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5"/>
  <workbookPr defaultThemeVersion="166925"/>
  <mc:AlternateContent xmlns:mc="http://schemas.openxmlformats.org/markup-compatibility/2006">
    <mc:Choice Requires="x15">
      <x15ac:absPath xmlns:x15ac="http://schemas.microsoft.com/office/spreadsheetml/2010/11/ac" url="C:\Users\vanderkn\Documents\harddrive april 2019\manuscripts in progress\Lara\FW-manuscript\resubmission EvdK\"/>
    </mc:Choice>
  </mc:AlternateContent>
  <xr:revisionPtr revIDLastSave="0" documentId="13_ncr:1_{286F68F6-74F3-47ED-AA7F-FD7A24C06FFB}" xr6:coauthVersionLast="36" xr6:coauthVersionMax="47" xr10:uidLastSave="{00000000-0000-0000-0000-000000000000}"/>
  <bookViews>
    <workbookView xWindow="0" yWindow="495" windowWidth="21585" windowHeight="11325" xr2:uid="{8E6AA2D1-1535-3641-AACE-565158D55057}"/>
  </bookViews>
  <sheets>
    <sheet name="Table S1" sheetId="13" r:id="rId1"/>
    <sheet name="Table S2" sheetId="3" r:id="rId2"/>
    <sheet name="Table S3 " sheetId="14" r:id="rId3"/>
    <sheet name="Table S4" sheetId="12" r:id="rId4"/>
    <sheet name="Table S5" sheetId="10"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294" i="14" l="1"/>
  <c r="I294" i="14"/>
  <c r="H294" i="14"/>
  <c r="M293" i="14"/>
  <c r="L293" i="14"/>
  <c r="I293" i="14"/>
  <c r="H293" i="14"/>
  <c r="N292" i="14"/>
  <c r="I292" i="14"/>
  <c r="H292" i="14"/>
  <c r="N291" i="14"/>
  <c r="N288" i="14"/>
  <c r="N287" i="14"/>
  <c r="M286" i="14"/>
  <c r="L286" i="14"/>
  <c r="I280" i="14"/>
  <c r="H280" i="14"/>
  <c r="N279" i="14"/>
  <c r="I279" i="14"/>
  <c r="H279" i="14"/>
  <c r="N278" i="14"/>
  <c r="I278" i="14"/>
  <c r="H278" i="14"/>
  <c r="N277" i="14"/>
  <c r="N274" i="14"/>
  <c r="N273" i="14"/>
  <c r="M272" i="14"/>
  <c r="L272" i="14"/>
  <c r="N272" i="14" s="1"/>
  <c r="I266" i="14"/>
  <c r="H266" i="14"/>
  <c r="N260" i="14"/>
  <c r="N259" i="14"/>
  <c r="N258" i="14"/>
  <c r="I252" i="14"/>
  <c r="H252" i="14"/>
  <c r="I251" i="14"/>
  <c r="H251" i="14"/>
  <c r="I250" i="14"/>
  <c r="H250" i="14"/>
  <c r="N246" i="14"/>
  <c r="N245" i="14"/>
  <c r="M244" i="14"/>
  <c r="L244" i="14"/>
  <c r="I238" i="14"/>
  <c r="H238" i="14"/>
  <c r="I237" i="14"/>
  <c r="H237" i="14"/>
  <c r="I236" i="14"/>
  <c r="H236" i="14"/>
  <c r="N232" i="14"/>
  <c r="N231" i="14"/>
  <c r="M230" i="14"/>
  <c r="L230" i="14"/>
  <c r="N230" i="14" s="1"/>
  <c r="I224" i="14"/>
  <c r="H224" i="14"/>
  <c r="I223" i="14"/>
  <c r="H223" i="14"/>
  <c r="I222" i="14"/>
  <c r="H222" i="14"/>
  <c r="M216" i="14"/>
  <c r="N210" i="14"/>
  <c r="I210" i="14"/>
  <c r="H210" i="14"/>
  <c r="M209" i="14"/>
  <c r="L209" i="14"/>
  <c r="N209" i="14" s="1"/>
  <c r="I209" i="14"/>
  <c r="H209" i="14"/>
  <c r="N208" i="14"/>
  <c r="I208" i="14"/>
  <c r="H208" i="14"/>
  <c r="N207" i="14"/>
  <c r="N204" i="14"/>
  <c r="N203" i="14"/>
  <c r="N202" i="14"/>
  <c r="M202" i="14"/>
  <c r="L202" i="14"/>
  <c r="I196" i="14"/>
  <c r="H196" i="14"/>
  <c r="M195" i="14"/>
  <c r="L195" i="14"/>
  <c r="I195" i="14"/>
  <c r="H195" i="14"/>
  <c r="I194" i="14"/>
  <c r="H194" i="14"/>
  <c r="M188" i="14"/>
  <c r="N182" i="14"/>
  <c r="I182" i="14"/>
  <c r="H182" i="14"/>
  <c r="M181" i="14"/>
  <c r="L181" i="14"/>
  <c r="I181" i="14"/>
  <c r="H181" i="14"/>
  <c r="N180" i="14"/>
  <c r="I180" i="14"/>
  <c r="H180" i="14"/>
  <c r="N179" i="14"/>
  <c r="N168" i="14"/>
  <c r="I168" i="14"/>
  <c r="H168" i="14"/>
  <c r="M167" i="14"/>
  <c r="L167" i="14"/>
  <c r="I167" i="14"/>
  <c r="H167" i="14"/>
  <c r="N166" i="14"/>
  <c r="I166" i="14"/>
  <c r="H166" i="14"/>
  <c r="N165" i="14"/>
  <c r="N162" i="14"/>
  <c r="N161" i="14"/>
  <c r="M160" i="14"/>
  <c r="L160" i="14"/>
  <c r="N154" i="14"/>
  <c r="I154" i="14"/>
  <c r="H154" i="14"/>
  <c r="N153" i="14"/>
  <c r="I153" i="14"/>
  <c r="H153" i="14"/>
  <c r="N152" i="14"/>
  <c r="I152" i="14"/>
  <c r="H152" i="14"/>
  <c r="N151" i="14"/>
  <c r="N148" i="14"/>
  <c r="N147" i="14"/>
  <c r="M146" i="14"/>
  <c r="N146" i="14" s="1"/>
  <c r="N140" i="14"/>
  <c r="I140" i="14"/>
  <c r="H140" i="14"/>
  <c r="N139" i="14"/>
  <c r="I139" i="14"/>
  <c r="H139" i="14"/>
  <c r="N138" i="14"/>
  <c r="N137" i="14"/>
  <c r="N134" i="14"/>
  <c r="N133" i="14"/>
  <c r="M132" i="14"/>
  <c r="L132" i="14"/>
  <c r="N132" i="14" s="1"/>
  <c r="N126" i="14"/>
  <c r="I126" i="14"/>
  <c r="H126" i="14"/>
  <c r="M125" i="14"/>
  <c r="L125" i="14"/>
  <c r="N124" i="14"/>
  <c r="I124" i="14"/>
  <c r="H124" i="14"/>
  <c r="N123" i="14"/>
  <c r="I123" i="14"/>
  <c r="H123" i="14"/>
  <c r="N112" i="14"/>
  <c r="I112" i="14"/>
  <c r="H112" i="14"/>
  <c r="M111" i="14"/>
  <c r="L111" i="14"/>
  <c r="I111" i="14"/>
  <c r="H111" i="14"/>
  <c r="N110" i="14"/>
  <c r="I110" i="14"/>
  <c r="H110" i="14"/>
  <c r="N109" i="14"/>
  <c r="N98" i="14"/>
  <c r="I98" i="14"/>
  <c r="H98" i="14"/>
  <c r="M97" i="14"/>
  <c r="N97" i="14" s="1"/>
  <c r="L97" i="14"/>
  <c r="I97" i="14"/>
  <c r="H97" i="14"/>
  <c r="N96" i="14"/>
  <c r="I96" i="14"/>
  <c r="N95" i="14"/>
  <c r="N84" i="14"/>
  <c r="I84" i="14"/>
  <c r="H84" i="14"/>
  <c r="M83" i="14"/>
  <c r="L83" i="14"/>
  <c r="N83" i="14" s="1"/>
  <c r="I83" i="14"/>
  <c r="H83" i="14"/>
  <c r="N82" i="14"/>
  <c r="I82" i="14"/>
  <c r="N81" i="14"/>
  <c r="N70" i="14"/>
  <c r="I70" i="14"/>
  <c r="H70" i="14"/>
  <c r="M69" i="14"/>
  <c r="L69" i="14"/>
  <c r="N68" i="14"/>
  <c r="I68" i="14"/>
  <c r="H68" i="14"/>
  <c r="N67" i="14"/>
  <c r="I67" i="14"/>
  <c r="H67" i="14"/>
  <c r="N56" i="14"/>
  <c r="I56" i="14"/>
  <c r="H56" i="14"/>
  <c r="M55" i="14"/>
  <c r="L55" i="14"/>
  <c r="N55" i="14" s="1"/>
  <c r="I55" i="14"/>
  <c r="H55" i="14"/>
  <c r="N54" i="14"/>
  <c r="I54" i="14"/>
  <c r="H54" i="14"/>
  <c r="N53" i="14"/>
  <c r="I42" i="14"/>
  <c r="H42" i="14"/>
  <c r="I41" i="14"/>
  <c r="H41" i="14"/>
  <c r="I40" i="14"/>
  <c r="H40" i="14"/>
  <c r="N28" i="14"/>
  <c r="I28" i="14"/>
  <c r="H28" i="14"/>
  <c r="M27" i="14"/>
  <c r="N27" i="14" s="1"/>
  <c r="L27" i="14"/>
  <c r="I27" i="14"/>
  <c r="H27" i="14"/>
  <c r="N26" i="14"/>
  <c r="I26" i="14"/>
  <c r="N25" i="14"/>
  <c r="N14" i="14"/>
  <c r="I14" i="14"/>
  <c r="H14" i="14"/>
  <c r="I13" i="14"/>
  <c r="H13" i="14"/>
  <c r="I12" i="14"/>
  <c r="N160" i="14" l="1"/>
  <c r="N244" i="14"/>
  <c r="N125" i="14"/>
  <c r="N181" i="14"/>
  <c r="N286" i="14"/>
  <c r="N69" i="14"/>
  <c r="N111" i="14"/>
  <c r="N167" i="14"/>
  <c r="N293" i="14"/>
</calcChain>
</file>

<file path=xl/sharedStrings.xml><?xml version="1.0" encoding="utf-8"?>
<sst xmlns="http://schemas.openxmlformats.org/spreadsheetml/2006/main" count="1550" uniqueCount="620">
  <si>
    <t>N</t>
  </si>
  <si>
    <t>19S143</t>
  </si>
  <si>
    <t>19S142</t>
  </si>
  <si>
    <t>19S141</t>
  </si>
  <si>
    <t>19S144</t>
  </si>
  <si>
    <t>19S140</t>
  </si>
  <si>
    <t>19S145</t>
  </si>
  <si>
    <t>19S146</t>
  </si>
  <si>
    <t>19S147</t>
  </si>
  <si>
    <t>QTL</t>
  </si>
  <si>
    <t>fw1.1</t>
  </si>
  <si>
    <t>p-value</t>
  </si>
  <si>
    <t>19S172</t>
  </si>
  <si>
    <t>19S173</t>
  </si>
  <si>
    <t>19S177</t>
  </si>
  <si>
    <t>19S180</t>
  </si>
  <si>
    <t>19S181</t>
  </si>
  <si>
    <t>19S182</t>
  </si>
  <si>
    <t>fw3.3</t>
  </si>
  <si>
    <t>19S174</t>
  </si>
  <si>
    <t>19S175</t>
  </si>
  <si>
    <t>19S179</t>
  </si>
  <si>
    <t>fw8.1</t>
  </si>
  <si>
    <t>fw12.1</t>
  </si>
  <si>
    <t>fw5.1</t>
  </si>
  <si>
    <t>18S133</t>
  </si>
  <si>
    <t>18S40</t>
  </si>
  <si>
    <t>fw11.2</t>
  </si>
  <si>
    <t>Units </t>
  </si>
  <si>
    <t>Software </t>
  </si>
  <si>
    <t>g </t>
  </si>
  <si>
    <t>Fruits bulk weighed </t>
  </si>
  <si>
    <t>20 </t>
  </si>
  <si>
    <t>Fruit area measured at the equatorial plane in the medio-lateral axis </t>
  </si>
  <si>
    <t>8 </t>
  </si>
  <si>
    <t>Tomato Analyzer 4.0 </t>
  </si>
  <si>
    <t>mm </t>
  </si>
  <si>
    <t>Fruit perimeter measured at the equatorial plane in the medio-lateral axis </t>
  </si>
  <si>
    <t>Locule number </t>
  </si>
  <si>
    <t>40 </t>
  </si>
  <si>
    <t>Pericarp area </t>
  </si>
  <si>
    <t>Fruit pericarp area measured at the equatorial plane in the medio-lateral axis </t>
  </si>
  <si>
    <t>Pericarp thickness </t>
  </si>
  <si>
    <t>Length of the lines traced perpendicular to the exocarp </t>
  </si>
  <si>
    <t>36 </t>
  </si>
  <si>
    <t>ImageJ </t>
  </si>
  <si>
    <t>60 </t>
  </si>
  <si>
    <t>Pericarp cell number per mm </t>
  </si>
  <si>
    <t>Trait</t>
  </si>
  <si>
    <t>Fruit columella and placenta area measured at the equatorial plane in the medio-lateral axis </t>
  </si>
  <si>
    <t>Columella area </t>
  </si>
  <si>
    <t>Number of locules at the equatorial plane in the medio-lateral axis</t>
  </si>
  <si>
    <t>Total fruit area</t>
  </si>
  <si>
    <t>Fruit perimeter </t>
  </si>
  <si>
    <t>Fruit weight </t>
  </si>
  <si>
    <t>Number of cells intersected by lines traced as perpendicular to the exocarp as possible and avoiding vascular bundles, the endocarp layer, 2-4 small cell layers right below the exocarp, and 0-1 layers right above the endocarp.</t>
  </si>
  <si>
    <t>Pericarp cell layers / pericarp thickness</t>
  </si>
  <si>
    <t>Number of cells in the circumference of the fruit in the medio-lateral axis calculated as fruit perimeter / cell diameter </t>
  </si>
  <si>
    <t>Ovary pericarp thickness</t>
  </si>
  <si>
    <t>µm</t>
  </si>
  <si>
    <t>Number of cells intersected by lines traced as perpendicular to the epidermal layer as possible</t>
  </si>
  <si>
    <t>Length of the lines traced perpendicular to the epidermal layer</t>
  </si>
  <si>
    <t>Measurement and formula </t>
  </si>
  <si>
    <t>-</t>
  </si>
  <si>
    <t>fw2.3</t>
  </si>
  <si>
    <t>fw7.1</t>
  </si>
  <si>
    <t xml:space="preserve"> p-value</t>
  </si>
  <si>
    <t>mean</t>
  </si>
  <si>
    <t>95% CI</t>
  </si>
  <si>
    <t>Family ID</t>
  </si>
  <si>
    <t>Population</t>
  </si>
  <si>
    <t>18S81</t>
  </si>
  <si>
    <t>3.46 ~ 4.97</t>
  </si>
  <si>
    <t>2.97 ~ 3.81</t>
  </si>
  <si>
    <t>18S232</t>
  </si>
  <si>
    <t>4.35 ~ 5.16</t>
  </si>
  <si>
    <t>3.38 ~ 4.20</t>
  </si>
  <si>
    <t>18S224</t>
  </si>
  <si>
    <t>3.75 ~ 4.74</t>
  </si>
  <si>
    <t>2.68 ~ 3.06</t>
  </si>
  <si>
    <t>18S235</t>
  </si>
  <si>
    <t>4.07 ~ 4.95</t>
  </si>
  <si>
    <t>2.94 ~ 3.68</t>
  </si>
  <si>
    <t>18S234</t>
  </si>
  <si>
    <t>4.25 ~ 5.37</t>
  </si>
  <si>
    <t>2.97 ~ 3.52</t>
  </si>
  <si>
    <t>18S69</t>
  </si>
  <si>
    <t>5.51 ~ 6.91</t>
  </si>
  <si>
    <t>3.69 ~4.80</t>
  </si>
  <si>
    <t>18S70</t>
  </si>
  <si>
    <t>5.10 ~ 7.04</t>
  </si>
  <si>
    <t>4.03 ~4.37</t>
  </si>
  <si>
    <t>18S72</t>
  </si>
  <si>
    <t>6.33 ~ 8.09</t>
  </si>
  <si>
    <t>5.50 ~ 6.83</t>
  </si>
  <si>
    <t>18S82</t>
  </si>
  <si>
    <t>4.84 ~ 6.00</t>
  </si>
  <si>
    <t>5.12 ~ 5.93</t>
  </si>
  <si>
    <t>18S80</t>
  </si>
  <si>
    <t>4.62 ~ 5.91</t>
  </si>
  <si>
    <t>4.47 ~ 5.22</t>
  </si>
  <si>
    <t>18EP83</t>
  </si>
  <si>
    <t>18EP16</t>
  </si>
  <si>
    <t>18EP25</t>
  </si>
  <si>
    <t>18EP28</t>
  </si>
  <si>
    <t>18EP89</t>
  </si>
  <si>
    <t>18EP95</t>
  </si>
  <si>
    <t>18EP101</t>
  </si>
  <si>
    <t>18EP107</t>
  </si>
  <si>
    <t>17S62</t>
  </si>
  <si>
    <t>18EP1001</t>
  </si>
  <si>
    <t>18EP998</t>
  </si>
  <si>
    <t>18EP995</t>
  </si>
  <si>
    <t>18EP992</t>
  </si>
  <si>
    <t>18EP989</t>
  </si>
  <si>
    <t>18EP986</t>
  </si>
  <si>
    <t>18EP983</t>
  </si>
  <si>
    <t>18EP980</t>
  </si>
  <si>
    <t>18EP1129</t>
  </si>
  <si>
    <t>18EP1126</t>
  </si>
  <si>
    <t>18EP1123</t>
  </si>
  <si>
    <t>5.27 ~ 5.90</t>
  </si>
  <si>
    <t>4.10 ~ 4.87</t>
  </si>
  <si>
    <t>5.10 ~ 7.12</t>
  </si>
  <si>
    <t>4.83 ~ 5.96</t>
  </si>
  <si>
    <t>4.62 ~ 5.48</t>
  </si>
  <si>
    <t>4.42 ~ 5.13</t>
  </si>
  <si>
    <t>3.44 ~ 5.91</t>
  </si>
  <si>
    <t>5.00 ~ 5.95</t>
  </si>
  <si>
    <t>3.71 ~ 4.25</t>
  </si>
  <si>
    <t>3.41 ~ 4.03</t>
  </si>
  <si>
    <t>3.88 ~ 5.01</t>
  </si>
  <si>
    <t>4.85 ~ 5.90</t>
  </si>
  <si>
    <t>4.62 ~ 5.56</t>
  </si>
  <si>
    <t>4.36 ~ 5.40</t>
  </si>
  <si>
    <t>4.90 ~ 5.63</t>
  </si>
  <si>
    <t>3.96 ~ 5.66</t>
  </si>
  <si>
    <t>18EP1002</t>
  </si>
  <si>
    <t>18EP1003</t>
  </si>
  <si>
    <t>18EP1004</t>
  </si>
  <si>
    <t>18EP1007</t>
  </si>
  <si>
    <t>18EP1010</t>
  </si>
  <si>
    <t>4.34 ~ 6.42</t>
  </si>
  <si>
    <t>3.87 ~ 8.81</t>
  </si>
  <si>
    <t>7.90 ~ 9.42</t>
  </si>
  <si>
    <t>10.03 ~ 12.45</t>
  </si>
  <si>
    <t>7.98 ~ 10.99</t>
  </si>
  <si>
    <t>5.47 ~ 6.97</t>
  </si>
  <si>
    <t>12.01 ~ 13.68</t>
  </si>
  <si>
    <t>6.43 ~ 12.78</t>
  </si>
  <si>
    <t>10.47 ~12.09</t>
  </si>
  <si>
    <t>3.57 ~ 8.20</t>
  </si>
  <si>
    <t>5.58 ~ 9.69</t>
  </si>
  <si>
    <t>10.21 ~ 14.78</t>
  </si>
  <si>
    <t>18EP858</t>
  </si>
  <si>
    <t>18EP1064</t>
  </si>
  <si>
    <t>19EP7</t>
  </si>
  <si>
    <t>19EP10</t>
  </si>
  <si>
    <t>19EP13</t>
  </si>
  <si>
    <t>19EP65</t>
  </si>
  <si>
    <t>19EP16</t>
  </si>
  <si>
    <t>18EP1040</t>
  </si>
  <si>
    <t>19EP22</t>
  </si>
  <si>
    <t>4.75 ~ 7.51</t>
  </si>
  <si>
    <t>4.95 ~ 7.04</t>
  </si>
  <si>
    <t>18EP1232</t>
  </si>
  <si>
    <t>18EP1229</t>
  </si>
  <si>
    <t>6.50 ~ 8.16</t>
  </si>
  <si>
    <t>7.05 ~ 9.28</t>
  </si>
  <si>
    <t>8.38 ~ 9.91</t>
  </si>
  <si>
    <t>5.81 ~ 7.86</t>
  </si>
  <si>
    <t>6.10 ~ 9.56</t>
  </si>
  <si>
    <t>8.41 ~ 12.83</t>
  </si>
  <si>
    <t>8.81 ~ 10.37</t>
  </si>
  <si>
    <t>18EP1156</t>
  </si>
  <si>
    <t>18EP1159</t>
  </si>
  <si>
    <t>18EP1162</t>
  </si>
  <si>
    <t>18EP1165</t>
  </si>
  <si>
    <t>18EP876</t>
  </si>
  <si>
    <t>18EP428</t>
  </si>
  <si>
    <t>18EP1174</t>
  </si>
  <si>
    <t>18EP1177</t>
  </si>
  <si>
    <t>CTTGGAGTTCTATTTGCATAATTGAATG</t>
  </si>
  <si>
    <t>18EP17</t>
  </si>
  <si>
    <t>18EP18</t>
  </si>
  <si>
    <t>TCTTCTCCTACACCTAGAAGAAATACCA</t>
  </si>
  <si>
    <t>18EP26</t>
  </si>
  <si>
    <t>18EP27</t>
  </si>
  <si>
    <t>AAAAGAGAACCACCAAACAAAACTACTT</t>
  </si>
  <si>
    <t>18EP29</t>
  </si>
  <si>
    <t>18EP30</t>
  </si>
  <si>
    <t>AATGAGCCCAAATAACACAATCATT</t>
  </si>
  <si>
    <t>18EP90</t>
  </si>
  <si>
    <t>18EP91</t>
  </si>
  <si>
    <t xml:space="preserve">GCATTTGTTTGGCCTAACCTTAGT </t>
  </si>
  <si>
    <t>18EP96</t>
  </si>
  <si>
    <t>18EP97</t>
  </si>
  <si>
    <t xml:space="preserve">GACATAACTGGCATGGTTTTGGT </t>
  </si>
  <si>
    <t>18EP102</t>
  </si>
  <si>
    <t>18EP103</t>
  </si>
  <si>
    <t>TTGGTGATTGGTTATGTGTGCAG</t>
  </si>
  <si>
    <t>18EP108</t>
  </si>
  <si>
    <t>18EP109</t>
  </si>
  <si>
    <t>AGTGGGAGTTCTTTTTGACCATG</t>
  </si>
  <si>
    <t>19EP100</t>
  </si>
  <si>
    <t>TCTAATAATGACCTAGGCGAATTGGA</t>
  </si>
  <si>
    <t>CTGGGTGATGATCAAGGAGCA</t>
  </si>
  <si>
    <t>AATCAGAAAGTCATTAGCGAAGTACCTC</t>
  </si>
  <si>
    <t>GAATCATAGAAGTGACCGTAGCATTG</t>
  </si>
  <si>
    <t>18EP984</t>
  </si>
  <si>
    <t>18EP985</t>
  </si>
  <si>
    <t>CTCTATGGAAATTGCAACCACTTAAC</t>
  </si>
  <si>
    <t>18EP987</t>
  </si>
  <si>
    <t>18EP988</t>
  </si>
  <si>
    <t>AAGGATCAAGATCCGCGAATG</t>
  </si>
  <si>
    <t>18EP990</t>
  </si>
  <si>
    <t>18EP991</t>
  </si>
  <si>
    <t>AGGTTTACTTGGGATGTCTGGC</t>
  </si>
  <si>
    <t>18EP993</t>
  </si>
  <si>
    <t>18EP994</t>
  </si>
  <si>
    <t>GAATTACACCTTCTCCTTGTTATCTCATT</t>
  </si>
  <si>
    <t>18EP996</t>
  </si>
  <si>
    <t>18EP997</t>
  </si>
  <si>
    <t>TTCATTCTGACAATTACACAGTCCATC</t>
  </si>
  <si>
    <t>18EP999</t>
  </si>
  <si>
    <t>18EP1000</t>
  </si>
  <si>
    <t>AGTGCTAGATCTTGTATGTTGGCG</t>
  </si>
  <si>
    <t>CAGGTCTCATCCTAATTGATCAGATG</t>
  </si>
  <si>
    <t>18EP1124</t>
  </si>
  <si>
    <t>18EP1125</t>
  </si>
  <si>
    <t>CGAACTATGGCCAAAATCGGT</t>
  </si>
  <si>
    <t>18EP1127</t>
  </si>
  <si>
    <t>18EP1128</t>
  </si>
  <si>
    <t>GGTTATCACTTCGCAGGTGCA</t>
  </si>
  <si>
    <t>18EP1130</t>
  </si>
  <si>
    <t>18EP1131</t>
  </si>
  <si>
    <t>CGGGCTGAGATTCATCCAGA</t>
  </si>
  <si>
    <t>CACATAGCCTTTCGCGACAA</t>
  </si>
  <si>
    <t>CCTTGTTCTACATGTTGTCATTAGTATGG</t>
  </si>
  <si>
    <t>GAGTGAAGGAATGTAATGCTCCG</t>
  </si>
  <si>
    <t>18EP1013</t>
  </si>
  <si>
    <t>TATGCTCTATCATCTGATGGCAATC</t>
  </si>
  <si>
    <t>18EP1016</t>
  </si>
  <si>
    <t>GCCATCCAGATAGGGAAAATGTAGT</t>
  </si>
  <si>
    <t>TCGAAGTGGCAAACTGACCTC</t>
  </si>
  <si>
    <t>TTCACACATAAGCAGGGTTGAGAAT</t>
  </si>
  <si>
    <t>CAATGTAACTGAACCCAAACAAACTT</t>
  </si>
  <si>
    <t>TCGATGGGTGGGAAGAAAATGT</t>
  </si>
  <si>
    <t>TCATCCTTGGCTCCCCTAGT</t>
  </si>
  <si>
    <t>ACTGCACCAATGGAAACCCC</t>
  </si>
  <si>
    <t>TGATGAACAAACTTGCCTTGCA</t>
  </si>
  <si>
    <t>GAGCGAGACAGATTCAGAAGGG</t>
  </si>
  <si>
    <t>GGCTCAATGAGATTTCAAATGGAGT</t>
  </si>
  <si>
    <t>GGTCTAATGACAGGAACAGGAGAGTT</t>
  </si>
  <si>
    <t>CAAAACTGCAGTTCCTCCAGAAG</t>
  </si>
  <si>
    <t>ACAGACTCGAAATCAGCCACTTAA</t>
  </si>
  <si>
    <t>AACGGCGAAAATGGTGAATTTCT</t>
  </si>
  <si>
    <t>GATTTTGCAGAGTAGGTTGCGAT</t>
  </si>
  <si>
    <t>GGAGCGGTTACGTCTAAATACCT</t>
  </si>
  <si>
    <t>ATAAATGCGGCGAGTAATGTTGG</t>
  </si>
  <si>
    <t>18EP631</t>
  </si>
  <si>
    <t>AAACCTTGATTTCCACACTACCTCA</t>
  </si>
  <si>
    <t>Fruit septum area measured at the equatorial plane in the medio-lateral axis </t>
  </si>
  <si>
    <t>Septum area </t>
  </si>
  <si>
    <t>Pericarp area ratio</t>
  </si>
  <si>
    <t>Septum area ratio</t>
  </si>
  <si>
    <t>Columella area ratio</t>
  </si>
  <si>
    <t>Pericarp area / total fruit area x 100</t>
  </si>
  <si>
    <t>Septum / total fruit area x 100</t>
  </si>
  <si>
    <t>Columella / total fruit area x 100</t>
  </si>
  <si>
    <t>%</t>
  </si>
  <si>
    <r>
      <t>mm</t>
    </r>
    <r>
      <rPr>
        <vertAlign val="superscript"/>
        <sz val="12"/>
        <color theme="1"/>
        <rFont val="Calibri"/>
        <family val="2"/>
        <scheme val="minor"/>
      </rPr>
      <t>2 </t>
    </r>
  </si>
  <si>
    <r>
      <t>µm</t>
    </r>
    <r>
      <rPr>
        <vertAlign val="superscript"/>
        <sz val="12"/>
        <color theme="1"/>
        <rFont val="Calibri"/>
        <family val="2"/>
        <scheme val="minor"/>
      </rPr>
      <t>2</t>
    </r>
  </si>
  <si>
    <t>Average area of the five largest cells in the pericarp slide</t>
  </si>
  <si>
    <t>Circumference cell number 1</t>
  </si>
  <si>
    <t>Circumference cell number 2</t>
  </si>
  <si>
    <t>Ovary pericarp cell layer</t>
  </si>
  <si>
    <t xml:space="preserve">Pericarp cell layers </t>
  </si>
  <si>
    <t>Pericarp cell size</t>
  </si>
  <si>
    <t>Pericarp cell diameter </t>
  </si>
  <si>
    <t xml:space="preserve">Ovary pericarp cell size </t>
  </si>
  <si>
    <t xml:space="preserve">Average area of the five largest cells in the ovary pericarp </t>
  </si>
  <si>
    <t>Indel</t>
  </si>
  <si>
    <t>1 Physical position in version SL3.0 of tomato genome</t>
  </si>
  <si>
    <t>SLC_PER x SLC_PER</t>
  </si>
  <si>
    <t>BGV008041 x PI406890</t>
  </si>
  <si>
    <t>SP_NECU x SLC_ECU</t>
  </si>
  <si>
    <t>BGV007181 x BGV006225</t>
  </si>
  <si>
    <t>52,385,669 </t>
  </si>
  <si>
    <t>7.36 </t>
  </si>
  <si>
    <t>SLC_ECU x SLC_CA</t>
  </si>
  <si>
    <t>BGV006768 x BGV007931</t>
  </si>
  <si>
    <r>
      <t>Position (bp)</t>
    </r>
    <r>
      <rPr>
        <vertAlign val="superscript"/>
        <sz val="12"/>
        <color theme="1"/>
        <rFont val="Calibri"/>
        <family val="2"/>
        <scheme val="minor"/>
      </rPr>
      <t>1</t>
    </r>
  </si>
  <si>
    <t>Maximum LOD score</t>
  </si>
  <si>
    <t xml:space="preserve"> max. △SNP</t>
  </si>
  <si>
    <t>QTL ID</t>
  </si>
  <si>
    <t>composite interval mapping</t>
  </si>
  <si>
    <r>
      <t>Single marker association in F</t>
    </r>
    <r>
      <rPr>
        <b/>
        <vertAlign val="subscript"/>
        <sz val="12"/>
        <color theme="1"/>
        <rFont val="Calibri"/>
        <family val="2"/>
        <scheme val="minor"/>
      </rPr>
      <t>2</t>
    </r>
  </si>
  <si>
    <t>QTL seq peak</t>
  </si>
  <si>
    <t>Phylogenetic groups</t>
  </si>
  <si>
    <t>Cross</t>
  </si>
  <si>
    <t xml:space="preserve"> </t>
  </si>
  <si>
    <t>fw3.1</t>
  </si>
  <si>
    <t>No. of samples / accession </t>
  </si>
  <si>
    <t>Primer sequence (5' -&gt; 3')</t>
  </si>
  <si>
    <t>polymorphism</t>
  </si>
  <si>
    <t>Restriction enzyme</t>
  </si>
  <si>
    <t>reference</t>
  </si>
  <si>
    <t>CATATAAAGTGTACTGACCGTCA</t>
  </si>
  <si>
    <t>SNP</t>
  </si>
  <si>
    <t>Tsp45I</t>
  </si>
  <si>
    <t>Blanca et al, 2015</t>
  </si>
  <si>
    <t>Solyc02g090730</t>
  </si>
  <si>
    <t>CTGTCCTATTCAAGAGGTAAATGAG</t>
  </si>
  <si>
    <t>AAAGTCGAATAAATTAGATGAACTTGA</t>
  </si>
  <si>
    <t>Hpy188I</t>
  </si>
  <si>
    <t>Chakrabarti et al, 2013</t>
  </si>
  <si>
    <t>Solyc03g114940</t>
  </si>
  <si>
    <t>ATTGGGTCTCTCCTCGCTCT</t>
  </si>
  <si>
    <t>GTCACCTTCTTCTCACCGTC</t>
  </si>
  <si>
    <t>--</t>
  </si>
  <si>
    <t>Mu et al, 2017</t>
  </si>
  <si>
    <t>Solyc11g071940</t>
  </si>
  <si>
    <t>GCGTATCTAAGATTACCTGTC</t>
  </si>
  <si>
    <t>CCAGATGTCGTGTTGAAACTG</t>
  </si>
  <si>
    <t>Inversion</t>
  </si>
  <si>
    <t>Rodríguez et al, 2011</t>
  </si>
  <si>
    <t>Solyc11g071380</t>
  </si>
  <si>
    <t>ATGGTGGGGTTTTCTGTTCA</t>
  </si>
  <si>
    <t>CAGAAATCAGAGTCCAATTCCA</t>
  </si>
  <si>
    <t>GCCGAACACATCAACATTTC</t>
  </si>
  <si>
    <t>HindIII</t>
  </si>
  <si>
    <t>Solyc02g083950</t>
  </si>
  <si>
    <t>CCTTTTCCTAAAAGATTTGGCATGAAG</t>
  </si>
  <si>
    <r>
      <rPr>
        <i/>
        <sz val="12"/>
        <color theme="1"/>
        <rFont val="Calibri"/>
        <family val="2"/>
        <scheme val="minor"/>
      </rPr>
      <t>fw2.2</t>
    </r>
    <r>
      <rPr>
        <sz val="12"/>
        <color theme="1"/>
        <rFont val="Calibri"/>
        <family val="2"/>
        <scheme val="minor"/>
      </rPr>
      <t xml:space="preserve"> (</t>
    </r>
    <r>
      <rPr>
        <i/>
        <sz val="12"/>
        <color theme="1"/>
        <rFont val="Calibri"/>
        <family val="2"/>
        <scheme val="minor"/>
      </rPr>
      <t>CNR</t>
    </r>
    <r>
      <rPr>
        <sz val="12"/>
        <color theme="1"/>
        <rFont val="Calibri"/>
        <family val="2"/>
        <scheme val="minor"/>
      </rPr>
      <t>)</t>
    </r>
  </si>
  <si>
    <r>
      <rPr>
        <i/>
        <sz val="12"/>
        <color theme="1"/>
        <rFont val="Calibri"/>
        <family val="2"/>
        <scheme val="minor"/>
      </rPr>
      <t>fw3.2</t>
    </r>
    <r>
      <rPr>
        <sz val="12"/>
        <color theme="1"/>
        <rFont val="Calibri"/>
        <family val="2"/>
        <scheme val="minor"/>
      </rPr>
      <t xml:space="preserve"> (</t>
    </r>
    <r>
      <rPr>
        <i/>
        <sz val="12"/>
        <color theme="1"/>
        <rFont val="Calibri"/>
        <family val="2"/>
        <scheme val="minor"/>
      </rPr>
      <t>SlKLUH</t>
    </r>
    <r>
      <rPr>
        <sz val="12"/>
        <color theme="1"/>
        <rFont val="Calibri"/>
        <family val="2"/>
        <scheme val="minor"/>
      </rPr>
      <t>)</t>
    </r>
  </si>
  <si>
    <r>
      <rPr>
        <i/>
        <sz val="12"/>
        <color theme="1"/>
        <rFont val="Calibri"/>
        <family val="2"/>
        <scheme val="minor"/>
      </rPr>
      <t>fw11.3</t>
    </r>
    <r>
      <rPr>
        <sz val="12"/>
        <color theme="1"/>
        <rFont val="Calibri"/>
        <family val="2"/>
        <scheme val="minor"/>
      </rPr>
      <t xml:space="preserve"> (</t>
    </r>
    <r>
      <rPr>
        <i/>
        <sz val="12"/>
        <color theme="1"/>
        <rFont val="Calibri"/>
        <family val="2"/>
        <scheme val="minor"/>
      </rPr>
      <t>CSR</t>
    </r>
    <r>
      <rPr>
        <sz val="12"/>
        <color theme="1"/>
        <rFont val="Calibri"/>
        <family val="2"/>
        <scheme val="minor"/>
      </rPr>
      <t>)</t>
    </r>
  </si>
  <si>
    <r>
      <t xml:space="preserve">fas </t>
    </r>
    <r>
      <rPr>
        <sz val="12"/>
        <color theme="1"/>
        <rFont val="Calibri"/>
        <family val="2"/>
        <scheme val="minor"/>
      </rPr>
      <t>(</t>
    </r>
    <r>
      <rPr>
        <i/>
        <sz val="12"/>
        <color theme="1"/>
        <rFont val="Calibri"/>
        <family val="2"/>
        <scheme val="minor"/>
      </rPr>
      <t>SlCLV3</t>
    </r>
    <r>
      <rPr>
        <sz val="12"/>
        <color theme="1"/>
        <rFont val="Calibri"/>
        <family val="2"/>
        <scheme val="minor"/>
      </rPr>
      <t>)</t>
    </r>
  </si>
  <si>
    <r>
      <t xml:space="preserve">lc </t>
    </r>
    <r>
      <rPr>
        <sz val="12"/>
        <color theme="1"/>
        <rFont val="Calibri"/>
        <family val="2"/>
        <scheme val="minor"/>
      </rPr>
      <t>(</t>
    </r>
    <r>
      <rPr>
        <i/>
        <sz val="12"/>
        <color theme="1"/>
        <rFont val="Calibri"/>
        <family val="2"/>
        <scheme val="minor"/>
      </rPr>
      <t>SlWUSCHEL</t>
    </r>
    <r>
      <rPr>
        <sz val="12"/>
        <color theme="1"/>
        <rFont val="Calibri"/>
        <family val="2"/>
        <scheme val="minor"/>
      </rPr>
      <t>)</t>
    </r>
  </si>
  <si>
    <t>target QTL</t>
  </si>
  <si>
    <t>Physical position</t>
  </si>
  <si>
    <t>Wild type allele (bp)</t>
  </si>
  <si>
    <t>Derived allele (bp)</t>
  </si>
  <si>
    <t>SL3.0ch02: 44246317</t>
  </si>
  <si>
    <t>SL3.0ch02: 47861431</t>
  </si>
  <si>
    <t>SL3.0ch02: 49403846</t>
  </si>
  <si>
    <t>SL3.0ch02: 50265831</t>
  </si>
  <si>
    <t>SL3.0ch02: 51283924</t>
  </si>
  <si>
    <t>SL3.0ch02: 52385669</t>
  </si>
  <si>
    <t>SL3.0ch02: 53298093</t>
  </si>
  <si>
    <t>SL3.0ch02: 55261865</t>
  </si>
  <si>
    <t xml:space="preserve">SL3.0ch01: 94989843 </t>
  </si>
  <si>
    <t>SL3.0ch01: 92878648</t>
  </si>
  <si>
    <t>SL3.0ch01: 90880342</t>
  </si>
  <si>
    <t>SL3.0ch01: 87871971</t>
  </si>
  <si>
    <t>SL3.0ch01: 86859325</t>
  </si>
  <si>
    <t>SL3.0ch01: 84871358</t>
  </si>
  <si>
    <t>SL3.0ch01: 82875590</t>
  </si>
  <si>
    <t>SL3.0ch01: 80907754</t>
  </si>
  <si>
    <t xml:space="preserve">SL3.0ch01: 97917520 </t>
  </si>
  <si>
    <t>SL3.0ch01: 96912614</t>
  </si>
  <si>
    <t>SL3.0ch01: 95911244</t>
  </si>
  <si>
    <t>SL3.0ch03: 58891482</t>
  </si>
  <si>
    <t>SL3.0ch03: 68353186</t>
  </si>
  <si>
    <t>SL3.0ch03: 60867358</t>
  </si>
  <si>
    <r>
      <t>GAAGGTGACCAAGTTCATGCT</t>
    </r>
    <r>
      <rPr>
        <sz val="12"/>
        <rFont val="Calibri"/>
        <family val="2"/>
        <scheme val="minor"/>
      </rPr>
      <t>AAGATTCTGACATTAGTCCAACTCTTC</t>
    </r>
    <r>
      <rPr>
        <sz val="12"/>
        <color rgb="FFFF0000"/>
        <rFont val="Calibri"/>
        <family val="2"/>
        <scheme val="minor"/>
      </rPr>
      <t>A</t>
    </r>
  </si>
  <si>
    <r>
      <t>GAAGGTCGGAGTCAACGGATT</t>
    </r>
    <r>
      <rPr>
        <sz val="12"/>
        <rFont val="Calibri"/>
        <family val="2"/>
        <scheme val="minor"/>
      </rPr>
      <t>AGATTCTGACATTAGTCCAACTCTTC</t>
    </r>
    <r>
      <rPr>
        <sz val="12"/>
        <color rgb="FFFF0000"/>
        <rFont val="Calibri"/>
        <family val="2"/>
        <scheme val="minor"/>
      </rPr>
      <t>G</t>
    </r>
  </si>
  <si>
    <r>
      <t>GAAGGTGACCAAGTTCATGCT</t>
    </r>
    <r>
      <rPr>
        <sz val="12"/>
        <rFont val="Calibri"/>
        <family val="2"/>
        <scheme val="minor"/>
      </rPr>
      <t>GTCCCCCTATAGAGTGAATAGGCA</t>
    </r>
    <r>
      <rPr>
        <sz val="12"/>
        <color rgb="FFFF0000"/>
        <rFont val="Calibri"/>
        <family val="2"/>
        <scheme val="minor"/>
      </rPr>
      <t>G</t>
    </r>
  </si>
  <si>
    <r>
      <t>GAAGGTCGGAGTCAACGGATT</t>
    </r>
    <r>
      <rPr>
        <sz val="12"/>
        <rFont val="Calibri"/>
        <family val="2"/>
        <scheme val="minor"/>
      </rPr>
      <t>GTCCCCCTATAGAGTGAATAGGCA</t>
    </r>
    <r>
      <rPr>
        <sz val="12"/>
        <color rgb="FFFF0000"/>
        <rFont val="Calibri"/>
        <family val="2"/>
        <scheme val="minor"/>
      </rPr>
      <t>A</t>
    </r>
  </si>
  <si>
    <r>
      <rPr>
        <b/>
        <sz val="12"/>
        <color rgb="FF00B0F0"/>
        <rFont val="Calibri"/>
        <family val="2"/>
        <scheme val="minor"/>
      </rPr>
      <t>GAAGGTGACCAAGTTCATGCT</t>
    </r>
    <r>
      <rPr>
        <sz val="12"/>
        <rFont val="Calibri"/>
        <family val="2"/>
        <scheme val="minor"/>
      </rPr>
      <t>ACCAAAATATCAGCAACAGAAACCT</t>
    </r>
    <r>
      <rPr>
        <sz val="12"/>
        <color rgb="FFFF0000"/>
        <rFont val="Calibri"/>
        <family val="2"/>
        <scheme val="minor"/>
      </rPr>
      <t xml:space="preserve">T </t>
    </r>
    <r>
      <rPr>
        <sz val="12"/>
        <rFont val="Calibri"/>
        <family val="2"/>
        <scheme val="minor"/>
      </rPr>
      <t xml:space="preserve"> </t>
    </r>
  </si>
  <si>
    <r>
      <rPr>
        <b/>
        <sz val="12"/>
        <color rgb="FF00B050"/>
        <rFont val="Calibri"/>
        <family val="2"/>
        <scheme val="minor"/>
      </rPr>
      <t>GAAGGTCGGAGTCAACGGATT</t>
    </r>
    <r>
      <rPr>
        <sz val="12"/>
        <rFont val="Calibri"/>
        <family val="2"/>
        <scheme val="minor"/>
      </rPr>
      <t>ACCAAAATATCAGCAACAGAAACCT</t>
    </r>
    <r>
      <rPr>
        <sz val="12"/>
        <color rgb="FFFF0000"/>
        <rFont val="Calibri"/>
        <family val="2"/>
        <scheme val="minor"/>
      </rPr>
      <t xml:space="preserve">C </t>
    </r>
    <r>
      <rPr>
        <sz val="12"/>
        <rFont val="Calibri"/>
        <family val="2"/>
        <scheme val="minor"/>
      </rPr>
      <t xml:space="preserve"> </t>
    </r>
  </si>
  <si>
    <r>
      <rPr>
        <b/>
        <sz val="12"/>
        <color rgb="FF00B0F0"/>
        <rFont val="Calibri"/>
        <family val="2"/>
        <scheme val="minor"/>
      </rPr>
      <t>GAAGGTGACCAAGTTCATGCT</t>
    </r>
    <r>
      <rPr>
        <sz val="12"/>
        <rFont val="Calibri"/>
        <family val="2"/>
        <scheme val="minor"/>
      </rPr>
      <t>ACCGCTCAAGTTGTTCCTTTCTA</t>
    </r>
    <r>
      <rPr>
        <sz val="12"/>
        <color rgb="FFFF0000"/>
        <rFont val="Calibri"/>
        <family val="2"/>
        <scheme val="minor"/>
      </rPr>
      <t xml:space="preserve">T </t>
    </r>
  </si>
  <si>
    <r>
      <rPr>
        <b/>
        <sz val="12"/>
        <color rgb="FF00B050"/>
        <rFont val="Calibri"/>
        <family val="2"/>
        <scheme val="minor"/>
      </rPr>
      <t>GAAGGTCGGAGTCAACGGATT</t>
    </r>
    <r>
      <rPr>
        <sz val="12"/>
        <rFont val="Calibri"/>
        <family val="2"/>
        <scheme val="minor"/>
      </rPr>
      <t>ACCGCTCAAGTTGTTCCTTTCTA</t>
    </r>
    <r>
      <rPr>
        <sz val="12"/>
        <color rgb="FFFF0000"/>
        <rFont val="Calibri"/>
        <family val="2"/>
        <scheme val="minor"/>
      </rPr>
      <t xml:space="preserve">C </t>
    </r>
  </si>
  <si>
    <r>
      <rPr>
        <b/>
        <sz val="12"/>
        <color rgb="FF00B0F0"/>
        <rFont val="Calibri"/>
        <family val="2"/>
        <scheme val="minor"/>
      </rPr>
      <t>GAAGGTGACCAAGTTCATGCT</t>
    </r>
    <r>
      <rPr>
        <sz val="12"/>
        <rFont val="Calibri"/>
        <family val="2"/>
        <scheme val="minor"/>
      </rPr>
      <t>GGTTTTATGCAGTTTAAAGTGCG</t>
    </r>
    <r>
      <rPr>
        <sz val="12"/>
        <color rgb="FFFF0000"/>
        <rFont val="Calibri"/>
        <family val="2"/>
        <scheme val="minor"/>
      </rPr>
      <t>C</t>
    </r>
  </si>
  <si>
    <r>
      <rPr>
        <b/>
        <sz val="12"/>
        <color rgb="FF00B050"/>
        <rFont val="Calibri"/>
        <family val="2"/>
        <scheme val="minor"/>
      </rPr>
      <t>GAAGGTCGGAGTCAACGGATT</t>
    </r>
    <r>
      <rPr>
        <sz val="12"/>
        <rFont val="Calibri"/>
        <family val="2"/>
        <scheme val="minor"/>
      </rPr>
      <t>AGGTTTTATGCAGTTTAAAGTGCG</t>
    </r>
    <r>
      <rPr>
        <sz val="12"/>
        <color rgb="FFFF0000"/>
        <rFont val="Calibri"/>
        <family val="2"/>
        <scheme val="minor"/>
      </rPr>
      <t xml:space="preserve">T </t>
    </r>
  </si>
  <si>
    <r>
      <rPr>
        <b/>
        <sz val="12"/>
        <color rgb="FF00B0F0"/>
        <rFont val="Calibri"/>
        <family val="2"/>
        <scheme val="minor"/>
      </rPr>
      <t>GAAGGTGACCAAGTTCATGCT</t>
    </r>
    <r>
      <rPr>
        <sz val="12"/>
        <rFont val="Calibri"/>
        <family val="2"/>
        <scheme val="minor"/>
      </rPr>
      <t>CGATTTATTAGCTAACATGTTATGGCTA</t>
    </r>
    <r>
      <rPr>
        <sz val="12"/>
        <color rgb="FFFF0000"/>
        <rFont val="Calibri"/>
        <family val="2"/>
        <scheme val="minor"/>
      </rPr>
      <t>G</t>
    </r>
  </si>
  <si>
    <r>
      <rPr>
        <b/>
        <sz val="12"/>
        <color rgb="FF00B050"/>
        <rFont val="Calibri"/>
        <family val="2"/>
        <scheme val="minor"/>
      </rPr>
      <t>GAAGGTCGGAGTCAACGGATT</t>
    </r>
    <r>
      <rPr>
        <sz val="12"/>
        <rFont val="Calibri"/>
        <family val="2"/>
        <scheme val="minor"/>
      </rPr>
      <t>CGATTTATTAGCTAACATGTTATGGCTA</t>
    </r>
    <r>
      <rPr>
        <sz val="12"/>
        <color rgb="FFFF0000"/>
        <rFont val="Calibri"/>
        <family val="2"/>
        <scheme val="minor"/>
      </rPr>
      <t>A</t>
    </r>
  </si>
  <si>
    <r>
      <rPr>
        <b/>
        <sz val="12"/>
        <color rgb="FF00B0F0"/>
        <rFont val="Calibri"/>
        <family val="2"/>
        <scheme val="minor"/>
      </rPr>
      <t>GAAGGTGACCAAGTTCATGCT</t>
    </r>
    <r>
      <rPr>
        <sz val="12"/>
        <rFont val="Calibri"/>
        <family val="2"/>
        <scheme val="minor"/>
      </rPr>
      <t>TTACACCTTTATCAGTCATAATGGCAA</t>
    </r>
    <r>
      <rPr>
        <sz val="12"/>
        <color rgb="FFFF0000"/>
        <rFont val="Calibri"/>
        <family val="2"/>
        <scheme val="minor"/>
      </rPr>
      <t>G</t>
    </r>
  </si>
  <si>
    <r>
      <rPr>
        <b/>
        <sz val="12"/>
        <color rgb="FF00B050"/>
        <rFont val="Calibri"/>
        <family val="2"/>
        <scheme val="minor"/>
      </rPr>
      <t>GAAGGTCGGAGTCAACGGATT</t>
    </r>
    <r>
      <rPr>
        <sz val="12"/>
        <rFont val="Calibri"/>
        <family val="2"/>
        <scheme val="minor"/>
      </rPr>
      <t>TTACACCTTTATCAGTCATAATGGCAA</t>
    </r>
    <r>
      <rPr>
        <sz val="12"/>
        <color rgb="FFFF0000"/>
        <rFont val="Calibri"/>
        <family val="2"/>
        <scheme val="minor"/>
      </rPr>
      <t>A</t>
    </r>
  </si>
  <si>
    <r>
      <rPr>
        <b/>
        <sz val="12"/>
        <color rgb="FF00B0F0"/>
        <rFont val="Calibri"/>
        <family val="2"/>
        <scheme val="minor"/>
      </rPr>
      <t>GAAGGTGACCAAGTTCATGCT</t>
    </r>
    <r>
      <rPr>
        <sz val="12"/>
        <rFont val="Calibri"/>
        <family val="2"/>
        <scheme val="minor"/>
      </rPr>
      <t>AAGGAACAAAGGAAGATCAAGTAAAC</t>
    </r>
    <r>
      <rPr>
        <sz val="12"/>
        <color rgb="FFFF0000"/>
        <rFont val="Calibri"/>
        <family val="2"/>
        <scheme val="minor"/>
      </rPr>
      <t>A</t>
    </r>
  </si>
  <si>
    <r>
      <rPr>
        <b/>
        <sz val="12"/>
        <color rgb="FF00B050"/>
        <rFont val="Calibri"/>
        <family val="2"/>
        <scheme val="minor"/>
      </rPr>
      <t>GAAGGTCGGAGTCAACGGATT</t>
    </r>
    <r>
      <rPr>
        <sz val="12"/>
        <rFont val="Calibri"/>
        <family val="2"/>
        <scheme val="minor"/>
      </rPr>
      <t>AGGAACAAAGGAAGATCAAGTAAAC</t>
    </r>
    <r>
      <rPr>
        <sz val="12"/>
        <color rgb="FFFF0000"/>
        <rFont val="Calibri"/>
        <family val="2"/>
        <scheme val="minor"/>
      </rPr>
      <t>G</t>
    </r>
  </si>
  <si>
    <r>
      <rPr>
        <b/>
        <sz val="12"/>
        <color rgb="FF00B0F0"/>
        <rFont val="Calibri"/>
        <family val="2"/>
        <scheme val="minor"/>
      </rPr>
      <t>GAAGGTGACCAAGTTCATGCT</t>
    </r>
    <r>
      <rPr>
        <sz val="12"/>
        <rFont val="Calibri"/>
        <family val="2"/>
        <scheme val="minor"/>
      </rPr>
      <t>GGAGTTGGAGCATTGGAATT</t>
    </r>
    <r>
      <rPr>
        <sz val="12"/>
        <color rgb="FFFF0000"/>
        <rFont val="Calibri"/>
        <family val="2"/>
        <scheme val="minor"/>
      </rPr>
      <t>G</t>
    </r>
  </si>
  <si>
    <r>
      <rPr>
        <b/>
        <sz val="12"/>
        <color rgb="FF00B050"/>
        <rFont val="Calibri"/>
        <family val="2"/>
        <scheme val="minor"/>
      </rPr>
      <t>GAAGGTCGGAGTCAACGGATT</t>
    </r>
    <r>
      <rPr>
        <sz val="12"/>
        <rFont val="Calibri"/>
        <family val="2"/>
        <scheme val="minor"/>
      </rPr>
      <t>TGGAGTTGGAGCATTGGAATT</t>
    </r>
    <r>
      <rPr>
        <sz val="12"/>
        <color rgb="FFFF0000"/>
        <rFont val="Calibri"/>
        <family val="2"/>
        <scheme val="minor"/>
      </rPr>
      <t>A</t>
    </r>
  </si>
  <si>
    <r>
      <rPr>
        <b/>
        <sz val="12"/>
        <color rgb="FF00B0F0"/>
        <rFont val="Calibri"/>
        <family val="2"/>
        <scheme val="minor"/>
      </rPr>
      <t>GAAGGTGACCAAGTTCATGCT</t>
    </r>
    <r>
      <rPr>
        <sz val="12"/>
        <rFont val="Calibri"/>
        <family val="2"/>
        <scheme val="minor"/>
      </rPr>
      <t>ACAAATCAACATATTTTCAACCCC</t>
    </r>
    <r>
      <rPr>
        <sz val="12"/>
        <color rgb="FFFF0000"/>
        <rFont val="Calibri"/>
        <family val="2"/>
        <scheme val="minor"/>
      </rPr>
      <t>A</t>
    </r>
  </si>
  <si>
    <r>
      <rPr>
        <b/>
        <sz val="12"/>
        <color rgb="FF00B050"/>
        <rFont val="Calibri"/>
        <family val="2"/>
        <scheme val="minor"/>
      </rPr>
      <t>GAAGGTCGGAGTCAACGGATT</t>
    </r>
    <r>
      <rPr>
        <sz val="12"/>
        <rFont val="Calibri"/>
        <family val="2"/>
        <scheme val="minor"/>
      </rPr>
      <t>CAAATCAACATATTTTCAACCCC</t>
    </r>
    <r>
      <rPr>
        <sz val="12"/>
        <color rgb="FFFF0000"/>
        <rFont val="Calibri"/>
        <family val="2"/>
        <scheme val="minor"/>
      </rPr>
      <t>G</t>
    </r>
  </si>
  <si>
    <r>
      <rPr>
        <b/>
        <sz val="12"/>
        <color rgb="FF00B0F0"/>
        <rFont val="Calibri"/>
        <family val="2"/>
        <scheme val="minor"/>
      </rPr>
      <t>GAAGGTGACCAAGTTCATGCT</t>
    </r>
    <r>
      <rPr>
        <sz val="12"/>
        <rFont val="Calibri"/>
        <family val="2"/>
        <scheme val="minor"/>
      </rPr>
      <t>CATTAAACAAGCAAGAGATCAATTGTAGA</t>
    </r>
    <r>
      <rPr>
        <b/>
        <sz val="12"/>
        <color rgb="FFFF0000"/>
        <rFont val="Calibri"/>
        <family val="2"/>
        <scheme val="minor"/>
      </rPr>
      <t>C</t>
    </r>
  </si>
  <si>
    <r>
      <rPr>
        <b/>
        <sz val="12"/>
        <color rgb="FF00B050"/>
        <rFont val="Calibri"/>
        <family val="2"/>
        <scheme val="minor"/>
      </rPr>
      <t>GAAGGTCGGAGTCAACGGATT</t>
    </r>
    <r>
      <rPr>
        <sz val="12"/>
        <rFont val="Calibri"/>
        <family val="2"/>
        <scheme val="minor"/>
      </rPr>
      <t>CATTAAACAAGCAAGAGATCAATTGTAGA</t>
    </r>
    <r>
      <rPr>
        <b/>
        <sz val="12"/>
        <color rgb="FFFF0000"/>
        <rFont val="Calibri"/>
        <family val="2"/>
        <scheme val="minor"/>
      </rPr>
      <t>A</t>
    </r>
  </si>
  <si>
    <r>
      <rPr>
        <b/>
        <sz val="12"/>
        <color rgb="FF00B0F0"/>
        <rFont val="Calibri"/>
        <family val="2"/>
        <scheme val="minor"/>
      </rPr>
      <t>GAAGGTGACCAAGTTCATGCT</t>
    </r>
    <r>
      <rPr>
        <sz val="12"/>
        <rFont val="Calibri"/>
        <family val="2"/>
        <scheme val="minor"/>
      </rPr>
      <t>GATAGTCGCCTCTACGATTCAACA</t>
    </r>
    <r>
      <rPr>
        <sz val="12"/>
        <color rgb="FFFF0000"/>
        <rFont val="Calibri"/>
        <family val="2"/>
        <scheme val="minor"/>
      </rPr>
      <t>C</t>
    </r>
  </si>
  <si>
    <r>
      <rPr>
        <b/>
        <sz val="12"/>
        <color rgb="FF00B050"/>
        <rFont val="Calibri"/>
        <family val="2"/>
        <scheme val="minor"/>
      </rPr>
      <t>GAAGGTCGGAGTCAACGGATT</t>
    </r>
    <r>
      <rPr>
        <sz val="12"/>
        <rFont val="Calibri"/>
        <family val="2"/>
        <scheme val="minor"/>
      </rPr>
      <t>GATAGTCGCCTCTACGATTCAACA</t>
    </r>
    <r>
      <rPr>
        <sz val="12"/>
        <color rgb="FFFF0000"/>
        <rFont val="Calibri"/>
        <family val="2"/>
        <scheme val="minor"/>
      </rPr>
      <t>T</t>
    </r>
  </si>
  <si>
    <r>
      <t>GAAGGTGACCAAGTTCATGCT</t>
    </r>
    <r>
      <rPr>
        <sz val="12"/>
        <rFont val="Calibri"/>
        <family val="2"/>
        <scheme val="minor"/>
      </rPr>
      <t>AATAGCTCTCATCTTGAATTGCATCA</t>
    </r>
    <r>
      <rPr>
        <sz val="12"/>
        <color rgb="FFFF0000"/>
        <rFont val="Calibri"/>
        <family val="2"/>
        <scheme val="minor"/>
      </rPr>
      <t>T</t>
    </r>
  </si>
  <si>
    <r>
      <t>GAAGGTCGGAGTCAACGGATT</t>
    </r>
    <r>
      <rPr>
        <sz val="12"/>
        <rFont val="Calibri"/>
        <family val="2"/>
        <scheme val="minor"/>
      </rPr>
      <t>ATAGCTCTCATCTTGAATTGCATCA</t>
    </r>
    <r>
      <rPr>
        <sz val="12"/>
        <color rgb="FFFF0000"/>
        <rFont val="Calibri"/>
        <family val="2"/>
        <scheme val="minor"/>
      </rPr>
      <t>A</t>
    </r>
  </si>
  <si>
    <r>
      <rPr>
        <b/>
        <sz val="12"/>
        <color rgb="FF00B0F0"/>
        <rFont val="Calibri"/>
        <family val="2"/>
        <scheme val="minor"/>
      </rPr>
      <t>GAAGGTGACCAAGTTCATGCT</t>
    </r>
    <r>
      <rPr>
        <sz val="12"/>
        <rFont val="Calibri"/>
        <family val="2"/>
        <scheme val="minor"/>
      </rPr>
      <t>AAAGTACAAATGCAGGAAAGGATAAAC</t>
    </r>
    <r>
      <rPr>
        <sz val="12"/>
        <color rgb="FFFF0000"/>
        <rFont val="Calibri"/>
        <family val="2"/>
        <scheme val="minor"/>
      </rPr>
      <t>T</t>
    </r>
  </si>
  <si>
    <r>
      <rPr>
        <b/>
        <sz val="12"/>
        <color rgb="FF00B050"/>
        <rFont val="Calibri"/>
        <family val="2"/>
        <scheme val="minor"/>
      </rPr>
      <t>GAAGGTCGGAGTCAACGGATT</t>
    </r>
    <r>
      <rPr>
        <sz val="12"/>
        <rFont val="Calibri"/>
        <family val="2"/>
        <scheme val="minor"/>
      </rPr>
      <t>AAAGTACAAATGCAGGAAAGGATAAAC</t>
    </r>
    <r>
      <rPr>
        <sz val="12"/>
        <color rgb="FFFF0000"/>
        <rFont val="Calibri"/>
        <family val="2"/>
        <scheme val="minor"/>
      </rPr>
      <t>A</t>
    </r>
  </si>
  <si>
    <r>
      <rPr>
        <b/>
        <sz val="12"/>
        <color rgb="FF00B0F0"/>
        <rFont val="Calibri"/>
        <family val="2"/>
        <scheme val="minor"/>
      </rPr>
      <t>GAAGGTGACCAAGTTCATGCT</t>
    </r>
    <r>
      <rPr>
        <sz val="12"/>
        <rFont val="Calibri"/>
        <family val="2"/>
        <scheme val="minor"/>
      </rPr>
      <t>CTAACTGCTCACAGTTCCTTTTATG</t>
    </r>
    <r>
      <rPr>
        <sz val="12"/>
        <color rgb="FFFF0000"/>
        <rFont val="Calibri"/>
        <family val="2"/>
        <scheme val="minor"/>
      </rPr>
      <t>G</t>
    </r>
  </si>
  <si>
    <r>
      <rPr>
        <b/>
        <sz val="12"/>
        <color rgb="FF00B050"/>
        <rFont val="Calibri"/>
        <family val="2"/>
        <scheme val="minor"/>
      </rPr>
      <t>GAAGGTCGGAGTCAACGGATT</t>
    </r>
    <r>
      <rPr>
        <sz val="12"/>
        <rFont val="Calibri"/>
        <family val="2"/>
        <scheme val="minor"/>
      </rPr>
      <t>CTAACTGCTCACAGTTCCTTTTATG</t>
    </r>
    <r>
      <rPr>
        <sz val="12"/>
        <color rgb="FFFF0000"/>
        <rFont val="Calibri"/>
        <family val="2"/>
        <scheme val="minor"/>
      </rPr>
      <t>C</t>
    </r>
  </si>
  <si>
    <r>
      <rPr>
        <b/>
        <sz val="12"/>
        <color rgb="FF00B0F0"/>
        <rFont val="Calibri"/>
        <family val="2"/>
        <scheme val="minor"/>
      </rPr>
      <t>GAAGGTGACCAAGTTCATGCT</t>
    </r>
    <r>
      <rPr>
        <sz val="12"/>
        <rFont val="Calibri"/>
        <family val="2"/>
        <scheme val="minor"/>
      </rPr>
      <t>ATCAGCATTTGTTCTTTCGTGAGA</t>
    </r>
    <r>
      <rPr>
        <sz val="12"/>
        <color rgb="FFFF0000"/>
        <rFont val="Calibri"/>
        <family val="2"/>
        <scheme val="minor"/>
      </rPr>
      <t>G</t>
    </r>
  </si>
  <si>
    <r>
      <rPr>
        <b/>
        <sz val="12"/>
        <color rgb="FF00B050"/>
        <rFont val="Calibri"/>
        <family val="2"/>
        <scheme val="minor"/>
      </rPr>
      <t>GAAGGTCGGAGTCAACGGATT</t>
    </r>
    <r>
      <rPr>
        <sz val="12"/>
        <rFont val="Calibri"/>
        <family val="2"/>
        <scheme val="minor"/>
      </rPr>
      <t>ATCAGCATTTGTTCTTTCGTGAGA</t>
    </r>
    <r>
      <rPr>
        <sz val="12"/>
        <color rgb="FFFF0000"/>
        <rFont val="Calibri"/>
        <family val="2"/>
        <scheme val="minor"/>
      </rPr>
      <t>A</t>
    </r>
  </si>
  <si>
    <t>SL3.0ch03: 58893608</t>
  </si>
  <si>
    <t xml:space="preserve">SL3.0ch03: 62025590 </t>
  </si>
  <si>
    <t>SL3.0ch03: 64643055</t>
  </si>
  <si>
    <r>
      <rPr>
        <b/>
        <sz val="12"/>
        <color rgb="FF00B0F0"/>
        <rFont val="Calibri (Body)"/>
      </rPr>
      <t>GAAGGTGACCAAGTTCATGCT</t>
    </r>
    <r>
      <rPr>
        <sz val="12"/>
        <rFont val="Calibri"/>
        <family val="2"/>
        <scheme val="minor"/>
      </rPr>
      <t>GCAACGTCTTTCACTATCGTAATAAT</t>
    </r>
    <r>
      <rPr>
        <sz val="12"/>
        <color rgb="FFFF0000"/>
        <rFont val="Calibri (Body)"/>
      </rPr>
      <t>G</t>
    </r>
  </si>
  <si>
    <r>
      <rPr>
        <b/>
        <sz val="12"/>
        <color rgb="FF00B050"/>
        <rFont val="Calibri (Body)"/>
      </rPr>
      <t>GAAGGTCGGAGTCAACGGATT</t>
    </r>
    <r>
      <rPr>
        <sz val="12"/>
        <rFont val="Calibri"/>
        <family val="2"/>
        <scheme val="minor"/>
      </rPr>
      <t>TGCAACGTCTTTCACTATCGTAATAAT</t>
    </r>
    <r>
      <rPr>
        <sz val="12"/>
        <color rgb="FFFF0000"/>
        <rFont val="Calibri (Body)"/>
      </rPr>
      <t>A</t>
    </r>
  </si>
  <si>
    <r>
      <rPr>
        <b/>
        <sz val="12"/>
        <color rgb="FF00B0F0"/>
        <rFont val="Calibri (Body)"/>
      </rPr>
      <t>GAAGGTGACCAAGTTCATGCT</t>
    </r>
    <r>
      <rPr>
        <sz val="12"/>
        <rFont val="Calibri"/>
        <family val="2"/>
        <scheme val="minor"/>
      </rPr>
      <t>GGAAAGATACCCCTGGAATCTACT</t>
    </r>
    <r>
      <rPr>
        <sz val="12"/>
        <color rgb="FFFF0000"/>
        <rFont val="Calibri (Body)"/>
      </rPr>
      <t>G</t>
    </r>
  </si>
  <si>
    <r>
      <rPr>
        <b/>
        <sz val="12"/>
        <color rgb="FF00B050"/>
        <rFont val="Calibri (Body)"/>
      </rPr>
      <t>GAAGGTCGGAGTCAACGGATT</t>
    </r>
    <r>
      <rPr>
        <sz val="12"/>
        <rFont val="Calibri"/>
        <family val="2"/>
        <scheme val="minor"/>
      </rPr>
      <t>GGAAAGATACCCCTGGAATCTACT</t>
    </r>
    <r>
      <rPr>
        <sz val="12"/>
        <color rgb="FFFF0000"/>
        <rFont val="Calibri (Body)"/>
      </rPr>
      <t>C</t>
    </r>
  </si>
  <si>
    <t>SL3.0ch03: 65705440</t>
  </si>
  <si>
    <t>SL3.0ch03: 66508437</t>
  </si>
  <si>
    <t>genotyping of known fruit weight gene</t>
  </si>
  <si>
    <r>
      <rPr>
        <b/>
        <sz val="12"/>
        <color rgb="FF00B0F0"/>
        <rFont val="Calibri"/>
        <family val="2"/>
        <scheme val="minor"/>
      </rPr>
      <t>GAAGGTGACCAAGTTCATGCT</t>
    </r>
    <r>
      <rPr>
        <sz val="12"/>
        <rFont val="Calibri"/>
        <family val="2"/>
        <scheme val="minor"/>
      </rPr>
      <t>CGGGCAGTATGTCATACGATTG</t>
    </r>
    <r>
      <rPr>
        <sz val="12"/>
        <color rgb="FFFF0000"/>
        <rFont val="Calibri"/>
        <family val="2"/>
        <scheme val="minor"/>
      </rPr>
      <t>T</t>
    </r>
  </si>
  <si>
    <r>
      <rPr>
        <b/>
        <sz val="12"/>
        <color rgb="FF00B050"/>
        <rFont val="Calibri"/>
        <family val="2"/>
        <scheme val="minor"/>
      </rPr>
      <t>GAAGGTCGGAGTCAACGGATT</t>
    </r>
    <r>
      <rPr>
        <sz val="12"/>
        <rFont val="Calibri"/>
        <family val="2"/>
        <scheme val="minor"/>
      </rPr>
      <t>GGGCAGTATGTCATACGATTG</t>
    </r>
    <r>
      <rPr>
        <sz val="12"/>
        <color rgb="FFFF0000"/>
        <rFont val="Calibri"/>
        <family val="2"/>
        <scheme val="minor"/>
      </rPr>
      <t>C</t>
    </r>
  </si>
  <si>
    <r>
      <rPr>
        <b/>
        <sz val="12"/>
        <color rgb="FF00B0F0"/>
        <rFont val="Calibri"/>
        <family val="2"/>
        <scheme val="minor"/>
      </rPr>
      <t>GAAGGTGACCAAGTTCATGCT</t>
    </r>
    <r>
      <rPr>
        <sz val="12"/>
        <rFont val="Calibri"/>
        <family val="2"/>
        <scheme val="minor"/>
      </rPr>
      <t>AAACTACTCCCAATACACCAACAAC</t>
    </r>
    <r>
      <rPr>
        <sz val="12"/>
        <color rgb="FFFF0000"/>
        <rFont val="Calibri"/>
        <family val="2"/>
        <scheme val="minor"/>
      </rPr>
      <t>C</t>
    </r>
  </si>
  <si>
    <r>
      <rPr>
        <b/>
        <sz val="12"/>
        <color rgb="FF00B050"/>
        <rFont val="Calibri"/>
        <family val="2"/>
        <scheme val="minor"/>
      </rPr>
      <t>GAAGGTCGGAGTCAACGGATT</t>
    </r>
    <r>
      <rPr>
        <sz val="12"/>
        <rFont val="Calibri"/>
        <family val="2"/>
        <scheme val="minor"/>
      </rPr>
      <t>CAAACTACTCCCAATACACCAACAAC</t>
    </r>
    <r>
      <rPr>
        <sz val="12"/>
        <color rgb="FFFF0000"/>
        <rFont val="Calibri"/>
        <family val="2"/>
        <scheme val="minor"/>
      </rPr>
      <t>T</t>
    </r>
  </si>
  <si>
    <r>
      <rPr>
        <b/>
        <sz val="12"/>
        <color rgb="FF00B0F0"/>
        <rFont val="Calibri"/>
        <family val="2"/>
        <scheme val="minor"/>
      </rPr>
      <t>GAAGGTGACCAAGTTCATGCT</t>
    </r>
    <r>
      <rPr>
        <sz val="12"/>
        <rFont val="Calibri"/>
        <family val="2"/>
        <scheme val="minor"/>
      </rPr>
      <t>GTTTCTCTCAGCTTCTGTTGC</t>
    </r>
    <r>
      <rPr>
        <sz val="12"/>
        <color rgb="FFFF0000"/>
        <rFont val="Calibri"/>
        <family val="2"/>
        <scheme val="minor"/>
      </rPr>
      <t>G</t>
    </r>
  </si>
  <si>
    <r>
      <rPr>
        <b/>
        <sz val="12"/>
        <color rgb="FF00B050"/>
        <rFont val="Calibri"/>
        <family val="2"/>
        <scheme val="minor"/>
      </rPr>
      <t>GAAGGTCGGAGTCAACGGATT</t>
    </r>
    <r>
      <rPr>
        <sz val="12"/>
        <rFont val="Calibri"/>
        <family val="2"/>
        <scheme val="minor"/>
      </rPr>
      <t>TGTTTCTCTCAGCTTCTGTTGC</t>
    </r>
    <r>
      <rPr>
        <sz val="12"/>
        <color rgb="FFFF0000"/>
        <rFont val="Calibri"/>
        <family val="2"/>
        <scheme val="minor"/>
      </rPr>
      <t>A</t>
    </r>
  </si>
  <si>
    <r>
      <rPr>
        <b/>
        <sz val="12"/>
        <color rgb="FF00B0F0"/>
        <rFont val="Calibri"/>
        <family val="2"/>
        <scheme val="minor"/>
      </rPr>
      <t>GAAGGTGACCAAGTTCATGCT</t>
    </r>
    <r>
      <rPr>
        <sz val="12"/>
        <color theme="1"/>
        <rFont val="Calibri"/>
        <family val="2"/>
        <scheme val="minor"/>
      </rPr>
      <t>GGGCTTGTTAATTATCTTATCCG</t>
    </r>
    <r>
      <rPr>
        <sz val="12"/>
        <color rgb="FFFF0000"/>
        <rFont val="Calibri"/>
        <family val="2"/>
        <scheme val="minor"/>
      </rPr>
      <t>G</t>
    </r>
  </si>
  <si>
    <r>
      <rPr>
        <b/>
        <sz val="12"/>
        <color rgb="FF00B050"/>
        <rFont val="Calibri"/>
        <family val="2"/>
        <scheme val="minor"/>
      </rPr>
      <t>GAAGGTCGGAGTCAACGGATT</t>
    </r>
    <r>
      <rPr>
        <sz val="12"/>
        <color theme="1"/>
        <rFont val="Calibri"/>
        <family val="2"/>
        <scheme val="minor"/>
      </rPr>
      <t>TGGGCTTGTTAATTATCTTATCCG</t>
    </r>
    <r>
      <rPr>
        <sz val="12"/>
        <color rgb="FFFF0000"/>
        <rFont val="Calibri"/>
        <family val="2"/>
        <scheme val="minor"/>
      </rPr>
      <t>A</t>
    </r>
  </si>
  <si>
    <r>
      <rPr>
        <b/>
        <sz val="12"/>
        <color rgb="FF00B0F0"/>
        <rFont val="Calibri"/>
        <family val="2"/>
        <scheme val="minor"/>
      </rPr>
      <t>GAAGGTGACCAAGTTCATGCT</t>
    </r>
    <r>
      <rPr>
        <sz val="12"/>
        <color theme="1"/>
        <rFont val="Calibri"/>
        <family val="2"/>
        <scheme val="minor"/>
      </rPr>
      <t>ATGGTGTTTTGTTAGTTAGTATGAAGTTGTCTA</t>
    </r>
    <r>
      <rPr>
        <sz val="12"/>
        <color rgb="FFFF0000"/>
        <rFont val="Calibri"/>
        <family val="2"/>
        <scheme val="minor"/>
      </rPr>
      <t>C</t>
    </r>
  </si>
  <si>
    <r>
      <rPr>
        <b/>
        <sz val="12"/>
        <color rgb="FF00B050"/>
        <rFont val="Calibri"/>
        <family val="2"/>
        <scheme val="minor"/>
      </rPr>
      <t>GAAGGTCGGAGTCAACGGATT</t>
    </r>
    <r>
      <rPr>
        <sz val="12"/>
        <color theme="1"/>
        <rFont val="Calibri"/>
        <family val="2"/>
        <scheme val="minor"/>
      </rPr>
      <t>TGGTGTTTTGTTAGTTAGTATGAAGTTGTCTA</t>
    </r>
    <r>
      <rPr>
        <sz val="12"/>
        <color rgb="FFFF0000"/>
        <rFont val="Calibri"/>
        <family val="2"/>
        <scheme val="minor"/>
      </rPr>
      <t>T</t>
    </r>
  </si>
  <si>
    <r>
      <rPr>
        <b/>
        <sz val="12"/>
        <color rgb="FF00B0F0"/>
        <rFont val="Calibri"/>
        <family val="2"/>
        <scheme val="minor"/>
      </rPr>
      <t>GAAGGTGACCAAGTTCATGCT</t>
    </r>
    <r>
      <rPr>
        <sz val="12"/>
        <color theme="1"/>
        <rFont val="Calibri"/>
        <family val="2"/>
        <scheme val="minor"/>
      </rPr>
      <t>CCCTTAATTTTGTCATTTAGAGGTAAG</t>
    </r>
    <r>
      <rPr>
        <sz val="12"/>
        <color rgb="FFFF0000"/>
        <rFont val="Calibri"/>
        <family val="2"/>
        <scheme val="minor"/>
      </rPr>
      <t>C</t>
    </r>
  </si>
  <si>
    <r>
      <rPr>
        <b/>
        <sz val="12"/>
        <color rgb="FF00B050"/>
        <rFont val="Calibri"/>
        <family val="2"/>
        <scheme val="minor"/>
      </rPr>
      <t>GAAGGTCGGAGTCAACGGATT</t>
    </r>
    <r>
      <rPr>
        <sz val="12"/>
        <color theme="1"/>
        <rFont val="Calibri"/>
        <family val="2"/>
        <scheme val="minor"/>
      </rPr>
      <t>GCCCTTAATTTTGTCATTTAGAGGTAAG</t>
    </r>
    <r>
      <rPr>
        <sz val="12"/>
        <color rgb="FFFF0000"/>
        <rFont val="Calibri"/>
        <family val="2"/>
        <scheme val="minor"/>
      </rPr>
      <t>T</t>
    </r>
  </si>
  <si>
    <r>
      <t>GAAGGTGACCAAGTTCATGCT</t>
    </r>
    <r>
      <rPr>
        <sz val="12"/>
        <color theme="1"/>
        <rFont val="Calibri"/>
        <family val="2"/>
        <scheme val="minor"/>
      </rPr>
      <t>CTTCTGTTGATGTGAATGCCC</t>
    </r>
    <r>
      <rPr>
        <sz val="12"/>
        <color rgb="FFFF0000"/>
        <rFont val="Calibri"/>
        <family val="2"/>
        <scheme val="minor"/>
      </rPr>
      <t>A</t>
    </r>
  </si>
  <si>
    <r>
      <t>GAAGGTCGGAGTCAACGGATT</t>
    </r>
    <r>
      <rPr>
        <sz val="12"/>
        <color theme="1"/>
        <rFont val="Calibri"/>
        <family val="2"/>
        <scheme val="minor"/>
      </rPr>
      <t>TCTGTTGATGTGAATGCCC</t>
    </r>
    <r>
      <rPr>
        <sz val="12"/>
        <color rgb="FFFF0000"/>
        <rFont val="Calibri"/>
        <family val="2"/>
        <scheme val="minor"/>
      </rPr>
      <t>G</t>
    </r>
  </si>
  <si>
    <r>
      <t>GAAGGTGACCAAGTTCATGCT</t>
    </r>
    <r>
      <rPr>
        <sz val="12"/>
        <color theme="1"/>
        <rFont val="Calibri (Body)"/>
      </rPr>
      <t>TCCGTTGGCCTCTTAACATTG</t>
    </r>
    <r>
      <rPr>
        <sz val="12"/>
        <color rgb="FFFF0000"/>
        <rFont val="Calibri (Body)"/>
      </rPr>
      <t>T</t>
    </r>
  </si>
  <si>
    <r>
      <t>GAAGGTCGGAGTCAACGGATT</t>
    </r>
    <r>
      <rPr>
        <sz val="12"/>
        <color theme="1"/>
        <rFont val="Calibri (Body)"/>
      </rPr>
      <t>CCGTTGGCCTCTTAACATTG</t>
    </r>
    <r>
      <rPr>
        <sz val="12"/>
        <color rgb="FFFF0000"/>
        <rFont val="Calibri (Body)"/>
      </rPr>
      <t>A</t>
    </r>
  </si>
  <si>
    <r>
      <rPr>
        <b/>
        <sz val="12"/>
        <color rgb="FF00B0F0"/>
        <rFont val="Calibri"/>
        <family val="2"/>
        <scheme val="minor"/>
      </rPr>
      <t>GAAGGTGACCAAGTTCATGCT</t>
    </r>
    <r>
      <rPr>
        <sz val="12"/>
        <color theme="1"/>
        <rFont val="Calibri (Body)"/>
      </rPr>
      <t>GAAGTCTTTGTCTGGAGTAAGCAATCT</t>
    </r>
    <r>
      <rPr>
        <sz val="12"/>
        <color rgb="FFFF0000"/>
        <rFont val="Calibri (Body)"/>
      </rPr>
      <t>T</t>
    </r>
  </si>
  <si>
    <r>
      <t>GAAGGTCGGAGTCAACGGATT</t>
    </r>
    <r>
      <rPr>
        <sz val="12"/>
        <color theme="1"/>
        <rFont val="Calibri (Body)"/>
      </rPr>
      <t>AAGTCTTTGTCTGGAGTAAGCAATCT</t>
    </r>
    <r>
      <rPr>
        <sz val="12"/>
        <color rgb="FFFF0000"/>
        <rFont val="Calibri (Body)"/>
      </rPr>
      <t>C</t>
    </r>
  </si>
  <si>
    <r>
      <t>GAAGGTGACCAAGTTCATGCTC</t>
    </r>
    <r>
      <rPr>
        <sz val="12"/>
        <rFont val="Calibri (Body)"/>
      </rPr>
      <t>AAGCTAAGATGACTTCCAGCCT</t>
    </r>
    <r>
      <rPr>
        <sz val="12"/>
        <color rgb="FFFF0000"/>
        <rFont val="Calibri (Body)"/>
      </rPr>
      <t>T</t>
    </r>
  </si>
  <si>
    <r>
      <t>GAAGGTCGGAGTCAACGGATT</t>
    </r>
    <r>
      <rPr>
        <sz val="12"/>
        <rFont val="Calibri (Body)"/>
      </rPr>
      <t>ACAAGCTAAGATGACTTCCAGCCT</t>
    </r>
    <r>
      <rPr>
        <sz val="12"/>
        <color rgb="FFFF0000"/>
        <rFont val="Calibri (Body)"/>
      </rPr>
      <t>A</t>
    </r>
  </si>
  <si>
    <t>SL3.0ch05: 15269980</t>
  </si>
  <si>
    <t>SL3.0ch05: 15273690</t>
  </si>
  <si>
    <t>SL3.0ch05: 55829245</t>
  </si>
  <si>
    <r>
      <rPr>
        <b/>
        <sz val="12"/>
        <color rgb="FF00B0F0"/>
        <rFont val="Calibri"/>
        <family val="2"/>
        <scheme val="minor"/>
      </rPr>
      <t>GAAGGTGACCAAGTTCATGCT</t>
    </r>
    <r>
      <rPr>
        <sz val="12"/>
        <rFont val="Calibri"/>
        <family val="2"/>
        <scheme val="minor"/>
      </rPr>
      <t>GAAGAGAGATTCAGAGAAGAATAGGG</t>
    </r>
    <r>
      <rPr>
        <sz val="12"/>
        <color rgb="FFFF0000"/>
        <rFont val="Calibri"/>
        <family val="2"/>
        <scheme val="minor"/>
      </rPr>
      <t>G</t>
    </r>
  </si>
  <si>
    <r>
      <rPr>
        <b/>
        <sz val="12"/>
        <color rgb="FF00B050"/>
        <rFont val="Calibri"/>
        <family val="2"/>
        <scheme val="minor"/>
      </rPr>
      <t>GAAGGTCGGAGTCAACGGATT</t>
    </r>
    <r>
      <rPr>
        <sz val="12"/>
        <rFont val="Calibri"/>
        <family val="2"/>
        <scheme val="minor"/>
      </rPr>
      <t>GAAGAGAGATTCAGAGAAGAATAGGG</t>
    </r>
    <r>
      <rPr>
        <sz val="12"/>
        <color rgb="FFFF0000"/>
        <rFont val="Calibri"/>
        <family val="2"/>
        <scheme val="minor"/>
      </rPr>
      <t>A</t>
    </r>
  </si>
  <si>
    <r>
      <rPr>
        <b/>
        <sz val="12"/>
        <color rgb="FF00B0F0"/>
        <rFont val="Calibri"/>
        <family val="2"/>
        <scheme val="minor"/>
      </rPr>
      <t>GAAGGTGACCAAGTTCATGCT</t>
    </r>
    <r>
      <rPr>
        <sz val="12"/>
        <rFont val="Calibri"/>
        <family val="2"/>
        <scheme val="minor"/>
      </rPr>
      <t>AGCCCAAATAAGCAGTCAAGTCTA</t>
    </r>
    <r>
      <rPr>
        <sz val="12"/>
        <color rgb="FFFF0000"/>
        <rFont val="Calibri"/>
        <family val="2"/>
        <scheme val="minor"/>
      </rPr>
      <t>A</t>
    </r>
  </si>
  <si>
    <r>
      <rPr>
        <b/>
        <sz val="12"/>
        <color rgb="FF00B050"/>
        <rFont val="Calibri"/>
        <family val="2"/>
        <scheme val="minor"/>
      </rPr>
      <t>GAAGGTCGGAGTCAACGGATT</t>
    </r>
    <r>
      <rPr>
        <sz val="12"/>
        <rFont val="Calibri"/>
        <family val="2"/>
        <scheme val="minor"/>
      </rPr>
      <t>AGCCCAAATAAGCAGTCAAGTCT</t>
    </r>
    <r>
      <rPr>
        <sz val="12"/>
        <color rgb="FFFF0000"/>
        <rFont val="Calibri"/>
        <family val="2"/>
        <scheme val="minor"/>
      </rPr>
      <t>C</t>
    </r>
  </si>
  <si>
    <r>
      <rPr>
        <b/>
        <sz val="12"/>
        <color rgb="FF00B0F0"/>
        <rFont val="Calibri"/>
        <family val="2"/>
        <scheme val="minor"/>
      </rPr>
      <t>GAAGGTGACCAAGTTCATGCT</t>
    </r>
    <r>
      <rPr>
        <sz val="12"/>
        <rFont val="Calibri"/>
        <family val="2"/>
        <scheme val="minor"/>
      </rPr>
      <t>CATGATTAGCAACCCAGCTC</t>
    </r>
    <r>
      <rPr>
        <sz val="12"/>
        <color rgb="FFFF0000"/>
        <rFont val="Calibri (Body)"/>
      </rPr>
      <t>G</t>
    </r>
  </si>
  <si>
    <r>
      <rPr>
        <b/>
        <sz val="12"/>
        <color rgb="FF00B050"/>
        <rFont val="Calibri"/>
        <family val="2"/>
        <scheme val="minor"/>
      </rPr>
      <t>GAAGGTCGGAGTCAACGGATT</t>
    </r>
    <r>
      <rPr>
        <sz val="12"/>
        <rFont val="Calibri"/>
        <family val="2"/>
        <scheme val="minor"/>
      </rPr>
      <t>CATGATTAGCAACCCAGCTC</t>
    </r>
    <r>
      <rPr>
        <sz val="12"/>
        <color rgb="FFFF0000"/>
        <rFont val="Calibri (Body)"/>
      </rPr>
      <t>C</t>
    </r>
  </si>
  <si>
    <r>
      <rPr>
        <b/>
        <sz val="12"/>
        <color rgb="FF00B0F0"/>
        <rFont val="Calibri (Body)"/>
      </rPr>
      <t>GAAGGTGACCAAGTTCATGCT</t>
    </r>
    <r>
      <rPr>
        <sz val="12"/>
        <rFont val="Calibri"/>
        <family val="2"/>
        <scheme val="minor"/>
      </rPr>
      <t>CAAAAGGTGAAGAAAGTCCTGAAAG</t>
    </r>
    <r>
      <rPr>
        <sz val="12"/>
        <color rgb="FFFF0000"/>
        <rFont val="Calibri (Body)"/>
      </rPr>
      <t>A</t>
    </r>
  </si>
  <si>
    <r>
      <rPr>
        <b/>
        <sz val="12"/>
        <color rgb="FF00B050"/>
        <rFont val="Calibri (Body)"/>
      </rPr>
      <t>GAAGGTCGGAGTCAACGGATT</t>
    </r>
    <r>
      <rPr>
        <sz val="12"/>
        <rFont val="Calibri"/>
        <family val="2"/>
        <scheme val="minor"/>
      </rPr>
      <t>AAAAGGTGAAGAAAGTCCTGAAAG</t>
    </r>
    <r>
      <rPr>
        <sz val="12"/>
        <color rgb="FFFF0000"/>
        <rFont val="Calibri (Body)"/>
      </rPr>
      <t>G</t>
    </r>
  </si>
  <si>
    <r>
      <rPr>
        <b/>
        <sz val="12"/>
        <color rgb="FF00B0F0"/>
        <rFont val="Calibri (Body)"/>
      </rPr>
      <t>GAAGGTGACCAAGTTCATGCT</t>
    </r>
    <r>
      <rPr>
        <sz val="12"/>
        <rFont val="Calibri"/>
        <family val="2"/>
        <scheme val="minor"/>
      </rPr>
      <t>GAGGTGATCTTTCAACCCAACATATATT</t>
    </r>
    <r>
      <rPr>
        <sz val="12"/>
        <color rgb="FFFF0000"/>
        <rFont val="Calibri (Body)"/>
      </rPr>
      <t>A</t>
    </r>
  </si>
  <si>
    <r>
      <rPr>
        <b/>
        <sz val="12"/>
        <color rgb="FF00B050"/>
        <rFont val="Calibri (Body)"/>
      </rPr>
      <t>GAAGGTCGGAGTCAACGGATT</t>
    </r>
    <r>
      <rPr>
        <sz val="12"/>
        <rFont val="Calibri"/>
        <family val="2"/>
        <scheme val="minor"/>
      </rPr>
      <t>AGGTGATCTTTCAACCCAACATATATT</t>
    </r>
    <r>
      <rPr>
        <sz val="12"/>
        <color rgb="FFFF0000"/>
        <rFont val="Calibri (Body)"/>
      </rPr>
      <t>C</t>
    </r>
  </si>
  <si>
    <r>
      <rPr>
        <b/>
        <sz val="12"/>
        <color rgb="FF00B0F0"/>
        <rFont val="Calibri (Body)"/>
      </rPr>
      <t>GAAGGTGACCAAGTTCATGCT</t>
    </r>
    <r>
      <rPr>
        <sz val="12"/>
        <rFont val="Calibri"/>
        <family val="2"/>
        <scheme val="minor"/>
      </rPr>
      <t>AATTATTCAATGTTGACTTTTGATGG</t>
    </r>
    <r>
      <rPr>
        <sz val="12"/>
        <color rgb="FFFF0000"/>
        <rFont val="Calibri (Body)"/>
      </rPr>
      <t>C</t>
    </r>
  </si>
  <si>
    <r>
      <rPr>
        <b/>
        <sz val="12"/>
        <color rgb="FF00B050"/>
        <rFont val="Calibri (Body)"/>
      </rPr>
      <t>GAAGGTCGGAGTCAACGGATT</t>
    </r>
    <r>
      <rPr>
        <sz val="12"/>
        <rFont val="Calibri"/>
        <family val="2"/>
        <scheme val="minor"/>
      </rPr>
      <t>CAATTATTCAATGTTGACTTTTGATGG</t>
    </r>
    <r>
      <rPr>
        <sz val="12"/>
        <color rgb="FFFF0000"/>
        <rFont val="Calibri (Body)"/>
      </rPr>
      <t>T</t>
    </r>
  </si>
  <si>
    <t>SL3.0ch07: 4572645</t>
  </si>
  <si>
    <t>SL3.0ch07: 2875351</t>
  </si>
  <si>
    <t>SL3.0ch07: 1553972</t>
  </si>
  <si>
    <t>KASP markers</t>
  </si>
  <si>
    <r>
      <rPr>
        <b/>
        <sz val="12"/>
        <color rgb="FF00B0F0"/>
        <rFont val="Calibri (Body)"/>
      </rPr>
      <t>GAAGGTGACCAAGTTCATGCT</t>
    </r>
    <r>
      <rPr>
        <sz val="12"/>
        <rFont val="Calibri"/>
        <family val="2"/>
        <scheme val="minor"/>
      </rPr>
      <t>AAGTATTGGTTATTAATGACACGACGT</t>
    </r>
    <r>
      <rPr>
        <sz val="12"/>
        <color rgb="FFFF0000"/>
        <rFont val="Calibri (Body)"/>
      </rPr>
      <t>G</t>
    </r>
  </si>
  <si>
    <r>
      <rPr>
        <b/>
        <sz val="12"/>
        <color rgb="FF00B050"/>
        <rFont val="Calibri (Body)"/>
      </rPr>
      <t>GAAGGTCGGAGTCAACGGATT</t>
    </r>
    <r>
      <rPr>
        <sz val="12"/>
        <rFont val="Calibri"/>
        <family val="2"/>
        <scheme val="minor"/>
      </rPr>
      <t>GAAGTATTGGTTATTAATGACACGACGT</t>
    </r>
    <r>
      <rPr>
        <sz val="12"/>
        <color rgb="FFFF0000"/>
        <rFont val="Calibri (Body)"/>
      </rPr>
      <t>A</t>
    </r>
  </si>
  <si>
    <r>
      <rPr>
        <b/>
        <sz val="12"/>
        <color rgb="FF00B0F0"/>
        <rFont val="Calibri (Body)"/>
      </rPr>
      <t>GAAGGTGACCAAGTTCATGCT</t>
    </r>
    <r>
      <rPr>
        <sz val="12"/>
        <rFont val="Calibri"/>
        <family val="2"/>
        <scheme val="minor"/>
      </rPr>
      <t>CTCTTGTGAAGCCCATACACGTA</t>
    </r>
    <r>
      <rPr>
        <sz val="12"/>
        <color rgb="FFFF0000"/>
        <rFont val="Calibri (Body)"/>
      </rPr>
      <t>G</t>
    </r>
  </si>
  <si>
    <r>
      <rPr>
        <b/>
        <sz val="12"/>
        <color rgb="FF00B050"/>
        <rFont val="Calibri (Body)"/>
      </rPr>
      <t>GAAGGTCGGAGTCAACGGATT</t>
    </r>
    <r>
      <rPr>
        <sz val="12"/>
        <rFont val="Calibri"/>
        <family val="2"/>
        <scheme val="minor"/>
      </rPr>
      <t>CTCTTGTGAAGCCCATACACGTA</t>
    </r>
    <r>
      <rPr>
        <sz val="12"/>
        <color rgb="FFFF0000"/>
        <rFont val="Calibri (Body)"/>
      </rPr>
      <t>T</t>
    </r>
  </si>
  <si>
    <r>
      <rPr>
        <b/>
        <sz val="12"/>
        <color rgb="FF00B0F0"/>
        <rFont val="Calibri (Body)"/>
      </rPr>
      <t>GAAGGTGACCAAGTTCATGCT</t>
    </r>
    <r>
      <rPr>
        <sz val="12"/>
        <rFont val="Calibri"/>
        <family val="2"/>
        <scheme val="minor"/>
      </rPr>
      <t>AATCGTAAACTCTGAATGAAAGACTTG</t>
    </r>
    <r>
      <rPr>
        <sz val="12"/>
        <color rgb="FFFF0000"/>
        <rFont val="Calibri (Body)"/>
      </rPr>
      <t>A</t>
    </r>
  </si>
  <si>
    <r>
      <rPr>
        <b/>
        <sz val="12"/>
        <color rgb="FF00B050"/>
        <rFont val="Calibri (Body)"/>
      </rPr>
      <t>GAAGGTCGGAGTCAACGGATT</t>
    </r>
    <r>
      <rPr>
        <sz val="12"/>
        <rFont val="Calibri"/>
        <family val="2"/>
        <scheme val="minor"/>
      </rPr>
      <t>TCGTAAACTCTGAATGAAAGACTTG</t>
    </r>
    <r>
      <rPr>
        <sz val="12"/>
        <color rgb="FFFF0000"/>
        <rFont val="Calibri (Body)"/>
      </rPr>
      <t>G</t>
    </r>
  </si>
  <si>
    <r>
      <rPr>
        <b/>
        <sz val="12"/>
        <color rgb="FF00B0F0"/>
        <rFont val="Calibri (Body)"/>
      </rPr>
      <t>GAAGGTGACCAAGTTCATGCT</t>
    </r>
    <r>
      <rPr>
        <sz val="12"/>
        <rFont val="Calibri"/>
        <family val="2"/>
        <scheme val="minor"/>
      </rPr>
      <t>ACATCCCCAAATGCCGTTTATATA</t>
    </r>
    <r>
      <rPr>
        <sz val="12"/>
        <color rgb="FFFF0000"/>
        <rFont val="Calibri (Body)"/>
      </rPr>
      <t>T</t>
    </r>
  </si>
  <si>
    <r>
      <rPr>
        <b/>
        <sz val="12"/>
        <color rgb="FF00B050"/>
        <rFont val="Calibri (Body)"/>
      </rPr>
      <t>GAAGGTCGGAGTCAACGGATT</t>
    </r>
    <r>
      <rPr>
        <sz val="12"/>
        <rFont val="Calibri"/>
        <family val="2"/>
        <scheme val="minor"/>
      </rPr>
      <t>CATCCCCAAATGCCGTTTATATA</t>
    </r>
    <r>
      <rPr>
        <sz val="12"/>
        <color rgb="FFFF0000"/>
        <rFont val="Calibri (Body)"/>
      </rPr>
      <t>C</t>
    </r>
  </si>
  <si>
    <r>
      <rPr>
        <b/>
        <sz val="12"/>
        <color rgb="FF00B0F0"/>
        <rFont val="Calibri (Body)"/>
      </rPr>
      <t>GAAGGTGACCAAGTTCATGCT</t>
    </r>
    <r>
      <rPr>
        <sz val="12"/>
        <rFont val="Calibri"/>
        <family val="2"/>
        <scheme val="minor"/>
      </rPr>
      <t>AATGTTGCTCCAAGATTCTCTG</t>
    </r>
    <r>
      <rPr>
        <sz val="12"/>
        <color rgb="FFFF0000"/>
        <rFont val="Calibri (Body)"/>
      </rPr>
      <t>G</t>
    </r>
  </si>
  <si>
    <r>
      <rPr>
        <b/>
        <sz val="12"/>
        <color rgb="FF00B050"/>
        <rFont val="Calibri (Body)"/>
      </rPr>
      <t>GAAGGTCGGAGTCAACGGATT</t>
    </r>
    <r>
      <rPr>
        <sz val="12"/>
        <rFont val="Calibri"/>
        <family val="2"/>
        <scheme val="minor"/>
      </rPr>
      <t>AAAATGTTGCTCCAAGATTCTCTG</t>
    </r>
    <r>
      <rPr>
        <sz val="12"/>
        <color rgb="FFFF0000"/>
        <rFont val="Calibri (Body)"/>
      </rPr>
      <t>T</t>
    </r>
  </si>
  <si>
    <r>
      <rPr>
        <b/>
        <sz val="12"/>
        <color rgb="FF00B0F0"/>
        <rFont val="Calibri (Body)"/>
      </rPr>
      <t>GAAGGTGACCAAGTTCATGCT</t>
    </r>
    <r>
      <rPr>
        <sz val="12"/>
        <rFont val="Calibri"/>
        <family val="2"/>
        <scheme val="minor"/>
      </rPr>
      <t>GCTTCTACCAATTTCAGGATACCATAA</t>
    </r>
    <r>
      <rPr>
        <sz val="12"/>
        <color rgb="FFFF0000"/>
        <rFont val="Calibri (Body)"/>
      </rPr>
      <t>T</t>
    </r>
  </si>
  <si>
    <r>
      <rPr>
        <b/>
        <sz val="12"/>
        <color rgb="FF00B050"/>
        <rFont val="Calibri (Body)"/>
      </rPr>
      <t>GAAGGTCGGAGTCAACGGATT</t>
    </r>
    <r>
      <rPr>
        <sz val="12"/>
        <rFont val="Calibri"/>
        <family val="2"/>
        <scheme val="minor"/>
      </rPr>
      <t>GCTTCTACCAATTTCAGGATACCATAA</t>
    </r>
    <r>
      <rPr>
        <sz val="12"/>
        <color rgb="FFFF0000"/>
        <rFont val="Calibri (Body)"/>
      </rPr>
      <t>C</t>
    </r>
  </si>
  <si>
    <r>
      <rPr>
        <b/>
        <sz val="12"/>
        <color rgb="FF00B0F0"/>
        <rFont val="Calibri (Body)"/>
      </rPr>
      <t>GAAGGTGACCAAGTTCATGCT</t>
    </r>
    <r>
      <rPr>
        <sz val="12"/>
        <rFont val="Calibri"/>
        <family val="2"/>
        <scheme val="minor"/>
      </rPr>
      <t>CTTGTCTTTCTTCTCCCTCACC</t>
    </r>
    <r>
      <rPr>
        <sz val="12"/>
        <color rgb="FFFF0000"/>
        <rFont val="Calibri (Body)"/>
      </rPr>
      <t>C</t>
    </r>
  </si>
  <si>
    <r>
      <rPr>
        <b/>
        <sz val="12"/>
        <color rgb="FF00B050"/>
        <rFont val="Calibri (Body)"/>
      </rPr>
      <t>GAAGGTCGGAGTCAACGGATT</t>
    </r>
    <r>
      <rPr>
        <sz val="12"/>
        <rFont val="Calibri"/>
        <family val="2"/>
        <scheme val="minor"/>
      </rPr>
      <t>ATATCTTGTCTTTCTTCTCCCTCACC</t>
    </r>
    <r>
      <rPr>
        <sz val="12"/>
        <color rgb="FFFF0000"/>
        <rFont val="Calibri (Body)"/>
      </rPr>
      <t>T</t>
    </r>
  </si>
  <si>
    <t xml:space="preserve">SL3.0ch08: 52295702 </t>
  </si>
  <si>
    <t>SL3.0ch08: 54250534</t>
  </si>
  <si>
    <t>SL3.0ch08: 56437884</t>
  </si>
  <si>
    <t>SL3.0ch08: 58000265</t>
  </si>
  <si>
    <t>SL3.0ch08: 60019356</t>
  </si>
  <si>
    <t>SL3.0ch08: 64162967</t>
  </si>
  <si>
    <t>SL3.0ch08: 65231586</t>
  </si>
  <si>
    <t xml:space="preserve">SL3.0ch11: 39297699 </t>
  </si>
  <si>
    <t>SL3.0ch00:  5884959</t>
  </si>
  <si>
    <t>SL3.0ch00:  6194016</t>
  </si>
  <si>
    <r>
      <rPr>
        <b/>
        <sz val="12"/>
        <color rgb="FF00B0F0"/>
        <rFont val="Calibri (Body)"/>
      </rPr>
      <t>GAAGGTGACCAAGTTCATGCT</t>
    </r>
    <r>
      <rPr>
        <sz val="12"/>
        <rFont val="Calibri"/>
        <family val="2"/>
        <scheme val="minor"/>
      </rPr>
      <t>TAACGTAGAGGTAACCTTTCTGCC</t>
    </r>
    <r>
      <rPr>
        <sz val="12"/>
        <color rgb="FFFF0000"/>
        <rFont val="Calibri (Body)"/>
      </rPr>
      <t>A</t>
    </r>
  </si>
  <si>
    <r>
      <rPr>
        <b/>
        <sz val="12"/>
        <color rgb="FF00B050"/>
        <rFont val="Calibri (Body)"/>
      </rPr>
      <t>GAAGGTCGGAGTCAACGGATT</t>
    </r>
    <r>
      <rPr>
        <sz val="12"/>
        <rFont val="Calibri"/>
        <family val="2"/>
        <scheme val="minor"/>
      </rPr>
      <t>TAACGTAGAGGTAACCTTTCTGCC</t>
    </r>
    <r>
      <rPr>
        <sz val="12"/>
        <color rgb="FFFF0000"/>
        <rFont val="Calibri (Body)"/>
      </rPr>
      <t>C</t>
    </r>
  </si>
  <si>
    <r>
      <rPr>
        <b/>
        <sz val="12"/>
        <color rgb="FF00B0F0"/>
        <rFont val="Calibri (Body)"/>
      </rPr>
      <t>GAAGGTGACCAAGTTCATGCT</t>
    </r>
    <r>
      <rPr>
        <sz val="12"/>
        <rFont val="Calibri"/>
        <family val="2"/>
        <scheme val="minor"/>
      </rPr>
      <t>GAGTCATTCTCGGATTTCATGATAA</t>
    </r>
    <r>
      <rPr>
        <sz val="12"/>
        <color rgb="FFFF0000"/>
        <rFont val="Calibri (Body)"/>
      </rPr>
      <t>C</t>
    </r>
  </si>
  <si>
    <r>
      <rPr>
        <b/>
        <sz val="12"/>
        <color rgb="FF00B050"/>
        <rFont val="Calibri (Body)"/>
      </rPr>
      <t>GAAGGTCGGAGTCAACGGATT</t>
    </r>
    <r>
      <rPr>
        <sz val="12"/>
        <rFont val="Calibri"/>
        <family val="2"/>
        <scheme val="minor"/>
      </rPr>
      <t>GAGTCATTCTCGGATTTCATGATAA</t>
    </r>
    <r>
      <rPr>
        <sz val="12"/>
        <color rgb="FFFF0000"/>
        <rFont val="Calibri (Body)"/>
      </rPr>
      <t>G</t>
    </r>
  </si>
  <si>
    <r>
      <rPr>
        <b/>
        <sz val="12"/>
        <color rgb="FF00B0F0"/>
        <rFont val="Calibri (Body)"/>
      </rPr>
      <t>GAAGGTGACCAAGTTCATGCT</t>
    </r>
    <r>
      <rPr>
        <sz val="12"/>
        <rFont val="Calibri"/>
        <family val="2"/>
        <scheme val="minor"/>
      </rPr>
      <t>AACTATTACACCACCACGTGATATGTT</t>
    </r>
    <r>
      <rPr>
        <sz val="12"/>
        <color rgb="FFFF0000"/>
        <rFont val="Calibri (Body)"/>
      </rPr>
      <t>T</t>
    </r>
  </si>
  <si>
    <r>
      <rPr>
        <b/>
        <sz val="12"/>
        <color rgb="FF00B050"/>
        <rFont val="Calibri (Body)"/>
      </rPr>
      <t>GAAGGTCGGAGTCAACGGATT</t>
    </r>
    <r>
      <rPr>
        <sz val="12"/>
        <rFont val="Calibri"/>
        <family val="2"/>
        <scheme val="minor"/>
      </rPr>
      <t>ACTATTACACCACCACGTGATATGTT</t>
    </r>
    <r>
      <rPr>
        <sz val="12"/>
        <color rgb="FFFF0000"/>
        <rFont val="Calibri (Body)"/>
      </rPr>
      <t>G</t>
    </r>
  </si>
  <si>
    <t>18EP767</t>
  </si>
  <si>
    <t>SL3.0ch02: 52692187</t>
  </si>
  <si>
    <t>TGAACTACTTACTGTCTCAGGTCATCC</t>
  </si>
  <si>
    <r>
      <rPr>
        <b/>
        <sz val="12"/>
        <color rgb="FF00B0F0"/>
        <rFont val="Calibri"/>
        <family val="2"/>
        <scheme val="minor"/>
      </rPr>
      <t>GAAGGTGACCAAGTTCATGCT</t>
    </r>
    <r>
      <rPr>
        <sz val="12"/>
        <rFont val="Calibri"/>
        <family val="2"/>
        <scheme val="minor"/>
      </rPr>
      <t>AAATAGAGCTTCATTACTTGACATATAGCA</t>
    </r>
    <r>
      <rPr>
        <sz val="12"/>
        <color rgb="FFFF0000"/>
        <rFont val="Calibri"/>
        <family val="2"/>
        <scheme val="minor"/>
      </rPr>
      <t>C</t>
    </r>
  </si>
  <si>
    <r>
      <rPr>
        <b/>
        <sz val="12"/>
        <color rgb="FF00B050"/>
        <rFont val="Calibri"/>
        <family val="2"/>
        <scheme val="minor"/>
      </rPr>
      <t>GAAGGTCGGAGTCAACGGATT</t>
    </r>
    <r>
      <rPr>
        <sz val="12"/>
        <rFont val="Calibri"/>
        <family val="2"/>
        <scheme val="minor"/>
      </rPr>
      <t>AAATAGAGCTTCATTACTTGACATATAGCA</t>
    </r>
    <r>
      <rPr>
        <sz val="12"/>
        <color rgb="FFFF0000"/>
        <rFont val="Calibri"/>
        <family val="2"/>
        <scheme val="minor"/>
      </rPr>
      <t>T</t>
    </r>
  </si>
  <si>
    <r>
      <t>Primers used to genotype F</t>
    </r>
    <r>
      <rPr>
        <b/>
        <vertAlign val="subscript"/>
        <sz val="12"/>
        <color theme="1"/>
        <rFont val="Calibri (Body)"/>
      </rPr>
      <t>1</t>
    </r>
    <r>
      <rPr>
        <b/>
        <sz val="12"/>
        <color theme="1"/>
        <rFont val="Calibri"/>
        <family val="2"/>
        <scheme val="minor"/>
      </rPr>
      <t xml:space="preserve"> plants </t>
    </r>
  </si>
  <si>
    <t>BGV013161 x BGV007981</t>
  </si>
  <si>
    <t>BGV006768 x BGV007181</t>
  </si>
  <si>
    <t>BGV006779 x BGV007181</t>
  </si>
  <si>
    <t>BGV006792 x BGV007181</t>
  </si>
  <si>
    <t>BGV006225 x BGV007181</t>
  </si>
  <si>
    <t>BGV006901 x BGV007181</t>
  </si>
  <si>
    <t>BGV006768 x BGV007198</t>
  </si>
  <si>
    <t>BGV006779 x BGV007198</t>
  </si>
  <si>
    <t>BGV006792 x BGV007198</t>
  </si>
  <si>
    <t>BGV006225 x BGV007198</t>
  </si>
  <si>
    <t>18EP95, 18EP767</t>
  </si>
  <si>
    <t>BGV006232 x BGV007931</t>
  </si>
  <si>
    <t>BGV007923 x BGV008108</t>
  </si>
  <si>
    <t>BGV008354 x BGV007860</t>
  </si>
  <si>
    <t>BGV006906 x CATIE-11106</t>
  </si>
  <si>
    <t>BGV014515 x BGV008106</t>
  </si>
  <si>
    <t>BGV06229 x BGV007910</t>
  </si>
  <si>
    <t>18EP101, 18EP1023</t>
  </si>
  <si>
    <t>18EP101, 18EP107</t>
  </si>
  <si>
    <t>18EP998, 18EP1232</t>
  </si>
  <si>
    <t>SL3.0ch02: 70036002</t>
  </si>
  <si>
    <t>BGV006931 x BGV014508</t>
  </si>
  <si>
    <t>BGV006232 x BGV008225</t>
  </si>
  <si>
    <t>PI406890 x BGV008041</t>
  </si>
  <si>
    <t>BGV014515 x BGV014516</t>
  </si>
  <si>
    <t>18EP107, 18EP1001</t>
  </si>
  <si>
    <t>18EP101, 18EP1123</t>
  </si>
  <si>
    <t>18EP83, 18EP1123</t>
  </si>
  <si>
    <t>18EP1010, 19EP22</t>
  </si>
  <si>
    <t>18EP983, 18EP1126</t>
  </si>
  <si>
    <t>18S92 N=134</t>
  </si>
  <si>
    <t>mature fruit cross section</t>
  </si>
  <si>
    <t>Pericarp cellular measurement</t>
  </si>
  <si>
    <t>SLC_ECU x SP_NECU</t>
  </si>
  <si>
    <t>BGV006768</t>
  </si>
  <si>
    <t>BGV007181</t>
  </si>
  <si>
    <t>fruit weight (g)</t>
  </si>
  <si>
    <t>ovary pericarp</t>
  </si>
  <si>
    <t>thickness (mm)</t>
  </si>
  <si>
    <t>locule number</t>
  </si>
  <si>
    <t>cell layer</t>
  </si>
  <si>
    <r>
      <t>total area (mm</t>
    </r>
    <r>
      <rPr>
        <vertAlign val="superscript"/>
        <sz val="12"/>
        <color theme="1"/>
        <rFont val="Calibri (Body)"/>
      </rPr>
      <t>2</t>
    </r>
    <r>
      <rPr>
        <sz val="12"/>
        <color theme="1"/>
        <rFont val="Calibri"/>
        <family val="2"/>
        <scheme val="minor"/>
      </rPr>
      <t>)</t>
    </r>
  </si>
  <si>
    <r>
      <t>max. cell size (µm</t>
    </r>
    <r>
      <rPr>
        <vertAlign val="superscript"/>
        <sz val="11"/>
        <color theme="1"/>
        <rFont val="Calibri (Body)"/>
      </rPr>
      <t>2</t>
    </r>
    <r>
      <rPr>
        <sz val="12"/>
        <color theme="1"/>
        <rFont val="Calibri"/>
        <family val="2"/>
        <scheme val="minor"/>
      </rPr>
      <t>)</t>
    </r>
  </si>
  <si>
    <r>
      <t>pericarp (mm</t>
    </r>
    <r>
      <rPr>
        <vertAlign val="superscript"/>
        <sz val="12"/>
        <color theme="1"/>
        <rFont val="Calibri (Body)"/>
      </rPr>
      <t>2</t>
    </r>
    <r>
      <rPr>
        <sz val="12"/>
        <color theme="1"/>
        <rFont val="Calibri"/>
        <family val="2"/>
        <scheme val="minor"/>
      </rPr>
      <t>)</t>
    </r>
  </si>
  <si>
    <r>
      <t>columella (mm</t>
    </r>
    <r>
      <rPr>
        <vertAlign val="superscript"/>
        <sz val="12"/>
        <color theme="1"/>
        <rFont val="Calibri (Body)"/>
      </rPr>
      <t>2</t>
    </r>
    <r>
      <rPr>
        <sz val="12"/>
        <color theme="1"/>
        <rFont val="Calibri"/>
        <family val="2"/>
        <scheme val="minor"/>
      </rPr>
      <t>)</t>
    </r>
  </si>
  <si>
    <r>
      <t>septum (mm</t>
    </r>
    <r>
      <rPr>
        <vertAlign val="superscript"/>
        <sz val="12"/>
        <color theme="1"/>
        <rFont val="Calibri (Body)"/>
      </rPr>
      <t>2</t>
    </r>
    <r>
      <rPr>
        <sz val="12"/>
        <color theme="1"/>
        <rFont val="Calibri"/>
        <family val="2"/>
        <scheme val="minor"/>
      </rPr>
      <t>)</t>
    </r>
  </si>
  <si>
    <t>mature fruit pericarp</t>
  </si>
  <si>
    <t>fw2.2</t>
  </si>
  <si>
    <t>fw3.2</t>
  </si>
  <si>
    <t>fw11.3</t>
  </si>
  <si>
    <t xml:space="preserve">lc </t>
  </si>
  <si>
    <t>fas</t>
  </si>
  <si>
    <t>pericarp / total area (%)</t>
  </si>
  <si>
    <t>columella / total area (%)</t>
  </si>
  <si>
    <t>septum / total area (%)</t>
  </si>
  <si>
    <t>circumference cell no.</t>
  </si>
  <si>
    <t>18S129 N=126</t>
  </si>
  <si>
    <t>BGV006779</t>
  </si>
  <si>
    <t>BGV006778 x BGV007181</t>
  </si>
  <si>
    <t>18S90 N=128</t>
  </si>
  <si>
    <t>BGV006792</t>
  </si>
  <si>
    <t>18S133 N=81</t>
  </si>
  <si>
    <t>BGV006225</t>
  </si>
  <si>
    <t>18S309 N=136</t>
  </si>
  <si>
    <t>BGV006901</t>
  </si>
  <si>
    <t>18S141 N=141</t>
  </si>
  <si>
    <t>SLC_ECU x SP_PER</t>
  </si>
  <si>
    <t>BGV007198</t>
  </si>
  <si>
    <t>18S137 N=136</t>
  </si>
  <si>
    <t>18S131 N=140</t>
  </si>
  <si>
    <t>18S88 N=104</t>
  </si>
  <si>
    <t>17S62 N=137</t>
  </si>
  <si>
    <t>SLC_ECU x SLC_TR</t>
  </si>
  <si>
    <t>BGV007931</t>
  </si>
  <si>
    <r>
      <t>total area (mm</t>
    </r>
    <r>
      <rPr>
        <vertAlign val="superscript"/>
        <sz val="11"/>
        <color theme="1"/>
        <rFont val="Calibri (Body)"/>
      </rPr>
      <t>2</t>
    </r>
    <r>
      <rPr>
        <sz val="12"/>
        <color theme="1"/>
        <rFont val="Calibri"/>
        <family val="2"/>
        <scheme val="minor"/>
      </rPr>
      <t>)</t>
    </r>
  </si>
  <si>
    <r>
      <t>pericarp (mm</t>
    </r>
    <r>
      <rPr>
        <vertAlign val="superscript"/>
        <sz val="11"/>
        <color theme="1"/>
        <rFont val="Calibri (Body)"/>
      </rPr>
      <t>2</t>
    </r>
    <r>
      <rPr>
        <sz val="12"/>
        <color theme="1"/>
        <rFont val="Calibri"/>
        <family val="2"/>
        <scheme val="minor"/>
      </rPr>
      <t>)</t>
    </r>
  </si>
  <si>
    <r>
      <t>columella (mm</t>
    </r>
    <r>
      <rPr>
        <vertAlign val="superscript"/>
        <sz val="11"/>
        <color theme="1"/>
        <rFont val="Calibri (Body)"/>
      </rPr>
      <t>2</t>
    </r>
    <r>
      <rPr>
        <sz val="12"/>
        <color theme="1"/>
        <rFont val="Calibri"/>
        <family val="2"/>
        <scheme val="minor"/>
      </rPr>
      <t>)</t>
    </r>
  </si>
  <si>
    <r>
      <t>septum (mm</t>
    </r>
    <r>
      <rPr>
        <vertAlign val="superscript"/>
        <sz val="11"/>
        <color theme="1"/>
        <rFont val="Calibri (Body)"/>
      </rPr>
      <t>2</t>
    </r>
    <r>
      <rPr>
        <sz val="12"/>
        <color theme="1"/>
        <rFont val="Calibri"/>
        <family val="2"/>
        <scheme val="minor"/>
      </rPr>
      <t>)</t>
    </r>
  </si>
  <si>
    <t>18S33 N=127</t>
  </si>
  <si>
    <t>BGV006232</t>
  </si>
  <si>
    <t>18S36 N=129</t>
  </si>
  <si>
    <t>BGV007023</t>
  </si>
  <si>
    <t>BGV008108</t>
  </si>
  <si>
    <t>BGV007023 x BGV008108</t>
  </si>
  <si>
    <t>1</t>
  </si>
  <si>
    <t>19S307 N=115</t>
  </si>
  <si>
    <t>SLL x SLC_TR</t>
  </si>
  <si>
    <t>BGV007860</t>
  </si>
  <si>
    <t>BGV008354</t>
  </si>
  <si>
    <t>BGV007860 x BGV008354</t>
  </si>
  <si>
    <t>19S186 N=272</t>
  </si>
  <si>
    <t>SLC_ECU x SLC_MEX</t>
  </si>
  <si>
    <t>BGV006906</t>
  </si>
  <si>
    <t>CATIE-11106</t>
  </si>
  <si>
    <t>19S305 N=144</t>
  </si>
  <si>
    <t>SLC_SM x SLC_MEX</t>
  </si>
  <si>
    <t>BGV014515</t>
  </si>
  <si>
    <t>BGV008106</t>
  </si>
  <si>
    <t>19S315 N=135</t>
  </si>
  <si>
    <t>BGV006229</t>
  </si>
  <si>
    <t>BGV007910</t>
  </si>
  <si>
    <t>BGV006229 x BGV007910</t>
  </si>
  <si>
    <t>18S35 N=129</t>
  </si>
  <si>
    <t>SLC_SM x SLC_ECU</t>
  </si>
  <si>
    <t>BGV014508</t>
  </si>
  <si>
    <t>BGV006931</t>
  </si>
  <si>
    <t>BGV014508 x BGV006931</t>
  </si>
  <si>
    <t>19S185 N=131</t>
  </si>
  <si>
    <t>SLC_ECU x SLC_PER</t>
  </si>
  <si>
    <t>BGV008225</t>
  </si>
  <si>
    <t>18S32 N=124</t>
  </si>
  <si>
    <t>BGV013161</t>
  </si>
  <si>
    <t>BGV007981</t>
  </si>
  <si>
    <t>18S40 N=135</t>
  </si>
  <si>
    <t>BGV008041</t>
  </si>
  <si>
    <t>PI406890</t>
  </si>
  <si>
    <t>18S37 N=142</t>
  </si>
  <si>
    <t>SLC_SM x SLC_SM</t>
  </si>
  <si>
    <t>BGV014516</t>
  </si>
  <si>
    <r>
      <t>Number of cells in the circumference of the fruit in the medio-lateral axis</t>
    </r>
    <r>
      <rPr>
        <vertAlign val="superscript"/>
        <sz val="12"/>
        <color theme="1"/>
        <rFont val="Calibri"/>
        <family val="2"/>
        <scheme val="minor"/>
      </rPr>
      <t>1</t>
    </r>
    <r>
      <rPr>
        <sz val="12"/>
        <color theme="1"/>
        <rFont val="Calibri"/>
        <family val="2"/>
        <scheme val="minor"/>
      </rPr>
      <t xml:space="preserve"> calculated as pericarp cell number per mm x fruit perimeter </t>
    </r>
  </si>
  <si>
    <t>big/small</t>
  </si>
  <si>
    <t>Diameter of the largest cells assuming the cells as perfect circle; calculated as √(pericarp maximum cell size/π)</t>
  </si>
  <si>
    <r>
      <t xml:space="preserve">Supplementary Table 2. </t>
    </r>
    <r>
      <rPr>
        <sz val="12"/>
        <color theme="1"/>
        <rFont val="Calibri"/>
        <family val="2"/>
        <scheme val="minor"/>
      </rPr>
      <t xml:space="preserve">Units for fruit weight and weight-related attributes  </t>
    </r>
  </si>
  <si>
    <t xml:space="preserve">BGV006225 allele </t>
  </si>
  <si>
    <t xml:space="preserve">BGV007181 allele </t>
  </si>
  <si>
    <t xml:space="preserve">BGV006768 allele </t>
  </si>
  <si>
    <t xml:space="preserve">BGV007931 allele </t>
  </si>
  <si>
    <t xml:space="preserve">BGV008041 allele </t>
  </si>
  <si>
    <t xml:space="preserve">PI406890 allele </t>
  </si>
  <si>
    <t>1 Details about the axes of growth, see van der Knaap et al., 2014.</t>
  </si>
  <si>
    <r>
      <t>Supplementary table 5.</t>
    </r>
    <r>
      <rPr>
        <sz val="12"/>
        <color rgb="FF000000"/>
        <rFont val="Calibri"/>
        <family val="2"/>
        <scheme val="minor"/>
      </rPr>
      <t xml:space="preserve"> F</t>
    </r>
    <r>
      <rPr>
        <vertAlign val="subscript"/>
        <sz val="12"/>
        <color rgb="FF000000"/>
        <rFont val="Calibri"/>
        <family val="2"/>
        <scheme val="minor"/>
      </rPr>
      <t>3</t>
    </r>
    <r>
      <rPr>
        <sz val="12"/>
        <color rgb="FF000000"/>
        <rFont val="Calibri"/>
        <family val="2"/>
        <scheme val="minor"/>
      </rPr>
      <t xml:space="preserve"> progeny testing results for fruit weight QTLs</t>
    </r>
    <r>
      <rPr>
        <b/>
        <sz val="12"/>
        <color rgb="FF000000"/>
        <rFont val="Calibri"/>
        <family val="2"/>
        <scheme val="minor"/>
      </rPr>
      <t xml:space="preserve">. </t>
    </r>
  </si>
  <si>
    <r>
      <rPr>
        <b/>
        <sz val="12"/>
        <color theme="1"/>
        <rFont val="Calibri"/>
        <family val="2"/>
        <scheme val="minor"/>
      </rPr>
      <t>Supplementary Table 4.</t>
    </r>
    <r>
      <rPr>
        <sz val="12"/>
        <color theme="1"/>
        <rFont val="Calibri"/>
        <family val="2"/>
        <scheme val="minor"/>
      </rPr>
      <t xml:space="preserve">  Position of the most significant SNP for each QTL</t>
    </r>
  </si>
  <si>
    <t>genotype of known fruit weight loci in both parents*</t>
  </si>
  <si>
    <t>genotype of known fruit weight loci in both parents</t>
  </si>
  <si>
    <t xml:space="preserve">* For the genotype of known fruit weight loci, number 1 represents derived allele  and 3 represents the wild type allele. </t>
  </si>
  <si>
    <r>
      <rPr>
        <b/>
        <sz val="14"/>
        <color theme="1"/>
        <rFont val="Calibri"/>
        <family val="2"/>
        <scheme val="minor"/>
      </rPr>
      <t>Supplementary Table 3.</t>
    </r>
    <r>
      <rPr>
        <sz val="14"/>
        <color theme="1"/>
        <rFont val="Calibri"/>
        <family val="2"/>
        <scheme val="minor"/>
      </rPr>
      <t xml:space="preserve"> Information of parental accessions of all F</t>
    </r>
    <r>
      <rPr>
        <vertAlign val="subscript"/>
        <sz val="14"/>
        <color theme="1"/>
        <rFont val="Calibri (Body)"/>
      </rPr>
      <t>2</t>
    </r>
    <r>
      <rPr>
        <sz val="14"/>
        <color theme="1"/>
        <rFont val="Calibri"/>
        <family val="2"/>
        <scheme val="minor"/>
      </rPr>
      <t xml:space="preserve"> populations. </t>
    </r>
  </si>
  <si>
    <r>
      <rPr>
        <b/>
        <sz val="12"/>
        <color theme="1"/>
        <rFont val="Calibri"/>
        <family val="2"/>
        <scheme val="minor"/>
      </rPr>
      <t>Supplementary Table 1.</t>
    </r>
    <r>
      <rPr>
        <sz val="12"/>
        <color theme="1"/>
        <rFont val="Calibri"/>
        <family val="2"/>
        <scheme val="minor"/>
      </rPr>
      <t xml:space="preserve">  Primers used in the study. </t>
    </r>
  </si>
  <si>
    <t>In the KASP primer section, the blue sequence represents the tail sequence binding to the FAM dye and the green sequence binding to the HEX dye. The target SNP is represented by the red base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</si>
</sst>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6">
    <font>
      <sz val="12"/>
      <color theme="1"/>
      <name val="Calibri"/>
      <family val="2"/>
      <scheme val="minor"/>
    </font>
    <font>
      <sz val="11"/>
      <color theme="1"/>
      <name val="Calibri"/>
      <family val="2"/>
      <scheme val="minor"/>
    </font>
    <font>
      <sz val="11"/>
      <color theme="1"/>
      <name val="Calibri"/>
      <family val="2"/>
      <scheme val="minor"/>
    </font>
    <font>
      <b/>
      <sz val="12"/>
      <color theme="1"/>
      <name val="Calibri"/>
      <family val="2"/>
      <scheme val="minor"/>
    </font>
    <font>
      <sz val="8"/>
      <name val="Calibri"/>
      <family val="2"/>
      <scheme val="minor"/>
    </font>
    <font>
      <sz val="12"/>
      <color rgb="FF000000"/>
      <name val="Calibri"/>
      <family val="2"/>
      <scheme val="minor"/>
    </font>
    <font>
      <b/>
      <sz val="12"/>
      <color rgb="FF000000"/>
      <name val="Calibri"/>
      <family val="2"/>
      <scheme val="minor"/>
    </font>
    <font>
      <vertAlign val="subscript"/>
      <sz val="12"/>
      <color rgb="FF000000"/>
      <name val="Calibri"/>
      <family val="2"/>
      <scheme val="minor"/>
    </font>
    <font>
      <sz val="10"/>
      <name val="Arial"/>
      <family val="2"/>
    </font>
    <font>
      <vertAlign val="superscript"/>
      <sz val="12"/>
      <color theme="1"/>
      <name val="Calibri"/>
      <family val="2"/>
      <scheme val="minor"/>
    </font>
    <font>
      <i/>
      <sz val="12"/>
      <color theme="1"/>
      <name val="Calibri"/>
      <family val="2"/>
      <scheme val="minor"/>
    </font>
    <font>
      <b/>
      <vertAlign val="subscript"/>
      <sz val="12"/>
      <color theme="1"/>
      <name val="Calibri"/>
      <family val="2"/>
      <scheme val="minor"/>
    </font>
    <font>
      <sz val="12"/>
      <color rgb="FFFF0000"/>
      <name val="Calibri"/>
      <family val="2"/>
      <scheme val="minor"/>
    </font>
    <font>
      <b/>
      <sz val="12"/>
      <color rgb="FF00B0F0"/>
      <name val="Calibri"/>
      <family val="2"/>
      <scheme val="minor"/>
    </font>
    <font>
      <sz val="12"/>
      <name val="Calibri"/>
      <family val="2"/>
      <scheme val="minor"/>
    </font>
    <font>
      <sz val="12"/>
      <color rgb="FFFF0000"/>
      <name val="Calibri (Body)"/>
    </font>
    <font>
      <b/>
      <sz val="12"/>
      <color rgb="FF00B050"/>
      <name val="Calibri"/>
      <family val="2"/>
      <scheme val="minor"/>
    </font>
    <font>
      <sz val="12"/>
      <color rgb="FF333333"/>
      <name val="Calibri"/>
      <family val="2"/>
      <scheme val="minor"/>
    </font>
    <font>
      <sz val="12"/>
      <color rgb="FF00B0F0"/>
      <name val="Calibri"/>
      <family val="2"/>
      <scheme val="minor"/>
    </font>
    <font>
      <b/>
      <sz val="12"/>
      <color rgb="FFFF0000"/>
      <name val="Calibri"/>
      <family val="2"/>
      <scheme val="minor"/>
    </font>
    <font>
      <b/>
      <sz val="12"/>
      <color rgb="FF00B0F0"/>
      <name val="Calibri (Body)"/>
    </font>
    <font>
      <b/>
      <sz val="12"/>
      <color rgb="FF00B050"/>
      <name val="Calibri (Body)"/>
    </font>
    <font>
      <sz val="12"/>
      <color theme="1"/>
      <name val="Calibri (Body)"/>
    </font>
    <font>
      <sz val="12"/>
      <name val="Calibri (Body)"/>
    </font>
    <font>
      <b/>
      <vertAlign val="subscript"/>
      <sz val="12"/>
      <color theme="1"/>
      <name val="Calibri (Body)"/>
    </font>
    <font>
      <sz val="12"/>
      <color theme="1"/>
      <name val="Calibri"/>
      <family val="2"/>
      <scheme val="minor"/>
    </font>
    <font>
      <sz val="11"/>
      <color theme="1"/>
      <name val="Calibri"/>
      <family val="2"/>
      <scheme val="minor"/>
    </font>
    <font>
      <b/>
      <sz val="13"/>
      <color theme="1"/>
      <name val="Calibri"/>
      <family val="2"/>
      <scheme val="minor"/>
    </font>
    <font>
      <b/>
      <sz val="14"/>
      <color theme="1"/>
      <name val="Calibri"/>
      <family val="2"/>
      <scheme val="minor"/>
    </font>
    <font>
      <b/>
      <sz val="11"/>
      <color theme="1"/>
      <name val="Calibri"/>
      <family val="2"/>
      <scheme val="minor"/>
    </font>
    <font>
      <sz val="14"/>
      <color theme="1"/>
      <name val="Calibri"/>
      <family val="2"/>
      <scheme val="minor"/>
    </font>
    <font>
      <vertAlign val="superscript"/>
      <sz val="12"/>
      <color theme="1"/>
      <name val="Calibri (Body)"/>
    </font>
    <font>
      <vertAlign val="superscript"/>
      <sz val="11"/>
      <color theme="1"/>
      <name val="Calibri (Body)"/>
    </font>
    <font>
      <sz val="11"/>
      <color rgb="FF000000"/>
      <name val="Calibri"/>
      <family val="2"/>
      <scheme val="minor"/>
    </font>
    <font>
      <sz val="11"/>
      <color rgb="FF00B050"/>
      <name val="Calibri"/>
      <family val="2"/>
      <scheme val="minor"/>
    </font>
    <font>
      <vertAlign val="subscript"/>
      <sz val="14"/>
      <color theme="1"/>
      <name val="Calibri (Body)"/>
    </font>
  </fonts>
  <fills count="3">
    <fill>
      <patternFill patternType="none"/>
    </fill>
    <fill>
      <patternFill patternType="gray125"/>
    </fill>
    <fill>
      <patternFill patternType="solid">
        <fgColor theme="0" tint="-0.14999847407452621"/>
        <bgColor indexed="64"/>
      </patternFill>
    </fill>
  </fills>
  <borders count="66">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theme="1"/>
      </top>
      <bottom/>
      <diagonal/>
    </border>
    <border>
      <left/>
      <right/>
      <top style="thin">
        <color theme="1"/>
      </top>
      <bottom style="thin">
        <color indexed="64"/>
      </bottom>
      <diagonal/>
    </border>
    <border>
      <left/>
      <right/>
      <top style="medium">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style="medium">
        <color indexed="64"/>
      </top>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bottom style="double">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style="thin">
        <color indexed="64"/>
      </right>
      <top/>
      <bottom style="thin">
        <color theme="0" tint="-0.24994659260841701"/>
      </bottom>
      <diagonal/>
    </border>
    <border>
      <left style="thin">
        <color indexed="64"/>
      </left>
      <right style="thin">
        <color indexed="64"/>
      </right>
      <top style="thin">
        <color theme="0" tint="-0.24994659260841701"/>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theme="0" tint="-0.24994659260841701"/>
      </left>
      <right/>
      <top style="thin">
        <color indexed="64"/>
      </top>
      <bottom/>
      <diagonal/>
    </border>
    <border>
      <left style="thin">
        <color theme="0" tint="-0.24994659260841701"/>
      </left>
      <right/>
      <top/>
      <bottom style="thin">
        <color theme="0" tint="-0.24994659260841701"/>
      </bottom>
      <diagonal/>
    </border>
    <border>
      <left style="thin">
        <color indexed="64"/>
      </left>
      <right/>
      <top/>
      <bottom style="medium">
        <color indexed="64"/>
      </bottom>
      <diagonal/>
    </border>
    <border>
      <left style="thin">
        <color indexed="64"/>
      </left>
      <right style="thin">
        <color indexed="64"/>
      </right>
      <top style="thin">
        <color theme="0" tint="-0.24994659260841701"/>
      </top>
      <bottom style="medium">
        <color indexed="64"/>
      </bottom>
      <diagonal/>
    </border>
    <border>
      <left/>
      <right/>
      <top style="medium">
        <color indexed="64"/>
      </top>
      <bottom style="medium">
        <color indexed="64"/>
      </bottom>
      <diagonal/>
    </border>
    <border>
      <left style="thin">
        <color theme="0" tint="-0.24994659260841701"/>
      </left>
      <right/>
      <top style="medium">
        <color indexed="64"/>
      </top>
      <bottom/>
      <diagonal/>
    </border>
    <border>
      <left style="thin">
        <color theme="0" tint="-0.24994659260841701"/>
      </left>
      <right/>
      <top/>
      <bottom/>
      <diagonal/>
    </border>
    <border>
      <left style="thin">
        <color indexed="64"/>
      </left>
      <right style="thin">
        <color indexed="64"/>
      </right>
      <top/>
      <bottom style="medium">
        <color indexed="64"/>
      </bottom>
      <diagonal/>
    </border>
    <border>
      <left/>
      <right/>
      <top style="thin">
        <color indexed="64"/>
      </top>
      <bottom style="thin">
        <color theme="0" tint="-0.24994659260841701"/>
      </bottom>
      <diagonal/>
    </border>
    <border>
      <left/>
      <right style="thin">
        <color indexed="64"/>
      </right>
      <top style="thin">
        <color theme="0" tint="-0.24994659260841701"/>
      </top>
      <bottom style="thin">
        <color theme="0" tint="-0.24994659260841701"/>
      </bottom>
      <diagonal/>
    </border>
    <border>
      <left/>
      <right style="thin">
        <color indexed="64"/>
      </right>
      <top style="thin">
        <color theme="0" tint="-0.24994659260841701"/>
      </top>
      <bottom style="thin">
        <color indexed="64"/>
      </bottom>
      <diagonal/>
    </border>
    <border>
      <left style="thin">
        <color theme="0" tint="-0.24994659260841701"/>
      </left>
      <right style="thin">
        <color indexed="64"/>
      </right>
      <top/>
      <bottom/>
      <diagonal/>
    </border>
    <border>
      <left style="thin">
        <color theme="0" tint="-0.24994659260841701"/>
      </left>
      <right style="thin">
        <color indexed="64"/>
      </right>
      <top/>
      <bottom style="thin">
        <color indexed="64"/>
      </bottom>
      <diagonal/>
    </border>
    <border>
      <left style="thin">
        <color theme="0" tint="-0.24994659260841701"/>
      </left>
      <right style="thin">
        <color indexed="64"/>
      </right>
      <top style="thin">
        <color indexed="64"/>
      </top>
      <bottom/>
      <diagonal/>
    </border>
    <border>
      <left style="thin">
        <color theme="0" tint="-0.24994659260841701"/>
      </left>
      <right style="thin">
        <color theme="0" tint="-0.24994659260841701"/>
      </right>
      <top style="medium">
        <color indexed="64"/>
      </top>
      <bottom/>
      <diagonal/>
    </border>
    <border>
      <left style="thin">
        <color indexed="64"/>
      </left>
      <right style="thin">
        <color indexed="64"/>
      </right>
      <top style="medium">
        <color indexed="64"/>
      </top>
      <bottom style="thin">
        <color theme="0" tint="-0.24994659260841701"/>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theme="0" tint="-0.24994659260841701"/>
      </left>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style="double">
        <color indexed="64"/>
      </top>
      <bottom/>
      <diagonal/>
    </border>
    <border>
      <left/>
      <right style="thin">
        <color indexed="64"/>
      </right>
      <top style="double">
        <color indexed="64"/>
      </top>
      <bottom/>
      <diagonal/>
    </border>
    <border>
      <left/>
      <right style="thin">
        <color indexed="64"/>
      </right>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style="thin">
        <color theme="1"/>
      </right>
      <top style="thin">
        <color indexed="64"/>
      </top>
      <bottom style="thin">
        <color indexed="64"/>
      </bottom>
      <diagonal/>
    </border>
  </borders>
  <cellStyleXfs count="2">
    <xf numFmtId="0" fontId="0" fillId="0" borderId="0"/>
    <xf numFmtId="0" fontId="26" fillId="0" borderId="0"/>
  </cellStyleXfs>
  <cellXfs count="314">
    <xf numFmtId="0" fontId="0" fillId="0" borderId="0" xfId="0"/>
    <xf numFmtId="0" fontId="0" fillId="0" borderId="0" xfId="0" applyBorder="1"/>
    <xf numFmtId="0" fontId="0" fillId="0" borderId="0" xfId="0" applyFont="1"/>
    <xf numFmtId="0" fontId="0" fillId="0" borderId="0" xfId="0" applyFont="1" applyAlignment="1">
      <alignment horizontal="right" vertical="center"/>
    </xf>
    <xf numFmtId="0" fontId="0" fillId="0" borderId="0" xfId="0" applyFont="1" applyAlignment="1">
      <alignment horizontal="center" vertical="center"/>
    </xf>
    <xf numFmtId="0" fontId="0" fillId="0" borderId="5" xfId="0" applyFont="1" applyBorder="1" applyAlignment="1">
      <alignment horizontal="center" vertical="center"/>
    </xf>
    <xf numFmtId="0" fontId="0" fillId="0" borderId="3" xfId="0" applyFont="1" applyBorder="1" applyAlignment="1">
      <alignment horizontal="center" vertical="center"/>
    </xf>
    <xf numFmtId="3" fontId="0" fillId="0" borderId="1" xfId="0" applyNumberFormat="1" applyFont="1" applyBorder="1" applyAlignment="1">
      <alignment horizontal="center" vertical="center"/>
    </xf>
    <xf numFmtId="0" fontId="0" fillId="0" borderId="2" xfId="0" applyFont="1" applyBorder="1" applyAlignment="1">
      <alignment horizontal="center" vertical="center"/>
    </xf>
    <xf numFmtId="2" fontId="0" fillId="0" borderId="2" xfId="0" applyNumberFormat="1" applyFont="1" applyBorder="1" applyAlignment="1">
      <alignment horizontal="center" vertical="center"/>
    </xf>
    <xf numFmtId="1" fontId="0" fillId="0" borderId="1" xfId="0" applyNumberFormat="1" applyFont="1" applyBorder="1" applyAlignment="1">
      <alignment horizontal="center" vertical="center"/>
    </xf>
    <xf numFmtId="2" fontId="0" fillId="0" borderId="1" xfId="0" applyNumberFormat="1" applyFont="1" applyBorder="1" applyAlignment="1">
      <alignment horizontal="center" vertical="center"/>
    </xf>
    <xf numFmtId="11" fontId="3" fillId="0" borderId="1" xfId="0" applyNumberFormat="1" applyFont="1" applyBorder="1" applyAlignment="1">
      <alignment horizontal="center" vertical="center"/>
    </xf>
    <xf numFmtId="0" fontId="0" fillId="0" borderId="1" xfId="0" applyFont="1" applyBorder="1" applyAlignment="1">
      <alignment horizontal="center" vertical="center"/>
    </xf>
    <xf numFmtId="0" fontId="0" fillId="2" borderId="1" xfId="0" applyFont="1" applyFill="1" applyBorder="1" applyAlignment="1">
      <alignment horizontal="center" vertical="center"/>
    </xf>
    <xf numFmtId="11" fontId="3" fillId="0" borderId="9" xfId="0" applyNumberFormat="1" applyFont="1" applyBorder="1" applyAlignment="1">
      <alignment horizontal="center" vertical="center"/>
    </xf>
    <xf numFmtId="11" fontId="3" fillId="0" borderId="0" xfId="0" applyNumberFormat="1" applyFont="1" applyBorder="1" applyAlignment="1">
      <alignment horizontal="center" vertical="center"/>
    </xf>
    <xf numFmtId="0" fontId="0" fillId="2" borderId="3" xfId="0" applyFont="1" applyFill="1" applyBorder="1" applyAlignment="1">
      <alignment horizontal="center" vertical="center"/>
    </xf>
    <xf numFmtId="11" fontId="0" fillId="0" borderId="0" xfId="0" applyNumberFormat="1" applyFont="1" applyBorder="1" applyAlignment="1">
      <alignment horizontal="center" vertical="center"/>
    </xf>
    <xf numFmtId="11" fontId="3" fillId="0" borderId="0" xfId="0" applyNumberFormat="1" applyFont="1" applyFill="1" applyAlignment="1">
      <alignment horizontal="center"/>
    </xf>
    <xf numFmtId="0" fontId="0" fillId="0" borderId="0" xfId="0" applyFont="1" applyBorder="1" applyAlignment="1">
      <alignment horizontal="center" vertical="center"/>
    </xf>
    <xf numFmtId="2" fontId="0" fillId="0" borderId="0" xfId="0" applyNumberFormat="1" applyFont="1" applyBorder="1" applyAlignment="1">
      <alignment horizontal="center" vertical="center"/>
    </xf>
    <xf numFmtId="0" fontId="0" fillId="0" borderId="1"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1" xfId="0" applyFont="1" applyBorder="1" applyAlignment="1">
      <alignment horizontal="right" vertical="center"/>
    </xf>
    <xf numFmtId="2" fontId="0" fillId="0" borderId="0" xfId="0" applyNumberFormat="1" applyFont="1" applyFill="1" applyBorder="1" applyAlignment="1">
      <alignment horizontal="center" vertical="center"/>
    </xf>
    <xf numFmtId="11" fontId="3" fillId="0" borderId="1" xfId="0" applyNumberFormat="1" applyFont="1" applyFill="1" applyBorder="1" applyAlignment="1">
      <alignment horizontal="center"/>
    </xf>
    <xf numFmtId="2" fontId="0" fillId="0" borderId="1" xfId="0" applyNumberFormat="1" applyFont="1" applyFill="1" applyBorder="1" applyAlignment="1">
      <alignment horizontal="center"/>
    </xf>
    <xf numFmtId="2" fontId="0" fillId="0" borderId="1" xfId="0" applyNumberFormat="1" applyFont="1" applyFill="1" applyBorder="1" applyAlignment="1">
      <alignment horizontal="center" vertical="center"/>
    </xf>
    <xf numFmtId="11" fontId="3" fillId="0" borderId="10" xfId="0" applyNumberFormat="1" applyFont="1" applyBorder="1" applyAlignment="1">
      <alignment horizontal="center" vertical="center"/>
    </xf>
    <xf numFmtId="0" fontId="0" fillId="0" borderId="1" xfId="0" applyFont="1" applyBorder="1"/>
    <xf numFmtId="0" fontId="0" fillId="0" borderId="0" xfId="0" applyFont="1" applyBorder="1"/>
    <xf numFmtId="0" fontId="0" fillId="0" borderId="0" xfId="0" applyFill="1" applyBorder="1"/>
    <xf numFmtId="0" fontId="0" fillId="0" borderId="0" xfId="0" applyFont="1" applyFill="1" applyBorder="1"/>
    <xf numFmtId="0" fontId="0" fillId="0" borderId="0" xfId="0" applyFont="1" applyBorder="1" applyAlignment="1">
      <alignment horizontal="center"/>
    </xf>
    <xf numFmtId="0" fontId="0" fillId="0" borderId="2" xfId="0" applyFont="1" applyBorder="1"/>
    <xf numFmtId="0" fontId="0" fillId="0" borderId="4" xfId="0" applyFont="1" applyBorder="1"/>
    <xf numFmtId="0" fontId="0" fillId="0" borderId="6" xfId="0" applyFont="1" applyBorder="1" applyAlignment="1">
      <alignment horizontal="center" vertical="center"/>
    </xf>
    <xf numFmtId="0" fontId="0" fillId="0" borderId="11" xfId="0" applyFont="1" applyBorder="1"/>
    <xf numFmtId="1" fontId="0" fillId="0" borderId="0" xfId="0" applyNumberFormat="1" applyFont="1" applyFill="1" applyBorder="1" applyAlignment="1">
      <alignment horizontal="center" vertical="center"/>
    </xf>
    <xf numFmtId="11" fontId="0" fillId="0" borderId="0" xfId="0" applyNumberFormat="1" applyFont="1" applyFill="1" applyBorder="1" applyAlignment="1">
      <alignment horizontal="center" vertical="center"/>
    </xf>
    <xf numFmtId="0" fontId="0" fillId="0" borderId="0" xfId="0" applyFont="1" applyFill="1"/>
    <xf numFmtId="2" fontId="0" fillId="0" borderId="6" xfId="0" applyNumberFormat="1" applyFont="1" applyBorder="1" applyAlignment="1">
      <alignment horizontal="center" vertical="center"/>
    </xf>
    <xf numFmtId="1" fontId="0" fillId="0" borderId="6" xfId="0" applyNumberFormat="1" applyFont="1" applyBorder="1" applyAlignment="1">
      <alignment horizontal="center" vertical="center"/>
    </xf>
    <xf numFmtId="11" fontId="3" fillId="0" borderId="6" xfId="0" applyNumberFormat="1" applyFont="1" applyBorder="1" applyAlignment="1">
      <alignment horizontal="center" vertical="center"/>
    </xf>
    <xf numFmtId="0" fontId="0" fillId="2" borderId="6" xfId="0" applyFont="1" applyFill="1" applyBorder="1" applyAlignment="1">
      <alignment horizontal="center" vertical="center"/>
    </xf>
    <xf numFmtId="0" fontId="0" fillId="0" borderId="3" xfId="0" applyFont="1" applyBorder="1"/>
    <xf numFmtId="0" fontId="0" fillId="0" borderId="2" xfId="0" applyFont="1" applyFill="1" applyBorder="1" applyAlignment="1">
      <alignment horizontal="center" vertical="center"/>
    </xf>
    <xf numFmtId="11" fontId="0" fillId="0" borderId="2" xfId="0" applyNumberFormat="1" applyFont="1" applyBorder="1" applyAlignment="1">
      <alignment horizontal="center" vertical="center"/>
    </xf>
    <xf numFmtId="2" fontId="0" fillId="0" borderId="11" xfId="0" applyNumberFormat="1" applyFont="1" applyFill="1" applyBorder="1" applyAlignment="1">
      <alignment horizontal="center"/>
    </xf>
    <xf numFmtId="11" fontId="3" fillId="0" borderId="11" xfId="0" applyNumberFormat="1" applyFont="1" applyFill="1" applyBorder="1" applyAlignment="1">
      <alignment horizontal="center"/>
    </xf>
    <xf numFmtId="2" fontId="0" fillId="0" borderId="1" xfId="0" applyNumberFormat="1" applyFont="1" applyBorder="1" applyAlignment="1">
      <alignment horizontal="center"/>
    </xf>
    <xf numFmtId="0" fontId="6" fillId="0" borderId="0" xfId="0" applyFont="1" applyBorder="1" applyAlignment="1">
      <alignment horizontal="left" vertical="center" readingOrder="1"/>
    </xf>
    <xf numFmtId="11" fontId="0" fillId="0" borderId="4" xfId="0" applyNumberFormat="1" applyFont="1" applyBorder="1" applyAlignment="1">
      <alignment horizontal="center" vertical="center" wrapText="1"/>
    </xf>
    <xf numFmtId="11" fontId="0" fillId="0" borderId="3" xfId="0" applyNumberFormat="1" applyFont="1" applyBorder="1" applyAlignment="1">
      <alignment horizontal="center" vertical="center" wrapText="1"/>
    </xf>
    <xf numFmtId="0" fontId="3" fillId="0" borderId="4" xfId="0" applyFont="1" applyBorder="1" applyAlignment="1">
      <alignment wrapText="1"/>
    </xf>
    <xf numFmtId="0" fontId="3" fillId="0" borderId="4" xfId="0" applyFont="1" applyBorder="1" applyAlignment="1">
      <alignment horizontal="center" wrapText="1"/>
    </xf>
    <xf numFmtId="0" fontId="0" fillId="0" borderId="0" xfId="0" applyFont="1" applyAlignment="1">
      <alignment wrapText="1"/>
    </xf>
    <xf numFmtId="0" fontId="0" fillId="0" borderId="0" xfId="0" applyFont="1" applyAlignment="1">
      <alignment horizontal="center"/>
    </xf>
    <xf numFmtId="0" fontId="0" fillId="0" borderId="0" xfId="0" applyFont="1" applyBorder="1" applyAlignment="1">
      <alignment wrapText="1"/>
    </xf>
    <xf numFmtId="0" fontId="0" fillId="0" borderId="0" xfId="0" applyAlignment="1">
      <alignment horizontal="center"/>
    </xf>
    <xf numFmtId="0" fontId="0" fillId="0" borderId="0" xfId="0" applyAlignment="1">
      <alignment horizontal="left"/>
    </xf>
    <xf numFmtId="3" fontId="0" fillId="0" borderId="18" xfId="0" applyNumberFormat="1" applyBorder="1" applyAlignment="1">
      <alignment horizontal="center"/>
    </xf>
    <xf numFmtId="2" fontId="0" fillId="0" borderId="18" xfId="0" applyNumberFormat="1" applyBorder="1" applyAlignment="1">
      <alignment horizontal="center"/>
    </xf>
    <xf numFmtId="0" fontId="0" fillId="0" borderId="18" xfId="0" applyBorder="1" applyAlignment="1">
      <alignment horizontal="center"/>
    </xf>
    <xf numFmtId="11" fontId="0" fillId="0" borderId="18" xfId="0" applyNumberFormat="1" applyBorder="1" applyAlignment="1">
      <alignment horizontal="center"/>
    </xf>
    <xf numFmtId="2" fontId="0" fillId="0" borderId="18" xfId="0" applyNumberFormat="1" applyBorder="1" applyAlignment="1">
      <alignment horizontal="center" vertical="center"/>
    </xf>
    <xf numFmtId="0" fontId="10" fillId="0" borderId="18" xfId="0" applyFont="1" applyBorder="1" applyAlignment="1">
      <alignment horizontal="center"/>
    </xf>
    <xf numFmtId="0" fontId="0" fillId="0" borderId="0" xfId="0" applyAlignment="1">
      <alignment horizontal="center" vertical="center"/>
    </xf>
    <xf numFmtId="3" fontId="0" fillId="0" borderId="0" xfId="0" applyNumberFormat="1" applyAlignment="1">
      <alignment horizontal="center"/>
    </xf>
    <xf numFmtId="2" fontId="0" fillId="0" borderId="0" xfId="0" applyNumberFormat="1" applyAlignment="1">
      <alignment horizontal="center"/>
    </xf>
    <xf numFmtId="11" fontId="0" fillId="0" borderId="0" xfId="0" applyNumberFormat="1" applyAlignment="1">
      <alignment horizontal="center"/>
    </xf>
    <xf numFmtId="0" fontId="10" fillId="0" borderId="0" xfId="0" applyFont="1" applyAlignment="1">
      <alignment horizontal="center"/>
    </xf>
    <xf numFmtId="3" fontId="0" fillId="0" borderId="3" xfId="0" applyNumberFormat="1" applyBorder="1" applyAlignment="1">
      <alignment horizontal="center"/>
    </xf>
    <xf numFmtId="2" fontId="0" fillId="0" borderId="3" xfId="0" applyNumberFormat="1" applyBorder="1" applyAlignment="1">
      <alignment horizontal="center"/>
    </xf>
    <xf numFmtId="0" fontId="0" fillId="0" borderId="3" xfId="0" applyBorder="1" applyAlignment="1">
      <alignment horizontal="center"/>
    </xf>
    <xf numFmtId="0" fontId="10" fillId="0" borderId="3" xfId="0" applyFont="1" applyBorder="1" applyAlignment="1">
      <alignment horizontal="center"/>
    </xf>
    <xf numFmtId="2" fontId="0" fillId="0" borderId="0" xfId="0" applyNumberFormat="1" applyAlignment="1">
      <alignment horizontal="center" vertical="center"/>
    </xf>
    <xf numFmtId="2" fontId="5" fillId="0" borderId="3" xfId="0" applyNumberFormat="1" applyFont="1" applyBorder="1" applyAlignment="1">
      <alignment horizontal="center" vertical="center"/>
    </xf>
    <xf numFmtId="0" fontId="0" fillId="0" borderId="0" xfId="0" applyAlignment="1">
      <alignment wrapText="1"/>
    </xf>
    <xf numFmtId="0" fontId="0" fillId="0" borderId="4" xfId="0" applyBorder="1" applyAlignment="1">
      <alignment horizontal="center" wrapText="1"/>
    </xf>
    <xf numFmtId="0" fontId="0" fillId="0" borderId="0" xfId="0" applyAlignment="1">
      <alignment horizontal="center" wrapText="1"/>
    </xf>
    <xf numFmtId="0" fontId="3" fillId="0" borderId="11" xfId="0" applyFont="1" applyBorder="1" applyAlignment="1">
      <alignment horizontal="center"/>
    </xf>
    <xf numFmtId="0" fontId="0" fillId="0" borderId="11" xfId="0" applyBorder="1" applyAlignment="1">
      <alignment horizontal="center" wrapText="1"/>
    </xf>
    <xf numFmtId="0" fontId="10" fillId="0" borderId="0" xfId="0" applyFont="1" applyBorder="1" applyAlignment="1">
      <alignment horizontal="center"/>
    </xf>
    <xf numFmtId="0" fontId="0" fillId="0" borderId="0" xfId="0" applyBorder="1" applyAlignment="1">
      <alignment horizontal="center"/>
    </xf>
    <xf numFmtId="3" fontId="0" fillId="0" borderId="0" xfId="0" applyNumberFormat="1" applyBorder="1" applyAlignment="1">
      <alignment horizontal="center"/>
    </xf>
    <xf numFmtId="2" fontId="5" fillId="0" borderId="0" xfId="0" applyNumberFormat="1" applyFont="1" applyBorder="1" applyAlignment="1">
      <alignment horizontal="center" vertical="center"/>
    </xf>
    <xf numFmtId="2" fontId="0" fillId="0" borderId="0" xfId="0" applyNumberFormat="1" applyBorder="1" applyAlignment="1">
      <alignment horizontal="center"/>
    </xf>
    <xf numFmtId="0" fontId="10" fillId="0" borderId="2" xfId="0" applyFont="1" applyBorder="1" applyAlignment="1">
      <alignment horizontal="center"/>
    </xf>
    <xf numFmtId="0" fontId="0" fillId="0" borderId="2" xfId="0" applyBorder="1" applyAlignment="1">
      <alignment horizontal="center"/>
    </xf>
    <xf numFmtId="3" fontId="0" fillId="0" borderId="2" xfId="0" applyNumberFormat="1" applyBorder="1" applyAlignment="1">
      <alignment horizontal="center"/>
    </xf>
    <xf numFmtId="2" fontId="0" fillId="0" borderId="2" xfId="0" applyNumberFormat="1" applyBorder="1" applyAlignment="1">
      <alignment horizontal="center" vertical="center"/>
    </xf>
    <xf numFmtId="11" fontId="0" fillId="0" borderId="2" xfId="0" applyNumberFormat="1" applyBorder="1"/>
    <xf numFmtId="2" fontId="0" fillId="0" borderId="2" xfId="0" applyNumberFormat="1" applyBorder="1" applyAlignment="1">
      <alignment horizontal="center"/>
    </xf>
    <xf numFmtId="2" fontId="0" fillId="0" borderId="0" xfId="0" applyNumberFormat="1" applyBorder="1" applyAlignment="1">
      <alignment horizontal="center" vertical="center"/>
    </xf>
    <xf numFmtId="11" fontId="0" fillId="0" borderId="0" xfId="0" applyNumberFormat="1" applyBorder="1" applyAlignment="1">
      <alignment horizontal="center"/>
    </xf>
    <xf numFmtId="0" fontId="3" fillId="0" borderId="0" xfId="0" applyFont="1"/>
    <xf numFmtId="11" fontId="0" fillId="0" borderId="3" xfId="0" applyNumberFormat="1" applyBorder="1"/>
    <xf numFmtId="11" fontId="0" fillId="0" borderId="0" xfId="0" applyNumberFormat="1" applyAlignment="1">
      <alignment horizontal="center" vertical="center"/>
    </xf>
    <xf numFmtId="0" fontId="3" fillId="0" borderId="19" xfId="0" applyFont="1" applyBorder="1" applyAlignment="1">
      <alignment horizontal="left" vertical="center" wrapText="1"/>
    </xf>
    <xf numFmtId="0" fontId="3" fillId="0" borderId="20" xfId="0" applyFont="1" applyBorder="1" applyAlignment="1">
      <alignment horizontal="left" vertical="center" wrapText="1"/>
    </xf>
    <xf numFmtId="0" fontId="3" fillId="0" borderId="20" xfId="0" applyFont="1" applyBorder="1" applyAlignment="1">
      <alignment horizontal="center" vertical="center" wrapText="1"/>
    </xf>
    <xf numFmtId="0" fontId="3" fillId="0" borderId="21" xfId="0" applyFont="1" applyBorder="1" applyAlignment="1">
      <alignment horizontal="left" vertical="center" wrapText="1"/>
    </xf>
    <xf numFmtId="0" fontId="0" fillId="0" borderId="12" xfId="0" applyFont="1" applyBorder="1" applyAlignment="1">
      <alignment horizontal="left" vertical="center" wrapText="1"/>
    </xf>
    <xf numFmtId="0" fontId="10" fillId="0" borderId="7" xfId="0" applyFont="1" applyBorder="1" applyAlignment="1">
      <alignment horizontal="left" vertical="center" wrapText="1"/>
    </xf>
    <xf numFmtId="0" fontId="0" fillId="0" borderId="22" xfId="0" applyFont="1" applyBorder="1" applyAlignment="1">
      <alignment horizontal="left" vertical="center"/>
    </xf>
    <xf numFmtId="0" fontId="10" fillId="0" borderId="13" xfId="0" applyFont="1" applyBorder="1" applyAlignment="1">
      <alignment horizontal="left" vertical="center" wrapText="1"/>
    </xf>
    <xf numFmtId="0" fontId="0" fillId="0" borderId="7" xfId="0" applyFont="1" applyBorder="1" applyAlignment="1">
      <alignment horizontal="left" vertical="center" wrapText="1"/>
    </xf>
    <xf numFmtId="0" fontId="10" fillId="0" borderId="12" xfId="0" applyFont="1" applyBorder="1" applyAlignment="1">
      <alignment horizontal="left" vertical="center" wrapText="1"/>
    </xf>
    <xf numFmtId="0" fontId="10" fillId="0" borderId="13" xfId="0" applyFont="1" applyBorder="1" applyAlignment="1">
      <alignment horizontal="left" vertical="center"/>
    </xf>
    <xf numFmtId="0" fontId="10" fillId="0" borderId="7" xfId="0" applyFont="1" applyBorder="1" applyAlignment="1">
      <alignment horizontal="left" vertical="center"/>
    </xf>
    <xf numFmtId="0" fontId="3" fillId="0" borderId="21" xfId="0" applyFont="1" applyBorder="1" applyAlignment="1">
      <alignment horizontal="center" vertical="center" wrapText="1"/>
    </xf>
    <xf numFmtId="0" fontId="0" fillId="0" borderId="39" xfId="0" applyFont="1" applyBorder="1"/>
    <xf numFmtId="0" fontId="0" fillId="0" borderId="40" xfId="0" applyFont="1" applyBorder="1"/>
    <xf numFmtId="0" fontId="3" fillId="0" borderId="14" xfId="0" applyFont="1" applyBorder="1" applyAlignment="1">
      <alignment horizontal="left" vertical="center" wrapText="1"/>
    </xf>
    <xf numFmtId="0" fontId="13" fillId="0" borderId="29" xfId="0" applyFont="1" applyFill="1" applyBorder="1"/>
    <xf numFmtId="0" fontId="16" fillId="0" borderId="30" xfId="0" applyFont="1" applyFill="1" applyBorder="1"/>
    <xf numFmtId="0" fontId="0" fillId="0" borderId="30" xfId="0" applyFont="1" applyFill="1" applyBorder="1"/>
    <xf numFmtId="0" fontId="0" fillId="0" borderId="42" xfId="0" applyFont="1" applyFill="1" applyBorder="1"/>
    <xf numFmtId="0" fontId="14" fillId="0" borderId="50" xfId="0" applyFont="1" applyFill="1" applyBorder="1"/>
    <xf numFmtId="0" fontId="14" fillId="0" borderId="25" xfId="0" applyFont="1" applyFill="1" applyBorder="1"/>
    <xf numFmtId="0" fontId="14" fillId="0" borderId="26" xfId="0" applyFont="1" applyFill="1" applyBorder="1"/>
    <xf numFmtId="0" fontId="14" fillId="0" borderId="27" xfId="0" applyFont="1" applyFill="1" applyBorder="1"/>
    <xf numFmtId="0" fontId="14" fillId="0" borderId="24" xfId="0" applyFont="1" applyFill="1" applyBorder="1"/>
    <xf numFmtId="0" fontId="14" fillId="0" borderId="28" xfId="0" applyFont="1" applyFill="1" applyBorder="1"/>
    <xf numFmtId="0" fontId="14" fillId="0" borderId="38" xfId="0" applyFont="1" applyFill="1" applyBorder="1"/>
    <xf numFmtId="0" fontId="13" fillId="0" borderId="0" xfId="0" applyFont="1"/>
    <xf numFmtId="0" fontId="17" fillId="0" borderId="22" xfId="0" applyFont="1" applyBorder="1" applyAlignment="1">
      <alignment horizontal="left" vertical="center"/>
    </xf>
    <xf numFmtId="0" fontId="17" fillId="0" borderId="0" xfId="0" applyFont="1" applyAlignment="1">
      <alignment horizontal="left"/>
    </xf>
    <xf numFmtId="0" fontId="14" fillId="0" borderId="43" xfId="0" applyFont="1" applyFill="1" applyBorder="1"/>
    <xf numFmtId="0" fontId="14" fillId="0" borderId="44" xfId="0" applyFont="1" applyFill="1" applyBorder="1"/>
    <xf numFmtId="0" fontId="14" fillId="0" borderId="45" xfId="0" applyFont="1" applyFill="1" applyBorder="1"/>
    <xf numFmtId="0" fontId="14" fillId="0" borderId="49" xfId="0" applyFont="1" applyFill="1" applyBorder="1" applyAlignment="1"/>
    <xf numFmtId="0" fontId="14" fillId="0" borderId="17" xfId="0" applyFont="1" applyFill="1" applyBorder="1"/>
    <xf numFmtId="0" fontId="14" fillId="0" borderId="0" xfId="0" applyFont="1" applyFill="1" applyBorder="1" applyAlignment="1"/>
    <xf numFmtId="0" fontId="0" fillId="0" borderId="0" xfId="0" applyFont="1" applyBorder="1" applyAlignment="1">
      <alignment horizontal="center" vertical="center"/>
    </xf>
    <xf numFmtId="0" fontId="13" fillId="0" borderId="30" xfId="0" applyFont="1" applyBorder="1"/>
    <xf numFmtId="0" fontId="16" fillId="0" borderId="30" xfId="0" applyFont="1" applyBorder="1"/>
    <xf numFmtId="0" fontId="0" fillId="0" borderId="30" xfId="0" applyFont="1" applyBorder="1"/>
    <xf numFmtId="0" fontId="13" fillId="0" borderId="30" xfId="0" applyFont="1" applyFill="1" applyBorder="1"/>
    <xf numFmtId="0" fontId="18" fillId="0" borderId="25" xfId="0" applyFont="1" applyBorder="1"/>
    <xf numFmtId="0" fontId="16" fillId="0" borderId="25" xfId="0" applyFont="1" applyBorder="1"/>
    <xf numFmtId="0" fontId="0" fillId="0" borderId="25" xfId="0" applyFont="1" applyBorder="1"/>
    <xf numFmtId="0" fontId="16" fillId="0" borderId="33" xfId="0" applyFont="1" applyBorder="1"/>
    <xf numFmtId="0" fontId="0" fillId="0" borderId="42" xfId="0" applyFont="1" applyBorder="1"/>
    <xf numFmtId="0" fontId="10" fillId="0" borderId="0" xfId="0" applyFont="1" applyBorder="1" applyAlignment="1">
      <alignment vertical="center"/>
    </xf>
    <xf numFmtId="0" fontId="0" fillId="0" borderId="0" xfId="0" applyFont="1" applyBorder="1" applyAlignment="1">
      <alignment vertical="center"/>
    </xf>
    <xf numFmtId="0" fontId="3" fillId="0" borderId="0" xfId="0" applyFont="1" applyBorder="1" applyAlignment="1">
      <alignment vertical="center" wrapText="1"/>
    </xf>
    <xf numFmtId="0" fontId="8" fillId="0" borderId="17" xfId="0" applyFont="1" applyFill="1" applyBorder="1"/>
    <xf numFmtId="0" fontId="14" fillId="0" borderId="29" xfId="0" applyFont="1" applyFill="1" applyBorder="1"/>
    <xf numFmtId="0" fontId="14" fillId="0" borderId="53" xfId="0" applyFont="1" applyFill="1" applyBorder="1"/>
    <xf numFmtId="0" fontId="14" fillId="0" borderId="54" xfId="0" applyFont="1" applyFill="1" applyBorder="1"/>
    <xf numFmtId="0" fontId="14" fillId="0" borderId="55" xfId="0" applyFont="1" applyFill="1" applyBorder="1"/>
    <xf numFmtId="0" fontId="14" fillId="0" borderId="56" xfId="0" applyFont="1" applyFill="1" applyBorder="1"/>
    <xf numFmtId="0" fontId="14" fillId="0" borderId="57" xfId="0" applyFont="1" applyFill="1" applyBorder="1"/>
    <xf numFmtId="0" fontId="10" fillId="0" borderId="0" xfId="0" applyFont="1" applyFill="1" applyBorder="1" applyAlignment="1">
      <alignment vertical="center"/>
    </xf>
    <xf numFmtId="0" fontId="0" fillId="0" borderId="56" xfId="0" applyFont="1" applyFill="1" applyBorder="1"/>
    <xf numFmtId="3" fontId="0" fillId="0" borderId="1" xfId="0" applyNumberFormat="1" applyFont="1" applyFill="1" applyBorder="1" applyAlignment="1">
      <alignment horizontal="center" vertical="center"/>
    </xf>
    <xf numFmtId="0" fontId="0" fillId="0" borderId="5" xfId="0" applyFont="1" applyFill="1" applyBorder="1" applyAlignment="1">
      <alignment horizontal="center" vertical="center"/>
    </xf>
    <xf numFmtId="0" fontId="26" fillId="0" borderId="0" xfId="1"/>
    <xf numFmtId="2" fontId="26" fillId="0" borderId="0" xfId="1" applyNumberFormat="1" applyAlignment="1">
      <alignment horizontal="center"/>
    </xf>
    <xf numFmtId="0" fontId="26" fillId="0" borderId="0" xfId="1" applyAlignment="1">
      <alignment vertical="center"/>
    </xf>
    <xf numFmtId="0" fontId="26" fillId="0" borderId="58" xfId="1" applyBorder="1" applyAlignment="1">
      <alignment vertical="center"/>
    </xf>
    <xf numFmtId="0" fontId="27" fillId="0" borderId="0" xfId="1" applyFont="1" applyAlignment="1">
      <alignment vertical="center"/>
    </xf>
    <xf numFmtId="0" fontId="27" fillId="0" borderId="0" xfId="1" applyFont="1" applyAlignment="1">
      <alignment horizontal="center" vertical="center"/>
    </xf>
    <xf numFmtId="0" fontId="26" fillId="0" borderId="2" xfId="1" applyBorder="1" applyAlignment="1">
      <alignment vertical="center"/>
    </xf>
    <xf numFmtId="0" fontId="26" fillId="0" borderId="1" xfId="1" applyBorder="1"/>
    <xf numFmtId="0" fontId="26" fillId="2" borderId="1" xfId="1" applyFill="1" applyBorder="1"/>
    <xf numFmtId="0" fontId="26" fillId="0" borderId="23" xfId="1" applyBorder="1" applyAlignment="1">
      <alignment horizontal="center" vertical="center"/>
    </xf>
    <xf numFmtId="0" fontId="26" fillId="0" borderId="1" xfId="1" applyBorder="1" applyAlignment="1">
      <alignment vertical="center"/>
    </xf>
    <xf numFmtId="0" fontId="26" fillId="0" borderId="1" xfId="1" applyBorder="1" applyAlignment="1">
      <alignment horizontal="center" vertical="center"/>
    </xf>
    <xf numFmtId="0" fontId="26" fillId="0" borderId="0" xfId="1" applyAlignment="1">
      <alignment horizontal="center" vertical="center"/>
    </xf>
    <xf numFmtId="2" fontId="26" fillId="0" borderId="1" xfId="1" applyNumberFormat="1" applyBorder="1" applyAlignment="1">
      <alignment horizontal="center"/>
    </xf>
    <xf numFmtId="2" fontId="26" fillId="2" borderId="8" xfId="1" applyNumberFormat="1" applyFill="1" applyBorder="1" applyAlignment="1">
      <alignment horizontal="center"/>
    </xf>
    <xf numFmtId="164" fontId="26" fillId="0" borderId="7" xfId="1" applyNumberFormat="1" applyBorder="1" applyAlignment="1">
      <alignment horizontal="right"/>
    </xf>
    <xf numFmtId="2" fontId="26" fillId="0" borderId="2" xfId="1" applyNumberFormat="1" applyBorder="1" applyAlignment="1">
      <alignment horizontal="center" vertical="center" wrapText="1"/>
    </xf>
    <xf numFmtId="2" fontId="26" fillId="2" borderId="2" xfId="1" applyNumberFormat="1" applyFill="1" applyBorder="1" applyAlignment="1">
      <alignment horizontal="center" vertical="center" wrapText="1"/>
    </xf>
    <xf numFmtId="2" fontId="26" fillId="0" borderId="2" xfId="1" applyNumberFormat="1" applyBorder="1" applyAlignment="1">
      <alignment horizontal="center" vertical="center"/>
    </xf>
    <xf numFmtId="2" fontId="26" fillId="2" borderId="13" xfId="1" applyNumberFormat="1" applyFill="1" applyBorder="1" applyAlignment="1">
      <alignment horizontal="center"/>
    </xf>
    <xf numFmtId="164" fontId="26" fillId="0" borderId="8" xfId="1" applyNumberFormat="1" applyBorder="1" applyAlignment="1">
      <alignment horizontal="right"/>
    </xf>
    <xf numFmtId="164" fontId="26" fillId="0" borderId="1" xfId="1" applyNumberFormat="1" applyBorder="1" applyAlignment="1">
      <alignment horizontal="center" vertical="center" wrapText="1"/>
    </xf>
    <xf numFmtId="164" fontId="26" fillId="2" borderId="1" xfId="1" applyNumberFormat="1" applyFill="1" applyBorder="1" applyAlignment="1">
      <alignment horizontal="center" vertical="center" wrapText="1"/>
    </xf>
    <xf numFmtId="2" fontId="26" fillId="0" borderId="1" xfId="1" applyNumberFormat="1" applyBorder="1" applyAlignment="1">
      <alignment horizontal="center" vertical="center"/>
    </xf>
    <xf numFmtId="2" fontId="26" fillId="0" borderId="0" xfId="1" applyNumberFormat="1" applyAlignment="1">
      <alignment horizontal="center" vertical="center" wrapText="1"/>
    </xf>
    <xf numFmtId="164" fontId="26" fillId="2" borderId="8" xfId="1" applyNumberFormat="1" applyFill="1" applyBorder="1" applyAlignment="1">
      <alignment horizontal="center" vertical="center"/>
    </xf>
    <xf numFmtId="1" fontId="26" fillId="0" borderId="1" xfId="1" applyNumberFormat="1" applyBorder="1" applyAlignment="1">
      <alignment horizontal="center" vertical="center" wrapText="1"/>
    </xf>
    <xf numFmtId="1" fontId="26" fillId="2" borderId="1" xfId="1" applyNumberFormat="1" applyFill="1" applyBorder="1" applyAlignment="1">
      <alignment horizontal="center" vertical="center" wrapText="1"/>
    </xf>
    <xf numFmtId="164" fontId="26" fillId="0" borderId="0" xfId="1" applyNumberFormat="1" applyAlignment="1">
      <alignment horizontal="center" vertical="center"/>
    </xf>
    <xf numFmtId="2" fontId="26" fillId="0" borderId="13" xfId="1" applyNumberFormat="1" applyBorder="1" applyAlignment="1">
      <alignment horizontal="center"/>
    </xf>
    <xf numFmtId="0" fontId="26" fillId="0" borderId="12" xfId="1" applyBorder="1" applyAlignment="1">
      <alignment horizontal="center"/>
    </xf>
    <xf numFmtId="0" fontId="26" fillId="2" borderId="1" xfId="1" applyFill="1" applyBorder="1" applyAlignment="1">
      <alignment horizontal="center" vertical="center"/>
    </xf>
    <xf numFmtId="1" fontId="26" fillId="0" borderId="0" xfId="1" applyNumberFormat="1" applyAlignment="1">
      <alignment horizontal="center" vertical="center"/>
    </xf>
    <xf numFmtId="1" fontId="26" fillId="0" borderId="0" xfId="1" applyNumberFormat="1" applyAlignment="1">
      <alignment horizontal="center"/>
    </xf>
    <xf numFmtId="164" fontId="26" fillId="0" borderId="1" xfId="1" applyNumberFormat="1" applyBorder="1" applyAlignment="1">
      <alignment horizontal="center"/>
    </xf>
    <xf numFmtId="164" fontId="26" fillId="2" borderId="8" xfId="1" applyNumberFormat="1" applyFill="1" applyBorder="1" applyAlignment="1">
      <alignment horizontal="center"/>
    </xf>
    <xf numFmtId="164" fontId="26" fillId="0" borderId="22" xfId="1" applyNumberFormat="1" applyBorder="1" applyAlignment="1">
      <alignment horizontal="right"/>
    </xf>
    <xf numFmtId="2" fontId="26" fillId="0" borderId="1" xfId="1" applyNumberFormat="1" applyBorder="1" applyAlignment="1">
      <alignment horizontal="center" vertical="center" wrapText="1"/>
    </xf>
    <xf numFmtId="2" fontId="26" fillId="2" borderId="1" xfId="1" applyNumberFormat="1" applyFill="1" applyBorder="1" applyAlignment="1">
      <alignment horizontal="center" vertical="center" wrapText="1"/>
    </xf>
    <xf numFmtId="0" fontId="25" fillId="0" borderId="1" xfId="1" applyFont="1" applyBorder="1" applyAlignment="1">
      <alignment horizontal="center" vertical="center"/>
    </xf>
    <xf numFmtId="0" fontId="25" fillId="0" borderId="8" xfId="1" applyFont="1" applyBorder="1" applyAlignment="1">
      <alignment horizontal="center" vertical="center"/>
    </xf>
    <xf numFmtId="1" fontId="26" fillId="0" borderId="1" xfId="1" applyNumberFormat="1" applyBorder="1" applyAlignment="1">
      <alignment horizontal="center" vertical="center"/>
    </xf>
    <xf numFmtId="1" fontId="26" fillId="2" borderId="1" xfId="1" applyNumberFormat="1" applyFill="1" applyBorder="1" applyAlignment="1">
      <alignment horizontal="center" vertical="center"/>
    </xf>
    <xf numFmtId="0" fontId="26" fillId="0" borderId="61" xfId="1" applyBorder="1" applyAlignment="1">
      <alignment vertical="center"/>
    </xf>
    <xf numFmtId="164" fontId="26" fillId="0" borderId="61" xfId="1" applyNumberFormat="1" applyBorder="1" applyAlignment="1">
      <alignment horizontal="center"/>
    </xf>
    <xf numFmtId="164" fontId="26" fillId="2" borderId="62" xfId="1" applyNumberFormat="1" applyFill="1" applyBorder="1" applyAlignment="1">
      <alignment horizontal="center"/>
    </xf>
    <xf numFmtId="0" fontId="26" fillId="0" borderId="64" xfId="1" applyBorder="1" applyAlignment="1">
      <alignment horizontal="right"/>
    </xf>
    <xf numFmtId="0" fontId="26" fillId="0" borderId="64" xfId="1" applyBorder="1" applyAlignment="1">
      <alignment horizontal="center"/>
    </xf>
    <xf numFmtId="0" fontId="26" fillId="2" borderId="61" xfId="1" applyFill="1" applyBorder="1" applyAlignment="1">
      <alignment horizontal="center"/>
    </xf>
    <xf numFmtId="2" fontId="26" fillId="0" borderId="61" xfId="1" applyNumberFormat="1" applyBorder="1" applyAlignment="1">
      <alignment horizontal="center"/>
    </xf>
    <xf numFmtId="164" fontId="26" fillId="0" borderId="0" xfId="1" applyNumberFormat="1" applyAlignment="1">
      <alignment horizontal="center"/>
    </xf>
    <xf numFmtId="0" fontId="26" fillId="0" borderId="0" xfId="1" applyAlignment="1">
      <alignment horizontal="center"/>
    </xf>
    <xf numFmtId="0" fontId="26" fillId="2" borderId="65" xfId="1" applyFill="1" applyBorder="1"/>
    <xf numFmtId="164" fontId="33" fillId="0" borderId="0" xfId="1" applyNumberFormat="1" applyFont="1" applyAlignment="1">
      <alignment horizontal="center"/>
    </xf>
    <xf numFmtId="2" fontId="26" fillId="0" borderId="64" xfId="1" applyNumberFormat="1" applyBorder="1" applyAlignment="1">
      <alignment horizontal="center"/>
    </xf>
    <xf numFmtId="2" fontId="26" fillId="2" borderId="61" xfId="1" applyNumberFormat="1" applyFill="1" applyBorder="1" applyAlignment="1">
      <alignment horizontal="center"/>
    </xf>
    <xf numFmtId="2" fontId="26" fillId="0" borderId="58" xfId="1" applyNumberFormat="1" applyBorder="1" applyAlignment="1">
      <alignment horizontal="center" vertical="center"/>
    </xf>
    <xf numFmtId="164" fontId="26" fillId="0" borderId="1" xfId="1" applyNumberFormat="1" applyBorder="1" applyAlignment="1">
      <alignment horizontal="center" vertical="center"/>
    </xf>
    <xf numFmtId="0" fontId="34" fillId="0" borderId="0" xfId="1" applyFont="1"/>
    <xf numFmtId="0" fontId="26" fillId="0" borderId="0" xfId="1" applyAlignment="1">
      <alignment horizontal="left"/>
    </xf>
    <xf numFmtId="0" fontId="2" fillId="0" borderId="1" xfId="1" applyFont="1" applyBorder="1" applyAlignment="1">
      <alignment horizontal="center" vertical="center"/>
    </xf>
    <xf numFmtId="0" fontId="33" fillId="0" borderId="1" xfId="0" applyFont="1" applyBorder="1" applyAlignment="1">
      <alignment horizontal="center" vertical="center"/>
    </xf>
    <xf numFmtId="0" fontId="1" fillId="0" borderId="0" xfId="1" applyFont="1"/>
    <xf numFmtId="0" fontId="0" fillId="0" borderId="29" xfId="0" applyFont="1" applyBorder="1" applyAlignment="1">
      <alignment horizontal="center" vertical="center" wrapText="1"/>
    </xf>
    <xf numFmtId="0" fontId="0" fillId="0" borderId="30" xfId="0" applyFont="1" applyBorder="1" applyAlignment="1">
      <alignment horizontal="center" vertical="center" wrapText="1"/>
    </xf>
    <xf numFmtId="0" fontId="0" fillId="0" borderId="31" xfId="0" applyFont="1" applyBorder="1" applyAlignment="1">
      <alignment horizontal="center" vertical="center" wrapText="1"/>
    </xf>
    <xf numFmtId="0" fontId="0" fillId="0" borderId="22" xfId="0" applyFont="1" applyBorder="1" applyAlignment="1">
      <alignment horizontal="center" vertical="center" wrapText="1"/>
    </xf>
    <xf numFmtId="0" fontId="0" fillId="0" borderId="23" xfId="0" applyFont="1" applyBorder="1" applyAlignment="1">
      <alignment horizontal="left" vertical="center" wrapText="1"/>
    </xf>
    <xf numFmtId="49" fontId="0" fillId="0" borderId="22" xfId="0" applyNumberFormat="1" applyFont="1" applyBorder="1" applyAlignment="1">
      <alignment horizontal="center" vertical="center" wrapText="1"/>
    </xf>
    <xf numFmtId="0" fontId="14" fillId="0" borderId="48" xfId="0" applyFont="1" applyFill="1" applyBorder="1" applyAlignment="1">
      <alignment horizontal="center" vertical="center"/>
    </xf>
    <xf numFmtId="0" fontId="14" fillId="0" borderId="46" xfId="0" applyFont="1" applyFill="1" applyBorder="1" applyAlignment="1">
      <alignment horizontal="center" vertical="center"/>
    </xf>
    <xf numFmtId="0" fontId="14" fillId="0" borderId="47" xfId="0" applyFont="1" applyFill="1" applyBorder="1" applyAlignment="1">
      <alignment horizontal="center" vertical="center"/>
    </xf>
    <xf numFmtId="0" fontId="14" fillId="0" borderId="35" xfId="0" applyFont="1" applyFill="1" applyBorder="1" applyAlignment="1">
      <alignment horizontal="center" vertical="center"/>
    </xf>
    <xf numFmtId="0" fontId="14" fillId="0" borderId="41" xfId="0" applyFont="1" applyFill="1" applyBorder="1" applyAlignment="1">
      <alignment horizontal="center" vertical="center"/>
    </xf>
    <xf numFmtId="0" fontId="14" fillId="0" borderId="36" xfId="0" applyFont="1" applyFill="1" applyBorder="1" applyAlignment="1">
      <alignment horizontal="center" vertical="center"/>
    </xf>
    <xf numFmtId="0" fontId="0" fillId="0" borderId="29" xfId="0" applyFont="1" applyBorder="1" applyAlignment="1">
      <alignment horizontal="center" vertical="center"/>
    </xf>
    <xf numFmtId="0" fontId="0" fillId="0" borderId="30" xfId="0" applyFont="1" applyBorder="1" applyAlignment="1">
      <alignment horizontal="center" vertical="center"/>
    </xf>
    <xf numFmtId="0" fontId="0" fillId="0" borderId="31" xfId="0" applyFont="1" applyBorder="1" applyAlignment="1">
      <alignment horizontal="center" vertical="center"/>
    </xf>
    <xf numFmtId="0" fontId="0" fillId="0" borderId="3" xfId="0" applyFont="1" applyBorder="1" applyAlignment="1">
      <alignment horizontal="center" vertical="center"/>
    </xf>
    <xf numFmtId="0" fontId="0" fillId="0" borderId="0" xfId="0" applyFont="1" applyBorder="1" applyAlignment="1">
      <alignment horizontal="center" vertical="center"/>
    </xf>
    <xf numFmtId="0" fontId="0" fillId="0" borderId="4" xfId="0" applyFont="1" applyBorder="1" applyAlignment="1">
      <alignment horizontal="center" vertical="center"/>
    </xf>
    <xf numFmtId="0" fontId="0" fillId="0" borderId="51" xfId="0" applyFont="1" applyBorder="1" applyAlignment="1">
      <alignment horizontal="center" vertical="center"/>
    </xf>
    <xf numFmtId="0" fontId="0" fillId="0" borderId="13" xfId="0" applyFont="1" applyBorder="1" applyAlignment="1">
      <alignment horizontal="center" vertical="center"/>
    </xf>
    <xf numFmtId="0" fontId="0" fillId="0" borderId="12" xfId="0" applyFont="1" applyBorder="1" applyAlignment="1">
      <alignment horizontal="center" vertical="center"/>
    </xf>
    <xf numFmtId="0" fontId="0" fillId="0" borderId="16" xfId="0" applyFont="1" applyBorder="1" applyAlignment="1">
      <alignment horizontal="center" vertical="center"/>
    </xf>
    <xf numFmtId="0" fontId="0" fillId="0" borderId="0" xfId="0" applyFont="1" applyAlignment="1">
      <alignment horizontal="center" vertical="center"/>
    </xf>
    <xf numFmtId="0" fontId="0" fillId="0" borderId="14" xfId="0" applyFont="1" applyBorder="1" applyAlignment="1">
      <alignment horizontal="center" vertical="center"/>
    </xf>
    <xf numFmtId="0" fontId="0" fillId="0" borderId="7" xfId="0" applyFont="1" applyBorder="1" applyAlignment="1">
      <alignment horizontal="center" vertical="center"/>
    </xf>
    <xf numFmtId="0" fontId="10" fillId="0" borderId="32" xfId="0" applyFont="1" applyBorder="1" applyAlignment="1">
      <alignment horizontal="center" vertical="center"/>
    </xf>
    <xf numFmtId="0" fontId="10" fillId="0" borderId="33" xfId="0" applyFont="1" applyBorder="1" applyAlignment="1">
      <alignment horizontal="center" vertical="center"/>
    </xf>
    <xf numFmtId="0" fontId="10" fillId="0" borderId="37" xfId="0" applyFont="1" applyBorder="1" applyAlignment="1">
      <alignment horizontal="center" vertical="center"/>
    </xf>
    <xf numFmtId="0" fontId="10" fillId="0" borderId="34" xfId="0" applyFont="1" applyBorder="1" applyAlignment="1">
      <alignment horizontal="center" vertical="center"/>
    </xf>
    <xf numFmtId="0" fontId="10" fillId="0" borderId="52" xfId="0" applyFont="1" applyBorder="1" applyAlignment="1">
      <alignment horizontal="center" vertical="center"/>
    </xf>
    <xf numFmtId="0" fontId="0" fillId="0" borderId="3" xfId="0" applyFont="1" applyBorder="1" applyAlignment="1">
      <alignment horizontal="center" vertical="center" wrapText="1"/>
    </xf>
    <xf numFmtId="0" fontId="0" fillId="0" borderId="0" xfId="0" applyFont="1" applyBorder="1" applyAlignment="1">
      <alignment horizontal="center" vertical="center" wrapText="1"/>
    </xf>
    <xf numFmtId="0" fontId="0" fillId="0" borderId="4" xfId="0" applyFont="1" applyBorder="1" applyAlignment="1">
      <alignment horizontal="center" vertical="center" wrapText="1"/>
    </xf>
    <xf numFmtId="0" fontId="0" fillId="0" borderId="42" xfId="0" applyFont="1" applyBorder="1" applyAlignment="1">
      <alignment horizontal="center" vertical="center"/>
    </xf>
    <xf numFmtId="0" fontId="0" fillId="0" borderId="42" xfId="0" applyFont="1" applyBorder="1" applyAlignment="1">
      <alignment horizontal="center" vertical="center" wrapText="1"/>
    </xf>
    <xf numFmtId="0" fontId="0" fillId="0" borderId="51" xfId="0" applyFont="1" applyBorder="1" applyAlignment="1">
      <alignment horizontal="center" vertical="center" wrapText="1"/>
    </xf>
    <xf numFmtId="0" fontId="0" fillId="0" borderId="0" xfId="0" applyFont="1" applyAlignment="1">
      <alignment horizontal="left" vertical="center" wrapText="1"/>
    </xf>
    <xf numFmtId="0" fontId="30" fillId="0" borderId="0" xfId="1" applyFont="1" applyAlignment="1">
      <alignment horizontal="left" vertical="center" wrapText="1"/>
    </xf>
    <xf numFmtId="0" fontId="0" fillId="0" borderId="0" xfId="1" applyFont="1" applyAlignment="1">
      <alignment horizontal="center" vertical="center" wrapText="1"/>
    </xf>
    <xf numFmtId="0" fontId="25" fillId="0" borderId="0" xfId="1" applyFont="1" applyAlignment="1">
      <alignment horizontal="center" vertical="center" wrapText="1"/>
    </xf>
    <xf numFmtId="0" fontId="25" fillId="0" borderId="13" xfId="1" applyFont="1" applyBorder="1" applyAlignment="1">
      <alignment horizontal="center" vertical="center" wrapText="1"/>
    </xf>
    <xf numFmtId="0" fontId="25" fillId="0" borderId="2" xfId="1" applyFont="1" applyBorder="1" applyAlignment="1">
      <alignment horizontal="center" vertical="center" wrapText="1"/>
    </xf>
    <xf numFmtId="0" fontId="25" fillId="0" borderId="7" xfId="1" applyFont="1" applyBorder="1" applyAlignment="1">
      <alignment horizontal="center" vertical="center" wrapText="1"/>
    </xf>
    <xf numFmtId="0" fontId="29" fillId="0" borderId="32" xfId="1" applyFont="1" applyBorder="1" applyAlignment="1">
      <alignment horizontal="center" vertical="center" wrapText="1"/>
    </xf>
    <xf numFmtId="0" fontId="29" fillId="0" borderId="33" xfId="1" applyFont="1" applyBorder="1" applyAlignment="1">
      <alignment horizontal="center" vertical="center" wrapText="1"/>
    </xf>
    <xf numFmtId="0" fontId="29" fillId="0" borderId="63" xfId="1" applyFont="1" applyBorder="1" applyAlignment="1">
      <alignment horizontal="center" vertical="center" wrapText="1"/>
    </xf>
    <xf numFmtId="49" fontId="25" fillId="0" borderId="3" xfId="1" applyNumberFormat="1" applyFont="1" applyBorder="1" applyAlignment="1">
      <alignment horizontal="center" vertical="center" wrapText="1"/>
    </xf>
    <xf numFmtId="49" fontId="25" fillId="0" borderId="18" xfId="1" applyNumberFormat="1" applyFont="1" applyBorder="1" applyAlignment="1">
      <alignment horizontal="center" vertical="center" wrapText="1"/>
    </xf>
    <xf numFmtId="49" fontId="25" fillId="0" borderId="3" xfId="1" applyNumberFormat="1" applyFont="1" applyBorder="1" applyAlignment="1">
      <alignment horizontal="center" vertical="center"/>
    </xf>
    <xf numFmtId="49" fontId="25" fillId="0" borderId="18" xfId="1" applyNumberFormat="1" applyFont="1" applyBorder="1" applyAlignment="1">
      <alignment horizontal="center" vertical="center"/>
    </xf>
    <xf numFmtId="49" fontId="25" fillId="0" borderId="12" xfId="1" applyNumberFormat="1" applyFont="1" applyBorder="1" applyAlignment="1">
      <alignment horizontal="center" vertical="center"/>
    </xf>
    <xf numFmtId="49" fontId="25" fillId="0" borderId="60" xfId="1" applyNumberFormat="1" applyFont="1" applyBorder="1" applyAlignment="1">
      <alignment horizontal="center" vertical="center"/>
    </xf>
    <xf numFmtId="0" fontId="27" fillId="0" borderId="58" xfId="1" applyFont="1" applyBorder="1" applyAlignment="1">
      <alignment horizontal="center" vertical="center"/>
    </xf>
    <xf numFmtId="0" fontId="27" fillId="0" borderId="59" xfId="1" applyFont="1" applyBorder="1" applyAlignment="1">
      <alignment horizontal="center" vertical="center"/>
    </xf>
    <xf numFmtId="0" fontId="27" fillId="0" borderId="2" xfId="1" applyFont="1" applyBorder="1" applyAlignment="1">
      <alignment horizontal="center" vertical="center"/>
    </xf>
    <xf numFmtId="0" fontId="27" fillId="0" borderId="7" xfId="1" applyFont="1" applyBorder="1" applyAlignment="1">
      <alignment horizontal="center" vertical="center"/>
    </xf>
    <xf numFmtId="0" fontId="27" fillId="0" borderId="0" xfId="1" applyFont="1" applyAlignment="1">
      <alignment horizontal="center" vertical="center"/>
    </xf>
    <xf numFmtId="0" fontId="28" fillId="0" borderId="3" xfId="1" applyFont="1" applyBorder="1" applyAlignment="1">
      <alignment horizontal="center" vertical="center"/>
    </xf>
    <xf numFmtId="0" fontId="28" fillId="0" borderId="12" xfId="1" applyFont="1" applyBorder="1" applyAlignment="1">
      <alignment horizontal="center" vertical="center"/>
    </xf>
    <xf numFmtId="0" fontId="28" fillId="0" borderId="2" xfId="1" applyFont="1" applyBorder="1" applyAlignment="1">
      <alignment horizontal="center" vertical="center"/>
    </xf>
    <xf numFmtId="0" fontId="28" fillId="0" borderId="7" xfId="1" applyFont="1" applyBorder="1" applyAlignment="1">
      <alignment horizontal="center" vertical="center"/>
    </xf>
    <xf numFmtId="0" fontId="29" fillId="0" borderId="29" xfId="1" applyFont="1" applyBorder="1" applyAlignment="1">
      <alignment horizontal="center" vertical="center" wrapText="1"/>
    </xf>
    <xf numFmtId="0" fontId="29" fillId="0" borderId="30" xfId="1" applyFont="1" applyBorder="1" applyAlignment="1">
      <alignment horizontal="center" vertical="center" wrapText="1"/>
    </xf>
    <xf numFmtId="0" fontId="29" fillId="0" borderId="31" xfId="1" applyFont="1" applyBorder="1" applyAlignment="1">
      <alignment horizontal="center" vertical="center" wrapText="1"/>
    </xf>
    <xf numFmtId="0" fontId="30" fillId="0" borderId="3" xfId="1" applyFont="1" applyBorder="1" applyAlignment="1">
      <alignment horizontal="center" vertical="center"/>
    </xf>
    <xf numFmtId="0" fontId="30" fillId="0" borderId="12" xfId="1" applyFont="1" applyBorder="1" applyAlignment="1">
      <alignment horizontal="center" vertical="center"/>
    </xf>
    <xf numFmtId="0" fontId="30" fillId="0" borderId="2" xfId="1" applyFont="1" applyBorder="1" applyAlignment="1">
      <alignment horizontal="center" vertical="center"/>
    </xf>
    <xf numFmtId="0" fontId="30" fillId="0" borderId="7" xfId="1" applyFont="1" applyBorder="1" applyAlignment="1">
      <alignment horizontal="center" vertical="center"/>
    </xf>
    <xf numFmtId="0" fontId="0" fillId="0" borderId="0" xfId="0" applyAlignment="1">
      <alignment horizontal="center" wrapText="1"/>
    </xf>
    <xf numFmtId="0" fontId="3" fillId="0" borderId="6" xfId="0" applyFont="1" applyBorder="1" applyAlignment="1">
      <alignment horizontal="center"/>
    </xf>
    <xf numFmtId="0" fontId="3" fillId="0" borderId="1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wrapText="1"/>
    </xf>
    <xf numFmtId="0" fontId="0" fillId="0" borderId="0" xfId="0" applyAlignment="1">
      <alignment horizontal="center" vertical="center"/>
    </xf>
    <xf numFmtId="0" fontId="0" fillId="0" borderId="1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0" xfId="0" applyBorder="1" applyAlignment="1">
      <alignment horizontal="center" vertical="center"/>
    </xf>
    <xf numFmtId="0" fontId="0" fillId="0" borderId="18" xfId="0" applyBorder="1" applyAlignment="1">
      <alignment horizontal="center" vertical="center"/>
    </xf>
    <xf numFmtId="0" fontId="0" fillId="0" borderId="3" xfId="0" applyBorder="1" applyAlignment="1">
      <alignment horizontal="center" vertical="center" wrapText="1"/>
    </xf>
    <xf numFmtId="0" fontId="0" fillId="0" borderId="0" xfId="0" applyBorder="1" applyAlignment="1">
      <alignment horizontal="center" vertical="center" wrapText="1"/>
    </xf>
    <xf numFmtId="0" fontId="0" fillId="0" borderId="18" xfId="0" applyBorder="1" applyAlignment="1">
      <alignment horizontal="center" vertical="center" wrapText="1"/>
    </xf>
    <xf numFmtId="0" fontId="0" fillId="0" borderId="1" xfId="0" applyFont="1" applyBorder="1" applyAlignment="1">
      <alignment horizontal="center" vertical="center"/>
    </xf>
    <xf numFmtId="11" fontId="0" fillId="0" borderId="1" xfId="0" applyNumberFormat="1" applyFont="1" applyBorder="1" applyAlignment="1">
      <alignment horizontal="center" vertical="center" wrapText="1"/>
    </xf>
    <xf numFmtId="11" fontId="0" fillId="0" borderId="5" xfId="0" applyNumberFormat="1" applyFont="1" applyBorder="1" applyAlignment="1">
      <alignment horizontal="center" vertical="center" wrapText="1"/>
    </xf>
    <xf numFmtId="0" fontId="3" fillId="0" borderId="14" xfId="0" applyFont="1" applyBorder="1" applyAlignment="1">
      <alignment horizontal="center" vertical="center"/>
    </xf>
    <xf numFmtId="0" fontId="3" fillId="0" borderId="13" xfId="0" applyFont="1" applyBorder="1" applyAlignment="1">
      <alignment horizontal="center" vertical="center"/>
    </xf>
    <xf numFmtId="0" fontId="3" fillId="0" borderId="7" xfId="0" applyFont="1" applyBorder="1" applyAlignment="1">
      <alignment horizontal="center" vertical="center"/>
    </xf>
    <xf numFmtId="0" fontId="0" fillId="0" borderId="8" xfId="0" applyFont="1" applyBorder="1" applyAlignment="1">
      <alignment horizontal="center" vertical="center"/>
    </xf>
    <xf numFmtId="0" fontId="0" fillId="0" borderId="15" xfId="0" applyFont="1" applyBorder="1" applyAlignment="1">
      <alignment horizontal="center" vertical="center"/>
    </xf>
    <xf numFmtId="0" fontId="3" fillId="0" borderId="8" xfId="0" applyFont="1" applyBorder="1" applyAlignment="1">
      <alignment horizontal="center" vertical="center"/>
    </xf>
  </cellXfs>
  <cellStyles count="2">
    <cellStyle name="Normal" xfId="0" builtinId="0"/>
    <cellStyle name="Normal 2" xfId="1" xr:uid="{660663A2-0F9F-4643-A779-922C5E96E1B2}"/>
  </cellStyles>
  <dxfs count="16">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7" tint="0.79998168889431442"/>
        </patternFill>
      </fill>
    </dxf>
    <dxf>
      <fill>
        <patternFill>
          <bgColor rgb="FFFF0000"/>
        </patternFill>
      </fill>
    </dxf>
    <dxf>
      <fill>
        <patternFill>
          <bgColor rgb="FF92D050"/>
        </patternFill>
      </fill>
    </dxf>
    <dxf>
      <fill>
        <patternFill>
          <bgColor theme="7" tint="0.79998168889431442"/>
        </patternFill>
      </fill>
    </dxf>
    <dxf>
      <fill>
        <patternFill>
          <bgColor rgb="FFFFCCCC"/>
        </patternFill>
      </fill>
    </dxf>
    <dxf>
      <fill>
        <patternFill>
          <bgColor rgb="FFCCFFCC"/>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40748-B9F5-B241-B23C-77497D738F2A}">
  <dimension ref="B1:Q184"/>
  <sheetViews>
    <sheetView tabSelected="1" topLeftCell="A160" workbookViewId="0">
      <selection activeCell="J12" sqref="J12"/>
    </sheetView>
  </sheetViews>
  <sheetFormatPr defaultColWidth="10.875" defaultRowHeight="15.75"/>
  <cols>
    <col min="1" max="1" width="10.875" style="2"/>
    <col min="2" max="2" width="26.875" style="2" customWidth="1"/>
    <col min="3" max="3" width="62.375" style="2" customWidth="1"/>
    <col min="4" max="4" width="14.125" style="2" customWidth="1"/>
    <col min="5" max="5" width="17.375" style="2" customWidth="1"/>
    <col min="6" max="7" width="12.875" style="2" customWidth="1"/>
    <col min="8" max="8" width="23.625" style="2" customWidth="1"/>
    <col min="9" max="16384" width="10.875" style="2"/>
  </cols>
  <sheetData>
    <row r="1" spans="2:10" ht="34.5" customHeight="1"/>
    <row r="2" spans="2:10" ht="27" customHeight="1">
      <c r="B2" s="259" t="s">
        <v>618</v>
      </c>
      <c r="C2" s="259"/>
      <c r="D2" s="259"/>
      <c r="E2" s="259"/>
      <c r="F2" s="259"/>
      <c r="G2" s="259"/>
      <c r="H2" s="259"/>
    </row>
    <row r="3" spans="2:10" ht="16.5" thickBot="1"/>
    <row r="4" spans="2:10" ht="31.5">
      <c r="B4" s="100" t="s">
        <v>406</v>
      </c>
      <c r="C4" s="101" t="s">
        <v>304</v>
      </c>
      <c r="D4" s="102" t="s">
        <v>305</v>
      </c>
      <c r="E4" s="102" t="s">
        <v>306</v>
      </c>
      <c r="F4" s="102" t="s">
        <v>341</v>
      </c>
      <c r="G4" s="102" t="s">
        <v>342</v>
      </c>
      <c r="H4" s="103" t="s">
        <v>307</v>
      </c>
    </row>
    <row r="5" spans="2:10">
      <c r="B5" s="104" t="s">
        <v>334</v>
      </c>
      <c r="C5" s="128" t="s">
        <v>308</v>
      </c>
      <c r="D5" s="226" t="s">
        <v>309</v>
      </c>
      <c r="E5" s="226" t="s">
        <v>310</v>
      </c>
      <c r="F5" s="226">
        <v>168</v>
      </c>
      <c r="G5" s="226">
        <v>149</v>
      </c>
      <c r="H5" s="227" t="s">
        <v>311</v>
      </c>
    </row>
    <row r="6" spans="2:10">
      <c r="B6" s="105" t="s">
        <v>312</v>
      </c>
      <c r="C6" s="128" t="s">
        <v>313</v>
      </c>
      <c r="D6" s="226"/>
      <c r="E6" s="226"/>
      <c r="F6" s="226"/>
      <c r="G6" s="226"/>
      <c r="H6" s="227"/>
      <c r="J6" s="129"/>
    </row>
    <row r="7" spans="2:10">
      <c r="B7" s="104" t="s">
        <v>335</v>
      </c>
      <c r="C7" s="128" t="s">
        <v>314</v>
      </c>
      <c r="D7" s="226" t="s">
        <v>309</v>
      </c>
      <c r="E7" s="226" t="s">
        <v>315</v>
      </c>
      <c r="F7" s="226">
        <v>326</v>
      </c>
      <c r="G7" s="226">
        <v>304</v>
      </c>
      <c r="H7" s="227" t="s">
        <v>316</v>
      </c>
      <c r="J7" s="129"/>
    </row>
    <row r="8" spans="2:10">
      <c r="B8" s="105" t="s">
        <v>317</v>
      </c>
      <c r="C8" s="128" t="s">
        <v>318</v>
      </c>
      <c r="D8" s="226"/>
      <c r="E8" s="226"/>
      <c r="F8" s="226"/>
      <c r="G8" s="226"/>
      <c r="H8" s="227"/>
    </row>
    <row r="9" spans="2:10">
      <c r="B9" s="104" t="s">
        <v>336</v>
      </c>
      <c r="C9" s="106" t="s">
        <v>319</v>
      </c>
      <c r="D9" s="226" t="s">
        <v>282</v>
      </c>
      <c r="E9" s="228" t="s">
        <v>320</v>
      </c>
      <c r="F9" s="226">
        <v>328</v>
      </c>
      <c r="G9" s="226">
        <v>232</v>
      </c>
      <c r="H9" s="227" t="s">
        <v>321</v>
      </c>
    </row>
    <row r="10" spans="2:10">
      <c r="B10" s="107" t="s">
        <v>322</v>
      </c>
      <c r="C10" s="106" t="s">
        <v>323</v>
      </c>
      <c r="D10" s="226"/>
      <c r="E10" s="228"/>
      <c r="F10" s="226"/>
      <c r="G10" s="226"/>
      <c r="H10" s="227"/>
    </row>
    <row r="11" spans="2:10">
      <c r="B11" s="108"/>
      <c r="C11" s="106" t="s">
        <v>324</v>
      </c>
      <c r="D11" s="226"/>
      <c r="E11" s="228"/>
      <c r="F11" s="226"/>
      <c r="G11" s="226"/>
      <c r="H11" s="227"/>
    </row>
    <row r="12" spans="2:10">
      <c r="B12" s="109" t="s">
        <v>337</v>
      </c>
      <c r="C12" s="106" t="s">
        <v>319</v>
      </c>
      <c r="D12" s="226" t="s">
        <v>325</v>
      </c>
      <c r="E12" s="228" t="s">
        <v>320</v>
      </c>
      <c r="F12" s="226">
        <v>328</v>
      </c>
      <c r="G12" s="226">
        <v>232</v>
      </c>
      <c r="H12" s="227" t="s">
        <v>326</v>
      </c>
    </row>
    <row r="13" spans="2:10">
      <c r="B13" s="110" t="s">
        <v>327</v>
      </c>
      <c r="C13" s="106" t="s">
        <v>328</v>
      </c>
      <c r="D13" s="226"/>
      <c r="E13" s="228"/>
      <c r="F13" s="226"/>
      <c r="G13" s="226"/>
      <c r="H13" s="227"/>
    </row>
    <row r="14" spans="2:10">
      <c r="B14" s="108"/>
      <c r="C14" s="106" t="s">
        <v>329</v>
      </c>
      <c r="D14" s="226"/>
      <c r="E14" s="228"/>
      <c r="F14" s="226"/>
      <c r="G14" s="226"/>
      <c r="H14" s="227"/>
    </row>
    <row r="15" spans="2:10">
      <c r="B15" s="109" t="s">
        <v>338</v>
      </c>
      <c r="C15" s="106" t="s">
        <v>330</v>
      </c>
      <c r="D15" s="226" t="s">
        <v>309</v>
      </c>
      <c r="E15" s="226" t="s">
        <v>331</v>
      </c>
      <c r="F15" s="226">
        <v>260</v>
      </c>
      <c r="G15" s="226">
        <v>235</v>
      </c>
      <c r="H15" s="227" t="s">
        <v>311</v>
      </c>
    </row>
    <row r="16" spans="2:10">
      <c r="B16" s="111" t="s">
        <v>332</v>
      </c>
      <c r="C16" s="106" t="s">
        <v>333</v>
      </c>
      <c r="D16" s="226"/>
      <c r="E16" s="226"/>
      <c r="F16" s="226"/>
      <c r="G16" s="226"/>
      <c r="H16" s="227"/>
    </row>
    <row r="18" spans="2:8" ht="16.5" thickBot="1"/>
    <row r="19" spans="2:8" ht="33.950000000000003" customHeight="1">
      <c r="B19" s="115" t="s">
        <v>445</v>
      </c>
      <c r="C19" s="101" t="s">
        <v>304</v>
      </c>
      <c r="D19" s="102" t="s">
        <v>305</v>
      </c>
      <c r="E19" s="102" t="s">
        <v>340</v>
      </c>
      <c r="F19" s="112" t="s">
        <v>339</v>
      </c>
      <c r="G19" s="148"/>
      <c r="H19" s="148"/>
    </row>
    <row r="20" spans="2:8">
      <c r="B20" s="229" t="s">
        <v>110</v>
      </c>
      <c r="C20" s="130" t="s">
        <v>407</v>
      </c>
      <c r="D20" s="235" t="s">
        <v>309</v>
      </c>
      <c r="E20" s="223" t="s">
        <v>358</v>
      </c>
      <c r="F20" s="248" t="s">
        <v>10</v>
      </c>
      <c r="G20" s="146"/>
      <c r="H20" s="146"/>
    </row>
    <row r="21" spans="2:8">
      <c r="B21" s="230" t="s">
        <v>137</v>
      </c>
      <c r="C21" s="131" t="s">
        <v>408</v>
      </c>
      <c r="D21" s="236"/>
      <c r="E21" s="224"/>
      <c r="F21" s="249"/>
      <c r="G21" s="146"/>
      <c r="H21" s="146"/>
    </row>
    <row r="22" spans="2:8">
      <c r="B22" s="231" t="s">
        <v>138</v>
      </c>
      <c r="C22" s="132" t="s">
        <v>227</v>
      </c>
      <c r="D22" s="236"/>
      <c r="E22" s="225"/>
      <c r="F22" s="249"/>
      <c r="G22" s="146"/>
      <c r="H22" s="146"/>
    </row>
    <row r="23" spans="2:8">
      <c r="B23" s="232" t="s">
        <v>111</v>
      </c>
      <c r="C23" s="124" t="s">
        <v>409</v>
      </c>
      <c r="D23" s="235" t="s">
        <v>309</v>
      </c>
      <c r="E23" s="223" t="s">
        <v>357</v>
      </c>
      <c r="F23" s="248" t="s">
        <v>10</v>
      </c>
      <c r="G23" s="146"/>
      <c r="H23" s="146"/>
    </row>
    <row r="24" spans="2:8">
      <c r="B24" s="233" t="s">
        <v>224</v>
      </c>
      <c r="C24" s="121" t="s">
        <v>410</v>
      </c>
      <c r="D24" s="236"/>
      <c r="E24" s="224"/>
      <c r="F24" s="249"/>
      <c r="G24" s="146"/>
      <c r="H24" s="146"/>
    </row>
    <row r="25" spans="2:8">
      <c r="B25" s="234" t="s">
        <v>225</v>
      </c>
      <c r="C25" s="122" t="s">
        <v>226</v>
      </c>
      <c r="D25" s="236"/>
      <c r="E25" s="225"/>
      <c r="F25" s="249"/>
      <c r="G25" s="146"/>
      <c r="H25" s="146"/>
    </row>
    <row r="26" spans="2:8">
      <c r="B26" s="232" t="s">
        <v>112</v>
      </c>
      <c r="C26" s="123" t="s">
        <v>379</v>
      </c>
      <c r="D26" s="235" t="s">
        <v>309</v>
      </c>
      <c r="E26" s="223" t="s">
        <v>356</v>
      </c>
      <c r="F26" s="248" t="s">
        <v>10</v>
      </c>
      <c r="G26" s="146"/>
      <c r="H26" s="146"/>
    </row>
    <row r="27" spans="2:8">
      <c r="B27" s="233" t="s">
        <v>221</v>
      </c>
      <c r="C27" s="121" t="s">
        <v>380</v>
      </c>
      <c r="D27" s="236"/>
      <c r="E27" s="224"/>
      <c r="F27" s="249"/>
      <c r="G27" s="146"/>
      <c r="H27" s="146"/>
    </row>
    <row r="28" spans="2:8">
      <c r="B28" s="234" t="s">
        <v>222</v>
      </c>
      <c r="C28" s="125" t="s">
        <v>223</v>
      </c>
      <c r="D28" s="237"/>
      <c r="E28" s="225"/>
      <c r="F28" s="251"/>
      <c r="G28" s="146"/>
      <c r="H28" s="146"/>
    </row>
    <row r="29" spans="2:8">
      <c r="B29" s="232" t="s">
        <v>113</v>
      </c>
      <c r="C29" s="124" t="s">
        <v>381</v>
      </c>
      <c r="D29" s="235" t="s">
        <v>309</v>
      </c>
      <c r="E29" s="223" t="s">
        <v>355</v>
      </c>
      <c r="F29" s="248" t="s">
        <v>10</v>
      </c>
      <c r="G29" s="146"/>
      <c r="H29" s="146"/>
    </row>
    <row r="30" spans="2:8">
      <c r="B30" s="233" t="s">
        <v>218</v>
      </c>
      <c r="C30" s="121" t="s">
        <v>382</v>
      </c>
      <c r="D30" s="236"/>
      <c r="E30" s="224"/>
      <c r="F30" s="249"/>
      <c r="G30" s="146"/>
      <c r="H30" s="146"/>
    </row>
    <row r="31" spans="2:8">
      <c r="B31" s="234" t="s">
        <v>219</v>
      </c>
      <c r="C31" s="122" t="s">
        <v>220</v>
      </c>
      <c r="D31" s="236"/>
      <c r="E31" s="225"/>
      <c r="F31" s="249"/>
      <c r="G31" s="146"/>
      <c r="H31" s="146"/>
    </row>
    <row r="32" spans="2:8">
      <c r="B32" s="232" t="s">
        <v>114</v>
      </c>
      <c r="C32" s="124" t="s">
        <v>411</v>
      </c>
      <c r="D32" s="235" t="s">
        <v>309</v>
      </c>
      <c r="E32" s="223" t="s">
        <v>354</v>
      </c>
      <c r="F32" s="248" t="s">
        <v>10</v>
      </c>
      <c r="G32" s="146"/>
      <c r="H32" s="146"/>
    </row>
    <row r="33" spans="2:8">
      <c r="B33" s="233" t="s">
        <v>215</v>
      </c>
      <c r="C33" s="121" t="s">
        <v>412</v>
      </c>
      <c r="D33" s="236"/>
      <c r="E33" s="224"/>
      <c r="F33" s="249"/>
      <c r="G33" s="146"/>
      <c r="H33" s="146"/>
    </row>
    <row r="34" spans="2:8">
      <c r="B34" s="234" t="s">
        <v>216</v>
      </c>
      <c r="C34" s="125" t="s">
        <v>217</v>
      </c>
      <c r="D34" s="236"/>
      <c r="E34" s="225"/>
      <c r="F34" s="249"/>
      <c r="G34" s="146"/>
      <c r="H34" s="146"/>
    </row>
    <row r="35" spans="2:8">
      <c r="B35" s="232" t="s">
        <v>115</v>
      </c>
      <c r="C35" s="124" t="s">
        <v>383</v>
      </c>
      <c r="D35" s="235" t="s">
        <v>309</v>
      </c>
      <c r="E35" s="223" t="s">
        <v>353</v>
      </c>
      <c r="F35" s="248" t="s">
        <v>10</v>
      </c>
      <c r="G35" s="146"/>
      <c r="H35" s="146"/>
    </row>
    <row r="36" spans="2:8">
      <c r="B36" s="233" t="s">
        <v>212</v>
      </c>
      <c r="C36" s="121" t="s">
        <v>384</v>
      </c>
      <c r="D36" s="236"/>
      <c r="E36" s="224"/>
      <c r="F36" s="249"/>
      <c r="G36" s="146"/>
      <c r="H36" s="146"/>
    </row>
    <row r="37" spans="2:8">
      <c r="B37" s="234" t="s">
        <v>213</v>
      </c>
      <c r="C37" s="125" t="s">
        <v>214</v>
      </c>
      <c r="D37" s="237"/>
      <c r="E37" s="225"/>
      <c r="F37" s="249"/>
      <c r="G37" s="146"/>
      <c r="H37" s="146"/>
    </row>
    <row r="38" spans="2:8">
      <c r="B38" s="232" t="s">
        <v>116</v>
      </c>
      <c r="C38" s="124" t="s">
        <v>385</v>
      </c>
      <c r="D38" s="235" t="s">
        <v>309</v>
      </c>
      <c r="E38" s="223" t="s">
        <v>352</v>
      </c>
      <c r="F38" s="248" t="s">
        <v>10</v>
      </c>
      <c r="G38" s="146"/>
      <c r="H38" s="146"/>
    </row>
    <row r="39" spans="2:8">
      <c r="B39" s="233" t="s">
        <v>209</v>
      </c>
      <c r="C39" s="121" t="s">
        <v>386</v>
      </c>
      <c r="D39" s="236"/>
      <c r="E39" s="224"/>
      <c r="F39" s="249"/>
      <c r="G39" s="146"/>
      <c r="H39" s="146"/>
    </row>
    <row r="40" spans="2:8">
      <c r="B40" s="234" t="s">
        <v>210</v>
      </c>
      <c r="C40" s="125" t="s">
        <v>211</v>
      </c>
      <c r="D40" s="236"/>
      <c r="E40" s="225"/>
      <c r="F40" s="249"/>
      <c r="G40" s="146"/>
      <c r="H40" s="146"/>
    </row>
    <row r="41" spans="2:8">
      <c r="B41" s="233" t="s">
        <v>117</v>
      </c>
      <c r="C41" s="123" t="s">
        <v>387</v>
      </c>
      <c r="D41" s="236" t="s">
        <v>309</v>
      </c>
      <c r="E41" s="224" t="s">
        <v>351</v>
      </c>
      <c r="F41" s="248" t="s">
        <v>10</v>
      </c>
      <c r="G41" s="146"/>
      <c r="H41" s="146"/>
    </row>
    <row r="42" spans="2:8">
      <c r="B42" s="233"/>
      <c r="C42" s="121" t="s">
        <v>388</v>
      </c>
      <c r="D42" s="236"/>
      <c r="E42" s="224"/>
      <c r="F42" s="249"/>
      <c r="G42" s="146"/>
      <c r="H42" s="146"/>
    </row>
    <row r="43" spans="2:8">
      <c r="B43" s="234"/>
      <c r="C43" s="125" t="s">
        <v>208</v>
      </c>
      <c r="D43" s="236"/>
      <c r="E43" s="225"/>
      <c r="F43" s="251"/>
      <c r="G43" s="146"/>
      <c r="H43" s="146"/>
    </row>
    <row r="44" spans="2:8">
      <c r="B44" s="232" t="s">
        <v>118</v>
      </c>
      <c r="C44" s="116" t="s">
        <v>389</v>
      </c>
      <c r="D44" s="235" t="s">
        <v>309</v>
      </c>
      <c r="E44" s="223" t="s">
        <v>361</v>
      </c>
      <c r="F44" s="248" t="s">
        <v>10</v>
      </c>
      <c r="G44" s="146"/>
      <c r="H44" s="146"/>
    </row>
    <row r="45" spans="2:8">
      <c r="B45" s="233" t="s">
        <v>234</v>
      </c>
      <c r="C45" s="117" t="s">
        <v>390</v>
      </c>
      <c r="D45" s="236"/>
      <c r="E45" s="224"/>
      <c r="F45" s="249"/>
      <c r="G45" s="146"/>
      <c r="H45" s="146"/>
    </row>
    <row r="46" spans="2:8">
      <c r="B46" s="233" t="s">
        <v>235</v>
      </c>
      <c r="C46" s="118" t="s">
        <v>236</v>
      </c>
      <c r="D46" s="236"/>
      <c r="E46" s="224"/>
      <c r="F46" s="249"/>
      <c r="G46" s="146"/>
      <c r="H46" s="146"/>
    </row>
    <row r="47" spans="2:8">
      <c r="B47" s="229" t="s">
        <v>119</v>
      </c>
      <c r="C47" s="116" t="s">
        <v>365</v>
      </c>
      <c r="D47" s="235" t="s">
        <v>309</v>
      </c>
      <c r="E47" s="223" t="s">
        <v>360</v>
      </c>
      <c r="F47" s="248" t="s">
        <v>10</v>
      </c>
      <c r="G47" s="146"/>
      <c r="H47" s="146"/>
    </row>
    <row r="48" spans="2:8">
      <c r="B48" s="230" t="s">
        <v>231</v>
      </c>
      <c r="C48" s="117" t="s">
        <v>366</v>
      </c>
      <c r="D48" s="236"/>
      <c r="E48" s="224"/>
      <c r="F48" s="249"/>
      <c r="G48" s="146"/>
      <c r="H48" s="146"/>
    </row>
    <row r="49" spans="2:8">
      <c r="B49" s="231" t="s">
        <v>232</v>
      </c>
      <c r="C49" s="118" t="s">
        <v>233</v>
      </c>
      <c r="D49" s="236"/>
      <c r="E49" s="225"/>
      <c r="F49" s="251"/>
      <c r="G49" s="146"/>
      <c r="H49" s="146"/>
    </row>
    <row r="50" spans="2:8">
      <c r="B50" s="232" t="s">
        <v>120</v>
      </c>
      <c r="C50" s="116" t="s">
        <v>367</v>
      </c>
      <c r="D50" s="235" t="s">
        <v>309</v>
      </c>
      <c r="E50" s="223" t="s">
        <v>359</v>
      </c>
      <c r="F50" s="248" t="s">
        <v>10</v>
      </c>
      <c r="G50" s="146"/>
      <c r="H50" s="146"/>
    </row>
    <row r="51" spans="2:8">
      <c r="B51" s="233" t="s">
        <v>228</v>
      </c>
      <c r="C51" s="117" t="s">
        <v>368</v>
      </c>
      <c r="D51" s="236"/>
      <c r="E51" s="224"/>
      <c r="F51" s="249"/>
      <c r="G51" s="146"/>
      <c r="H51" s="146"/>
    </row>
    <row r="52" spans="2:8" ht="16.5" thickBot="1">
      <c r="B52" s="233" t="s">
        <v>229</v>
      </c>
      <c r="C52" s="119" t="s">
        <v>230</v>
      </c>
      <c r="D52" s="237"/>
      <c r="E52" s="225"/>
      <c r="F52" s="250"/>
      <c r="G52" s="146"/>
      <c r="H52" s="146"/>
    </row>
    <row r="53" spans="2:8" ht="16.5" thickBot="1">
      <c r="B53" s="133"/>
      <c r="C53" s="114"/>
      <c r="D53" s="38"/>
      <c r="E53" s="113"/>
      <c r="G53" s="136"/>
      <c r="H53" s="136"/>
    </row>
    <row r="54" spans="2:8">
      <c r="B54" s="246" t="s">
        <v>101</v>
      </c>
      <c r="C54" s="120" t="s">
        <v>369</v>
      </c>
      <c r="D54" s="241" t="s">
        <v>309</v>
      </c>
      <c r="E54" s="224" t="s">
        <v>343</v>
      </c>
      <c r="F54" s="252" t="s">
        <v>64</v>
      </c>
      <c r="G54" s="146"/>
      <c r="H54" s="146"/>
    </row>
    <row r="55" spans="2:8">
      <c r="B55" s="242"/>
      <c r="C55" s="121" t="s">
        <v>370</v>
      </c>
      <c r="D55" s="236"/>
      <c r="E55" s="224"/>
      <c r="F55" s="249"/>
      <c r="G55" s="146"/>
      <c r="H55" s="146"/>
    </row>
    <row r="56" spans="2:8">
      <c r="B56" s="247"/>
      <c r="C56" s="122" t="s">
        <v>182</v>
      </c>
      <c r="D56" s="237"/>
      <c r="E56" s="224"/>
      <c r="F56" s="251"/>
      <c r="G56" s="146"/>
      <c r="H56" s="146"/>
    </row>
    <row r="57" spans="2:8">
      <c r="B57" s="239" t="s">
        <v>102</v>
      </c>
      <c r="C57" s="123" t="s">
        <v>413</v>
      </c>
      <c r="D57" s="242" t="s">
        <v>309</v>
      </c>
      <c r="E57" s="223" t="s">
        <v>344</v>
      </c>
      <c r="F57" s="248" t="s">
        <v>64</v>
      </c>
      <c r="G57" s="146"/>
      <c r="H57" s="146"/>
    </row>
    <row r="58" spans="2:8">
      <c r="B58" s="245" t="s">
        <v>183</v>
      </c>
      <c r="C58" s="121" t="s">
        <v>414</v>
      </c>
      <c r="D58" s="242"/>
      <c r="E58" s="224"/>
      <c r="F58" s="249"/>
      <c r="G58" s="146"/>
      <c r="H58" s="146"/>
    </row>
    <row r="59" spans="2:8">
      <c r="B59" s="245" t="s">
        <v>184</v>
      </c>
      <c r="C59" s="122" t="s">
        <v>185</v>
      </c>
      <c r="D59" s="242"/>
      <c r="E59" s="224"/>
      <c r="F59" s="249"/>
      <c r="G59" s="146"/>
      <c r="H59" s="146"/>
    </row>
    <row r="60" spans="2:8">
      <c r="B60" s="238" t="s">
        <v>103</v>
      </c>
      <c r="C60" s="123" t="s">
        <v>415</v>
      </c>
      <c r="D60" s="243" t="s">
        <v>309</v>
      </c>
      <c r="E60" s="223" t="s">
        <v>345</v>
      </c>
      <c r="F60" s="248" t="s">
        <v>64</v>
      </c>
      <c r="G60" s="146"/>
      <c r="H60" s="146"/>
    </row>
    <row r="61" spans="2:8">
      <c r="B61" s="245" t="s">
        <v>186</v>
      </c>
      <c r="C61" s="121" t="s">
        <v>416</v>
      </c>
      <c r="D61" s="242"/>
      <c r="E61" s="224"/>
      <c r="F61" s="249"/>
      <c r="G61" s="146"/>
      <c r="H61" s="146"/>
    </row>
    <row r="62" spans="2:8">
      <c r="B62" s="245" t="s">
        <v>187</v>
      </c>
      <c r="C62" s="122" t="s">
        <v>188</v>
      </c>
      <c r="D62" s="242"/>
      <c r="E62" s="224"/>
      <c r="F62" s="249"/>
      <c r="G62" s="146"/>
      <c r="H62" s="146"/>
    </row>
    <row r="63" spans="2:8">
      <c r="B63" s="238" t="s">
        <v>104</v>
      </c>
      <c r="C63" s="123" t="s">
        <v>417</v>
      </c>
      <c r="D63" s="243" t="s">
        <v>309</v>
      </c>
      <c r="E63" s="223" t="s">
        <v>346</v>
      </c>
      <c r="F63" s="248" t="s">
        <v>64</v>
      </c>
      <c r="G63" s="146"/>
      <c r="H63" s="146"/>
    </row>
    <row r="64" spans="2:8">
      <c r="B64" s="245" t="s">
        <v>189</v>
      </c>
      <c r="C64" s="121" t="s">
        <v>418</v>
      </c>
      <c r="D64" s="242"/>
      <c r="E64" s="224"/>
      <c r="F64" s="249"/>
      <c r="G64" s="146"/>
      <c r="H64" s="146"/>
    </row>
    <row r="65" spans="2:17">
      <c r="B65" s="245" t="s">
        <v>190</v>
      </c>
      <c r="C65" s="122" t="s">
        <v>191</v>
      </c>
      <c r="D65" s="242"/>
      <c r="E65" s="224"/>
      <c r="F65" s="249"/>
      <c r="G65" s="146"/>
      <c r="H65" s="146"/>
    </row>
    <row r="66" spans="2:17">
      <c r="B66" s="238" t="s">
        <v>105</v>
      </c>
      <c r="C66" s="123" t="s">
        <v>371</v>
      </c>
      <c r="D66" s="243" t="s">
        <v>309</v>
      </c>
      <c r="E66" s="223" t="s">
        <v>347</v>
      </c>
      <c r="F66" s="248" t="s">
        <v>64</v>
      </c>
      <c r="G66" s="146"/>
      <c r="H66" s="146"/>
    </row>
    <row r="67" spans="2:17">
      <c r="B67" s="245" t="s">
        <v>192</v>
      </c>
      <c r="C67" s="121" t="s">
        <v>372</v>
      </c>
      <c r="D67" s="242"/>
      <c r="E67" s="224"/>
      <c r="F67" s="249"/>
      <c r="G67" s="146"/>
      <c r="H67" s="146"/>
    </row>
    <row r="68" spans="2:17">
      <c r="B68" s="245" t="s">
        <v>193</v>
      </c>
      <c r="C68" s="122" t="s">
        <v>194</v>
      </c>
      <c r="D68" s="242"/>
      <c r="E68" s="224"/>
      <c r="F68" s="249"/>
      <c r="G68" s="146"/>
      <c r="H68" s="146"/>
    </row>
    <row r="69" spans="2:17">
      <c r="B69" s="238" t="s">
        <v>106</v>
      </c>
      <c r="C69" s="124" t="s">
        <v>373</v>
      </c>
      <c r="D69" s="243" t="s">
        <v>309</v>
      </c>
      <c r="E69" s="223" t="s">
        <v>348</v>
      </c>
      <c r="F69" s="248" t="s">
        <v>64</v>
      </c>
      <c r="G69" s="146"/>
      <c r="H69" s="146"/>
    </row>
    <row r="70" spans="2:17">
      <c r="B70" s="245" t="s">
        <v>195</v>
      </c>
      <c r="C70" s="121" t="s">
        <v>374</v>
      </c>
      <c r="D70" s="242"/>
      <c r="E70" s="224"/>
      <c r="F70" s="249"/>
      <c r="G70" s="146"/>
      <c r="H70" s="146"/>
    </row>
    <row r="71" spans="2:17">
      <c r="B71" s="245" t="s">
        <v>196</v>
      </c>
      <c r="C71" s="125" t="s">
        <v>197</v>
      </c>
      <c r="D71" s="242"/>
      <c r="E71" s="224"/>
      <c r="F71" s="249"/>
      <c r="G71" s="146"/>
      <c r="H71" s="146"/>
      <c r="I71" s="58"/>
    </row>
    <row r="72" spans="2:17">
      <c r="B72" s="243" t="s">
        <v>476</v>
      </c>
      <c r="C72" s="130" t="s">
        <v>479</v>
      </c>
      <c r="D72" s="235" t="s">
        <v>309</v>
      </c>
      <c r="E72" s="223" t="s">
        <v>477</v>
      </c>
      <c r="F72" s="248" t="s">
        <v>64</v>
      </c>
      <c r="G72" s="146"/>
      <c r="H72" s="146"/>
    </row>
    <row r="73" spans="2:17">
      <c r="B73" s="242" t="s">
        <v>198</v>
      </c>
      <c r="C73" s="131" t="s">
        <v>480</v>
      </c>
      <c r="D73" s="236"/>
      <c r="E73" s="224"/>
      <c r="F73" s="249"/>
      <c r="G73" s="146"/>
      <c r="H73" s="146"/>
    </row>
    <row r="74" spans="2:17">
      <c r="B74" s="247" t="s">
        <v>199</v>
      </c>
      <c r="C74" s="157" t="s">
        <v>478</v>
      </c>
      <c r="D74" s="237"/>
      <c r="E74" s="225"/>
      <c r="F74" s="251"/>
      <c r="G74" s="146"/>
      <c r="H74" s="146"/>
    </row>
    <row r="75" spans="2:17">
      <c r="B75" s="238" t="s">
        <v>107</v>
      </c>
      <c r="C75" s="124" t="s">
        <v>375</v>
      </c>
      <c r="D75" s="243" t="s">
        <v>309</v>
      </c>
      <c r="E75" s="223" t="s">
        <v>349</v>
      </c>
      <c r="F75" s="248" t="s">
        <v>64</v>
      </c>
      <c r="G75" s="146"/>
      <c r="H75" s="146"/>
    </row>
    <row r="76" spans="2:17">
      <c r="B76" s="245" t="s">
        <v>198</v>
      </c>
      <c r="C76" s="121" t="s">
        <v>376</v>
      </c>
      <c r="D76" s="242"/>
      <c r="E76" s="224"/>
      <c r="F76" s="249"/>
      <c r="G76" s="146"/>
      <c r="H76" s="146"/>
    </row>
    <row r="77" spans="2:17">
      <c r="B77" s="245" t="s">
        <v>199</v>
      </c>
      <c r="C77" s="125" t="s">
        <v>200</v>
      </c>
      <c r="D77" s="242"/>
      <c r="E77" s="225"/>
      <c r="F77" s="251"/>
      <c r="G77" s="146"/>
      <c r="H77" s="146"/>
    </row>
    <row r="78" spans="2:17">
      <c r="B78" s="238" t="s">
        <v>108</v>
      </c>
      <c r="C78" s="124" t="s">
        <v>377</v>
      </c>
      <c r="D78" s="243" t="s">
        <v>309</v>
      </c>
      <c r="E78" s="253" t="s">
        <v>350</v>
      </c>
      <c r="F78" s="248" t="s">
        <v>64</v>
      </c>
      <c r="G78" s="146"/>
      <c r="H78" s="146"/>
    </row>
    <row r="79" spans="2:17">
      <c r="B79" s="239" t="s">
        <v>201</v>
      </c>
      <c r="C79" s="121" t="s">
        <v>378</v>
      </c>
      <c r="D79" s="242"/>
      <c r="E79" s="254"/>
      <c r="F79" s="249"/>
      <c r="G79" s="146"/>
      <c r="H79" s="146"/>
    </row>
    <row r="80" spans="2:17" ht="16.5" thickBot="1">
      <c r="B80" s="240" t="s">
        <v>202</v>
      </c>
      <c r="C80" s="126" t="s">
        <v>203</v>
      </c>
      <c r="D80" s="244"/>
      <c r="E80" s="255"/>
      <c r="F80" s="250"/>
      <c r="G80" s="146"/>
      <c r="H80" s="146"/>
      <c r="M80" s="31"/>
      <c r="N80" s="31"/>
      <c r="O80" s="31"/>
      <c r="P80" s="31"/>
      <c r="Q80" s="31"/>
    </row>
    <row r="81" spans="2:17" ht="16.5" thickBot="1">
      <c r="B81" s="113"/>
      <c r="C81" s="113"/>
      <c r="D81" s="113"/>
      <c r="E81" s="113"/>
      <c r="F81" s="113"/>
      <c r="G81" s="136"/>
      <c r="H81" s="136"/>
      <c r="M81" s="31"/>
      <c r="N81" s="31"/>
      <c r="O81" s="31"/>
      <c r="P81" s="31"/>
      <c r="Q81" s="31"/>
    </row>
    <row r="82" spans="2:17">
      <c r="B82" s="246" t="s">
        <v>154</v>
      </c>
      <c r="C82" s="134" t="s">
        <v>391</v>
      </c>
      <c r="D82" s="241" t="s">
        <v>309</v>
      </c>
      <c r="E82" s="224" t="s">
        <v>362</v>
      </c>
      <c r="F82" s="252" t="s">
        <v>18</v>
      </c>
      <c r="G82" s="146"/>
      <c r="H82" s="146"/>
      <c r="M82" s="31"/>
      <c r="N82" s="31"/>
      <c r="O82" s="31"/>
      <c r="P82" s="31"/>
      <c r="Q82" s="31"/>
    </row>
    <row r="83" spans="2:17">
      <c r="B83" s="242"/>
      <c r="C83" s="134" t="s">
        <v>392</v>
      </c>
      <c r="D83" s="236"/>
      <c r="E83" s="224"/>
      <c r="F83" s="249"/>
      <c r="G83" s="146"/>
      <c r="H83" s="146"/>
      <c r="M83" s="31"/>
      <c r="N83" s="31"/>
      <c r="O83" s="31"/>
      <c r="P83" s="31"/>
      <c r="Q83" s="31"/>
    </row>
    <row r="84" spans="2:17">
      <c r="B84" s="247"/>
      <c r="C84" s="122" t="s">
        <v>244</v>
      </c>
      <c r="D84" s="247"/>
      <c r="E84" s="224"/>
      <c r="F84" s="251"/>
      <c r="G84" s="146"/>
      <c r="H84" s="146"/>
      <c r="M84" s="31"/>
      <c r="N84" s="31"/>
      <c r="O84" s="31"/>
      <c r="P84" s="31"/>
      <c r="Q84" s="31"/>
    </row>
    <row r="85" spans="2:17">
      <c r="B85" s="239" t="s">
        <v>155</v>
      </c>
      <c r="C85" s="124" t="s">
        <v>393</v>
      </c>
      <c r="D85" s="242" t="s">
        <v>309</v>
      </c>
      <c r="E85" s="223" t="s">
        <v>397</v>
      </c>
      <c r="F85" s="248" t="s">
        <v>18</v>
      </c>
      <c r="G85" s="146"/>
      <c r="H85" s="146"/>
      <c r="I85" s="31"/>
      <c r="J85" s="31"/>
      <c r="K85" s="31"/>
      <c r="L85" s="31"/>
      <c r="M85" s="31"/>
      <c r="N85" s="31"/>
      <c r="O85" s="31"/>
      <c r="P85" s="31"/>
      <c r="Q85" s="31"/>
    </row>
    <row r="86" spans="2:17">
      <c r="B86" s="245" t="s">
        <v>183</v>
      </c>
      <c r="C86" s="121" t="s">
        <v>394</v>
      </c>
      <c r="D86" s="242"/>
      <c r="E86" s="224"/>
      <c r="F86" s="249"/>
      <c r="G86" s="146"/>
      <c r="H86" s="146"/>
      <c r="I86" s="20"/>
      <c r="J86" s="20"/>
      <c r="K86" s="20"/>
      <c r="L86" s="20"/>
      <c r="M86" s="20"/>
      <c r="N86" s="20"/>
      <c r="O86" s="20"/>
      <c r="P86" s="20"/>
      <c r="Q86" s="31"/>
    </row>
    <row r="87" spans="2:17">
      <c r="B87" s="245" t="s">
        <v>184</v>
      </c>
      <c r="C87" s="121" t="s">
        <v>246</v>
      </c>
      <c r="D87" s="242"/>
      <c r="E87" s="224"/>
      <c r="F87" s="249"/>
      <c r="G87" s="146"/>
      <c r="H87" s="146"/>
      <c r="M87" s="31"/>
      <c r="N87" s="31"/>
      <c r="O87" s="31"/>
      <c r="P87" s="31"/>
      <c r="Q87" s="31"/>
    </row>
    <row r="88" spans="2:17" ht="15.95" customHeight="1">
      <c r="B88" s="238" t="s">
        <v>156</v>
      </c>
      <c r="C88" s="137" t="s">
        <v>419</v>
      </c>
      <c r="D88" s="243" t="s">
        <v>309</v>
      </c>
      <c r="E88" s="223" t="s">
        <v>364</v>
      </c>
      <c r="F88" s="248" t="s">
        <v>18</v>
      </c>
      <c r="G88" s="146"/>
      <c r="H88" s="146"/>
      <c r="M88" s="31"/>
      <c r="N88" s="31"/>
      <c r="O88" s="31"/>
      <c r="P88" s="31"/>
      <c r="Q88" s="31"/>
    </row>
    <row r="89" spans="2:17">
      <c r="B89" s="245" t="s">
        <v>186</v>
      </c>
      <c r="C89" s="138" t="s">
        <v>420</v>
      </c>
      <c r="D89" s="242"/>
      <c r="E89" s="224"/>
      <c r="F89" s="249"/>
      <c r="G89" s="146"/>
      <c r="H89" s="146"/>
      <c r="M89" s="31"/>
      <c r="N89" s="31"/>
      <c r="O89" s="31"/>
      <c r="P89" s="31"/>
      <c r="Q89" s="31"/>
    </row>
    <row r="90" spans="2:17">
      <c r="B90" s="245" t="s">
        <v>187</v>
      </c>
      <c r="C90" s="139" t="s">
        <v>247</v>
      </c>
      <c r="D90" s="242"/>
      <c r="E90" s="224"/>
      <c r="F90" s="249"/>
      <c r="G90" s="146"/>
      <c r="H90" s="146"/>
      <c r="M90" s="31"/>
      <c r="N90" s="31"/>
      <c r="O90" s="31"/>
      <c r="P90" s="31"/>
      <c r="Q90" s="31"/>
    </row>
    <row r="91" spans="2:17" ht="15.95" customHeight="1">
      <c r="B91" s="238" t="s">
        <v>157</v>
      </c>
      <c r="C91" s="140" t="s">
        <v>421</v>
      </c>
      <c r="D91" s="243" t="s">
        <v>309</v>
      </c>
      <c r="E91" s="223" t="s">
        <v>398</v>
      </c>
      <c r="F91" s="248" t="s">
        <v>18</v>
      </c>
      <c r="G91" s="146"/>
      <c r="H91" s="146"/>
      <c r="M91" s="31"/>
      <c r="N91" s="31"/>
      <c r="O91" s="31"/>
      <c r="P91" s="31"/>
      <c r="Q91" s="31"/>
    </row>
    <row r="92" spans="2:17">
      <c r="B92" s="245" t="s">
        <v>189</v>
      </c>
      <c r="C92" s="117" t="s">
        <v>422</v>
      </c>
      <c r="D92" s="242"/>
      <c r="E92" s="224"/>
      <c r="F92" s="249"/>
      <c r="G92" s="146"/>
      <c r="H92" s="146"/>
      <c r="M92" s="31"/>
      <c r="N92" s="31"/>
      <c r="O92" s="31"/>
      <c r="P92" s="31"/>
      <c r="Q92" s="31"/>
    </row>
    <row r="93" spans="2:17">
      <c r="B93" s="245" t="s">
        <v>190</v>
      </c>
      <c r="C93" s="118" t="s">
        <v>248</v>
      </c>
      <c r="D93" s="242"/>
      <c r="E93" s="224"/>
      <c r="F93" s="249"/>
      <c r="G93" s="146"/>
      <c r="H93" s="146"/>
    </row>
    <row r="94" spans="2:17" ht="15.95" customHeight="1">
      <c r="B94" s="238" t="s">
        <v>158</v>
      </c>
      <c r="C94" s="141" t="s">
        <v>423</v>
      </c>
      <c r="D94" s="243" t="s">
        <v>309</v>
      </c>
      <c r="E94" s="223" t="s">
        <v>399</v>
      </c>
      <c r="F94" s="248" t="s">
        <v>18</v>
      </c>
      <c r="G94" s="147"/>
      <c r="H94" s="147"/>
    </row>
    <row r="95" spans="2:17">
      <c r="B95" s="245" t="s">
        <v>192</v>
      </c>
      <c r="C95" s="142" t="s">
        <v>424</v>
      </c>
      <c r="D95" s="242"/>
      <c r="E95" s="224"/>
      <c r="F95" s="249"/>
      <c r="G95" s="147"/>
      <c r="H95" s="147"/>
    </row>
    <row r="96" spans="2:17">
      <c r="B96" s="245" t="s">
        <v>193</v>
      </c>
      <c r="C96" s="143" t="s">
        <v>249</v>
      </c>
      <c r="D96" s="242"/>
      <c r="E96" s="224"/>
      <c r="F96" s="249"/>
      <c r="G96" s="147"/>
      <c r="H96" s="147"/>
    </row>
    <row r="97" spans="2:17" ht="15.95" customHeight="1">
      <c r="B97" s="238" t="s">
        <v>159</v>
      </c>
      <c r="C97" s="124" t="s">
        <v>400</v>
      </c>
      <c r="D97" s="243" t="s">
        <v>309</v>
      </c>
      <c r="E97" s="223" t="s">
        <v>404</v>
      </c>
      <c r="F97" s="248" t="s">
        <v>18</v>
      </c>
      <c r="G97" s="146"/>
      <c r="H97" s="146"/>
    </row>
    <row r="98" spans="2:17">
      <c r="B98" s="245" t="s">
        <v>195</v>
      </c>
      <c r="C98" s="121" t="s">
        <v>401</v>
      </c>
      <c r="D98" s="242"/>
      <c r="E98" s="224"/>
      <c r="F98" s="249"/>
      <c r="G98" s="146"/>
      <c r="H98" s="146"/>
    </row>
    <row r="99" spans="2:17">
      <c r="B99" s="245" t="s">
        <v>196</v>
      </c>
      <c r="C99" s="125" t="s">
        <v>252</v>
      </c>
      <c r="D99" s="242"/>
      <c r="E99" s="224"/>
      <c r="F99" s="251"/>
      <c r="G99" s="146"/>
      <c r="H99" s="146"/>
    </row>
    <row r="100" spans="2:17" ht="15.95" customHeight="1">
      <c r="B100" s="238" t="s">
        <v>160</v>
      </c>
      <c r="C100" s="124" t="s">
        <v>402</v>
      </c>
      <c r="D100" s="243" t="s">
        <v>309</v>
      </c>
      <c r="E100" s="223" t="s">
        <v>405</v>
      </c>
      <c r="F100" s="248" t="s">
        <v>18</v>
      </c>
      <c r="G100" s="146"/>
      <c r="H100" s="146"/>
    </row>
    <row r="101" spans="2:17">
      <c r="B101" s="245" t="s">
        <v>198</v>
      </c>
      <c r="C101" s="121" t="s">
        <v>403</v>
      </c>
      <c r="D101" s="242"/>
      <c r="E101" s="224"/>
      <c r="F101" s="249"/>
      <c r="G101" s="146"/>
      <c r="H101" s="146"/>
    </row>
    <row r="102" spans="2:17">
      <c r="B102" s="245" t="s">
        <v>199</v>
      </c>
      <c r="C102" s="125" t="s">
        <v>250</v>
      </c>
      <c r="D102" s="242"/>
      <c r="E102" s="224"/>
      <c r="F102" s="249"/>
      <c r="G102" s="146"/>
      <c r="H102" s="146"/>
    </row>
    <row r="103" spans="2:17" ht="15.95" customHeight="1">
      <c r="B103" s="238" t="s">
        <v>161</v>
      </c>
      <c r="C103" s="150" t="s">
        <v>395</v>
      </c>
      <c r="D103" s="243" t="s">
        <v>309</v>
      </c>
      <c r="E103" s="223" t="s">
        <v>363</v>
      </c>
      <c r="F103" s="248" t="s">
        <v>18</v>
      </c>
      <c r="G103" s="146"/>
      <c r="H103" s="146"/>
    </row>
    <row r="104" spans="2:17">
      <c r="B104" s="245" t="s">
        <v>198</v>
      </c>
      <c r="C104" s="123" t="s">
        <v>396</v>
      </c>
      <c r="D104" s="242"/>
      <c r="E104" s="224"/>
      <c r="F104" s="249"/>
      <c r="G104" s="146"/>
      <c r="H104" s="146"/>
    </row>
    <row r="105" spans="2:17">
      <c r="B105" s="245" t="s">
        <v>199</v>
      </c>
      <c r="C105" s="122" t="s">
        <v>245</v>
      </c>
      <c r="D105" s="242"/>
      <c r="E105" s="224"/>
      <c r="F105" s="251"/>
      <c r="G105" s="146"/>
      <c r="H105" s="146"/>
    </row>
    <row r="106" spans="2:17">
      <c r="B106" s="243" t="s">
        <v>162</v>
      </c>
      <c r="C106" s="127" t="s">
        <v>425</v>
      </c>
      <c r="D106" s="235" t="s">
        <v>309</v>
      </c>
      <c r="E106" s="253" t="s">
        <v>502</v>
      </c>
      <c r="F106" s="248" t="s">
        <v>18</v>
      </c>
      <c r="G106" s="146"/>
      <c r="H106" s="146"/>
    </row>
    <row r="107" spans="2:17">
      <c r="B107" s="242" t="s">
        <v>201</v>
      </c>
      <c r="C107" s="144" t="s">
        <v>426</v>
      </c>
      <c r="D107" s="236"/>
      <c r="E107" s="254"/>
      <c r="F107" s="249"/>
      <c r="G107" s="146"/>
      <c r="H107" s="146"/>
    </row>
    <row r="108" spans="2:17" ht="16.5" thickBot="1">
      <c r="B108" s="244" t="s">
        <v>202</v>
      </c>
      <c r="C108" s="145" t="s">
        <v>251</v>
      </c>
      <c r="D108" s="256"/>
      <c r="E108" s="255"/>
      <c r="F108" s="250"/>
      <c r="G108" s="146"/>
      <c r="H108" s="146"/>
    </row>
    <row r="109" spans="2:17" ht="16.5" thickBot="1">
      <c r="B109" s="135"/>
      <c r="E109" s="113"/>
      <c r="G109" s="31"/>
      <c r="H109" s="31"/>
    </row>
    <row r="110" spans="2:17">
      <c r="B110" s="246" t="s">
        <v>139</v>
      </c>
      <c r="C110" s="120" t="s">
        <v>430</v>
      </c>
      <c r="D110" s="241" t="s">
        <v>309</v>
      </c>
      <c r="E110" s="224" t="s">
        <v>427</v>
      </c>
      <c r="F110" s="252" t="s">
        <v>24</v>
      </c>
      <c r="G110" s="146"/>
      <c r="H110" s="146"/>
      <c r="M110" s="31"/>
      <c r="N110" s="31"/>
      <c r="O110" s="31"/>
      <c r="P110" s="31"/>
      <c r="Q110" s="31"/>
    </row>
    <row r="111" spans="2:17">
      <c r="B111" s="242"/>
      <c r="C111" s="151" t="s">
        <v>431</v>
      </c>
      <c r="D111" s="236"/>
      <c r="E111" s="224"/>
      <c r="F111" s="249"/>
      <c r="G111" s="146"/>
      <c r="H111" s="146"/>
      <c r="M111" s="31"/>
      <c r="N111" s="31"/>
      <c r="O111" s="31"/>
      <c r="P111" s="31"/>
      <c r="Q111" s="31"/>
    </row>
    <row r="112" spans="2:17">
      <c r="B112" s="247"/>
      <c r="C112" s="152" t="s">
        <v>237</v>
      </c>
      <c r="D112" s="237"/>
      <c r="E112" s="224"/>
      <c r="F112" s="251"/>
      <c r="G112" s="146"/>
      <c r="H112" s="146"/>
      <c r="M112" s="31"/>
      <c r="N112" s="31"/>
      <c r="O112" s="31"/>
      <c r="P112" s="31"/>
      <c r="Q112" s="31"/>
    </row>
    <row r="113" spans="2:17">
      <c r="B113" s="243" t="s">
        <v>140</v>
      </c>
      <c r="C113" s="153" t="s">
        <v>432</v>
      </c>
      <c r="D113" s="235" t="s">
        <v>309</v>
      </c>
      <c r="E113" s="223" t="s">
        <v>428</v>
      </c>
      <c r="F113" s="248" t="s">
        <v>24</v>
      </c>
      <c r="G113" s="146"/>
      <c r="H113" s="146"/>
      <c r="I113" s="31"/>
      <c r="J113" s="31"/>
      <c r="K113" s="31"/>
      <c r="L113" s="31"/>
      <c r="M113" s="31"/>
      <c r="N113" s="31"/>
      <c r="O113" s="31"/>
      <c r="P113" s="31"/>
      <c r="Q113" s="31"/>
    </row>
    <row r="114" spans="2:17">
      <c r="B114" s="242" t="s">
        <v>183</v>
      </c>
      <c r="C114" s="154" t="s">
        <v>433</v>
      </c>
      <c r="D114" s="236"/>
      <c r="E114" s="224"/>
      <c r="F114" s="249"/>
      <c r="G114" s="146"/>
      <c r="H114" s="146"/>
      <c r="I114" s="136"/>
      <c r="J114" s="136"/>
      <c r="K114" s="136"/>
      <c r="L114" s="136"/>
      <c r="M114" s="136"/>
      <c r="N114" s="136"/>
      <c r="O114" s="136"/>
      <c r="P114" s="136"/>
      <c r="Q114" s="31"/>
    </row>
    <row r="115" spans="2:17">
      <c r="B115" s="247" t="s">
        <v>184</v>
      </c>
      <c r="C115" s="155" t="s">
        <v>238</v>
      </c>
      <c r="D115" s="237"/>
      <c r="E115" s="224"/>
      <c r="F115" s="249"/>
      <c r="G115" s="146"/>
      <c r="H115" s="146"/>
      <c r="M115" s="31"/>
      <c r="N115" s="31"/>
      <c r="O115" s="31"/>
      <c r="P115" s="31"/>
      <c r="Q115" s="31"/>
    </row>
    <row r="116" spans="2:17" ht="15.95" customHeight="1">
      <c r="B116" s="243" t="s">
        <v>141</v>
      </c>
      <c r="C116" s="124" t="s">
        <v>434</v>
      </c>
      <c r="D116" s="235" t="s">
        <v>309</v>
      </c>
      <c r="E116" s="223" t="s">
        <v>429</v>
      </c>
      <c r="F116" s="248" t="s">
        <v>24</v>
      </c>
      <c r="G116" s="146"/>
      <c r="H116" s="146"/>
      <c r="M116" s="31"/>
      <c r="N116" s="31"/>
      <c r="O116" s="31"/>
      <c r="P116" s="31"/>
      <c r="Q116" s="31"/>
    </row>
    <row r="117" spans="2:17">
      <c r="B117" s="242" t="s">
        <v>186</v>
      </c>
      <c r="C117" s="121" t="s">
        <v>435</v>
      </c>
      <c r="D117" s="236"/>
      <c r="E117" s="224"/>
      <c r="F117" s="249"/>
      <c r="G117" s="146"/>
      <c r="H117" s="146"/>
      <c r="M117" s="31"/>
      <c r="N117" s="31"/>
      <c r="O117" s="31"/>
      <c r="P117" s="31"/>
      <c r="Q117" s="31"/>
    </row>
    <row r="118" spans="2:17" ht="16.5" thickBot="1">
      <c r="B118" s="244" t="s">
        <v>187</v>
      </c>
      <c r="C118" s="125" t="s">
        <v>239</v>
      </c>
      <c r="D118" s="236"/>
      <c r="E118" s="257"/>
      <c r="F118" s="249"/>
      <c r="G118" s="146"/>
      <c r="H118" s="146"/>
      <c r="M118" s="31"/>
      <c r="N118" s="31"/>
      <c r="O118" s="31"/>
      <c r="P118" s="31"/>
      <c r="Q118" s="31"/>
    </row>
    <row r="119" spans="2:17" ht="16.5" thickBot="1">
      <c r="B119" s="113"/>
      <c r="C119" s="113"/>
      <c r="D119" s="113"/>
      <c r="E119" s="113"/>
      <c r="F119" s="113"/>
    </row>
    <row r="120" spans="2:17" ht="15.95" customHeight="1">
      <c r="B120" s="246" t="s">
        <v>165</v>
      </c>
      <c r="C120" s="123" t="s">
        <v>440</v>
      </c>
      <c r="D120" s="236" t="s">
        <v>309</v>
      </c>
      <c r="E120" s="258" t="s">
        <v>444</v>
      </c>
      <c r="F120" s="249" t="s">
        <v>65</v>
      </c>
      <c r="G120" s="146"/>
      <c r="H120" s="146"/>
      <c r="M120" s="31"/>
      <c r="N120" s="31"/>
      <c r="O120" s="31"/>
      <c r="P120" s="31"/>
      <c r="Q120" s="31"/>
    </row>
    <row r="121" spans="2:17">
      <c r="B121" s="242" t="s">
        <v>186</v>
      </c>
      <c r="C121" s="121" t="s">
        <v>441</v>
      </c>
      <c r="D121" s="236"/>
      <c r="E121" s="224"/>
      <c r="F121" s="249"/>
      <c r="G121" s="146"/>
      <c r="H121" s="146"/>
      <c r="M121" s="31"/>
      <c r="N121" s="31"/>
      <c r="O121" s="31"/>
      <c r="P121" s="31"/>
      <c r="Q121" s="31"/>
    </row>
    <row r="122" spans="2:17">
      <c r="B122" s="247" t="s">
        <v>187</v>
      </c>
      <c r="C122" s="125" t="s">
        <v>207</v>
      </c>
      <c r="D122" s="236"/>
      <c r="E122" s="225"/>
      <c r="F122" s="249"/>
      <c r="G122" s="146"/>
      <c r="H122" s="146"/>
      <c r="M122" s="31"/>
      <c r="N122" s="31"/>
      <c r="O122" s="31"/>
      <c r="P122" s="31"/>
      <c r="Q122" s="31"/>
    </row>
    <row r="123" spans="2:17">
      <c r="B123" s="242" t="s">
        <v>204</v>
      </c>
      <c r="C123" s="153" t="s">
        <v>438</v>
      </c>
      <c r="D123" s="235" t="s">
        <v>309</v>
      </c>
      <c r="E123" s="223" t="s">
        <v>443</v>
      </c>
      <c r="F123" s="248" t="s">
        <v>65</v>
      </c>
      <c r="G123" s="146"/>
      <c r="H123" s="146"/>
      <c r="I123" s="31"/>
      <c r="J123" s="31"/>
      <c r="K123" s="31"/>
      <c r="L123" s="31"/>
      <c r="M123" s="31"/>
      <c r="N123" s="31"/>
      <c r="O123" s="31"/>
      <c r="P123" s="31"/>
      <c r="Q123" s="31"/>
    </row>
    <row r="124" spans="2:17">
      <c r="B124" s="242" t="s">
        <v>183</v>
      </c>
      <c r="C124" s="154" t="s">
        <v>439</v>
      </c>
      <c r="D124" s="236"/>
      <c r="E124" s="224"/>
      <c r="F124" s="249"/>
      <c r="G124" s="146"/>
      <c r="H124" s="146"/>
      <c r="I124" s="136"/>
      <c r="J124" s="136"/>
      <c r="K124" s="136"/>
      <c r="L124" s="136"/>
      <c r="M124" s="136"/>
      <c r="N124" s="136"/>
      <c r="O124" s="136"/>
      <c r="P124" s="136"/>
      <c r="Q124" s="31"/>
    </row>
    <row r="125" spans="2:17">
      <c r="B125" s="242" t="s">
        <v>184</v>
      </c>
      <c r="C125" s="122" t="s">
        <v>205</v>
      </c>
      <c r="D125" s="236"/>
      <c r="E125" s="225"/>
      <c r="F125" s="249"/>
      <c r="G125" s="146"/>
      <c r="H125" s="146"/>
      <c r="M125" s="31"/>
      <c r="N125" s="31"/>
      <c r="O125" s="31"/>
      <c r="P125" s="31"/>
      <c r="Q125" s="31"/>
    </row>
    <row r="126" spans="2:17" ht="15.95" customHeight="1">
      <c r="B126" s="243" t="s">
        <v>166</v>
      </c>
      <c r="C126" s="123" t="s">
        <v>436</v>
      </c>
      <c r="D126" s="235" t="s">
        <v>309</v>
      </c>
      <c r="E126" s="224" t="s">
        <v>442</v>
      </c>
      <c r="F126" s="248" t="s">
        <v>65</v>
      </c>
      <c r="G126" s="146"/>
      <c r="H126" s="146"/>
      <c r="M126" s="31"/>
      <c r="N126" s="31"/>
      <c r="O126" s="31"/>
      <c r="P126" s="31"/>
      <c r="Q126" s="31"/>
    </row>
    <row r="127" spans="2:17">
      <c r="B127" s="242"/>
      <c r="C127" s="151" t="s">
        <v>437</v>
      </c>
      <c r="D127" s="236"/>
      <c r="E127" s="224"/>
      <c r="F127" s="249"/>
      <c r="G127" s="146"/>
      <c r="H127" s="146"/>
      <c r="M127" s="31"/>
      <c r="N127" s="31"/>
      <c r="O127" s="31"/>
      <c r="P127" s="31"/>
      <c r="Q127" s="31"/>
    </row>
    <row r="128" spans="2:17" ht="16.5" thickBot="1">
      <c r="B128" s="244"/>
      <c r="C128" s="152" t="s">
        <v>206</v>
      </c>
      <c r="D128" s="256"/>
      <c r="E128" s="257"/>
      <c r="F128" s="250"/>
      <c r="G128" s="146"/>
      <c r="H128" s="146"/>
      <c r="M128" s="31"/>
      <c r="N128" s="31"/>
      <c r="O128" s="31"/>
      <c r="P128" s="31"/>
      <c r="Q128" s="31"/>
    </row>
    <row r="129" spans="2:8" ht="16.5" thickBot="1">
      <c r="B129" s="38"/>
      <c r="C129" s="38"/>
      <c r="D129" s="38"/>
      <c r="E129" s="113"/>
      <c r="F129" s="38"/>
    </row>
    <row r="130" spans="2:8">
      <c r="B130" s="246" t="s">
        <v>174</v>
      </c>
      <c r="C130" s="120" t="s">
        <v>446</v>
      </c>
      <c r="D130" s="241" t="s">
        <v>309</v>
      </c>
      <c r="E130" s="224" t="s">
        <v>460</v>
      </c>
      <c r="F130" s="252" t="s">
        <v>22</v>
      </c>
      <c r="G130" s="146"/>
      <c r="H130" s="149"/>
    </row>
    <row r="131" spans="2:8">
      <c r="B131" s="242"/>
      <c r="C131" s="121" t="s">
        <v>447</v>
      </c>
      <c r="D131" s="236"/>
      <c r="E131" s="224"/>
      <c r="F131" s="249"/>
      <c r="G131" s="146"/>
      <c r="H131" s="149"/>
    </row>
    <row r="132" spans="2:8">
      <c r="B132" s="247"/>
      <c r="C132" s="122" t="s">
        <v>254</v>
      </c>
      <c r="D132" s="237"/>
      <c r="E132" s="224"/>
      <c r="F132" s="251"/>
      <c r="G132" s="146"/>
      <c r="H132" s="149"/>
    </row>
    <row r="133" spans="2:8">
      <c r="B133" s="239" t="s">
        <v>175</v>
      </c>
      <c r="C133" s="123" t="s">
        <v>448</v>
      </c>
      <c r="D133" s="242" t="s">
        <v>309</v>
      </c>
      <c r="E133" s="223" t="s">
        <v>461</v>
      </c>
      <c r="F133" s="248" t="s">
        <v>22</v>
      </c>
      <c r="G133" s="146"/>
      <c r="H133" s="149"/>
    </row>
    <row r="134" spans="2:8">
      <c r="B134" s="245" t="s">
        <v>183</v>
      </c>
      <c r="C134" s="121" t="s">
        <v>449</v>
      </c>
      <c r="D134" s="242"/>
      <c r="E134" s="224"/>
      <c r="F134" s="249"/>
      <c r="G134" s="146"/>
      <c r="H134" s="149"/>
    </row>
    <row r="135" spans="2:8">
      <c r="B135" s="245" t="s">
        <v>184</v>
      </c>
      <c r="C135" s="122" t="s">
        <v>255</v>
      </c>
      <c r="D135" s="242"/>
      <c r="E135" s="224"/>
      <c r="F135" s="249"/>
      <c r="G135" s="146"/>
      <c r="H135" s="149"/>
    </row>
    <row r="136" spans="2:8">
      <c r="B136" s="238" t="s">
        <v>176</v>
      </c>
      <c r="C136" s="123" t="s">
        <v>450</v>
      </c>
      <c r="D136" s="243" t="s">
        <v>309</v>
      </c>
      <c r="E136" s="223" t="s">
        <v>462</v>
      </c>
      <c r="F136" s="248" t="s">
        <v>22</v>
      </c>
      <c r="G136" s="146"/>
      <c r="H136" s="149"/>
    </row>
    <row r="137" spans="2:8">
      <c r="B137" s="245" t="s">
        <v>186</v>
      </c>
      <c r="C137" s="121" t="s">
        <v>451</v>
      </c>
      <c r="D137" s="242"/>
      <c r="E137" s="224"/>
      <c r="F137" s="249"/>
      <c r="G137" s="146"/>
      <c r="H137" s="149"/>
    </row>
    <row r="138" spans="2:8">
      <c r="B138" s="245" t="s">
        <v>187</v>
      </c>
      <c r="C138" s="122" t="s">
        <v>256</v>
      </c>
      <c r="D138" s="242"/>
      <c r="E138" s="224"/>
      <c r="F138" s="249"/>
      <c r="G138" s="146"/>
      <c r="H138" s="156"/>
    </row>
    <row r="139" spans="2:8">
      <c r="B139" s="238" t="s">
        <v>177</v>
      </c>
      <c r="C139" s="123" t="s">
        <v>452</v>
      </c>
      <c r="D139" s="243" t="s">
        <v>309</v>
      </c>
      <c r="E139" s="223" t="s">
        <v>463</v>
      </c>
      <c r="F139" s="248" t="s">
        <v>22</v>
      </c>
      <c r="G139" s="146"/>
      <c r="H139" s="156"/>
    </row>
    <row r="140" spans="2:8">
      <c r="B140" s="245" t="s">
        <v>189</v>
      </c>
      <c r="C140" s="121" t="s">
        <v>453</v>
      </c>
      <c r="D140" s="242"/>
      <c r="E140" s="224"/>
      <c r="F140" s="249"/>
      <c r="G140" s="146"/>
      <c r="H140" s="156"/>
    </row>
    <row r="141" spans="2:8">
      <c r="B141" s="245" t="s">
        <v>190</v>
      </c>
      <c r="C141" s="122" t="s">
        <v>257</v>
      </c>
      <c r="D141" s="242"/>
      <c r="E141" s="224"/>
      <c r="F141" s="249"/>
      <c r="G141" s="146"/>
      <c r="H141" s="156"/>
    </row>
    <row r="142" spans="2:8">
      <c r="B142" s="238" t="s">
        <v>178</v>
      </c>
      <c r="C142" s="123" t="s">
        <v>454</v>
      </c>
      <c r="D142" s="243" t="s">
        <v>309</v>
      </c>
      <c r="E142" s="223" t="s">
        <v>464</v>
      </c>
      <c r="F142" s="248" t="s">
        <v>22</v>
      </c>
      <c r="G142" s="146"/>
      <c r="H142" s="146"/>
    </row>
    <row r="143" spans="2:8">
      <c r="B143" s="245" t="s">
        <v>192</v>
      </c>
      <c r="C143" s="121" t="s">
        <v>455</v>
      </c>
      <c r="D143" s="242"/>
      <c r="E143" s="224"/>
      <c r="F143" s="249"/>
      <c r="G143" s="146"/>
      <c r="H143" s="146"/>
    </row>
    <row r="144" spans="2:8">
      <c r="B144" s="245" t="s">
        <v>193</v>
      </c>
      <c r="C144" s="122" t="s">
        <v>253</v>
      </c>
      <c r="D144" s="242"/>
      <c r="E144" s="224"/>
      <c r="F144" s="249"/>
      <c r="G144" s="146"/>
      <c r="H144" s="146"/>
    </row>
    <row r="145" spans="2:17">
      <c r="B145" s="238" t="s">
        <v>180</v>
      </c>
      <c r="C145" s="124" t="s">
        <v>456</v>
      </c>
      <c r="D145" s="243" t="s">
        <v>309</v>
      </c>
      <c r="E145" s="223" t="s">
        <v>465</v>
      </c>
      <c r="F145" s="248" t="s">
        <v>22</v>
      </c>
      <c r="G145" s="146"/>
      <c r="H145" s="146"/>
    </row>
    <row r="146" spans="2:17">
      <c r="B146" s="245" t="s">
        <v>195</v>
      </c>
      <c r="C146" s="121" t="s">
        <v>457</v>
      </c>
      <c r="D146" s="242"/>
      <c r="E146" s="224"/>
      <c r="F146" s="249"/>
      <c r="G146" s="146"/>
      <c r="H146" s="146"/>
    </row>
    <row r="147" spans="2:17">
      <c r="B147" s="245" t="s">
        <v>196</v>
      </c>
      <c r="C147" s="125" t="s">
        <v>258</v>
      </c>
      <c r="D147" s="242"/>
      <c r="E147" s="224"/>
      <c r="F147" s="249"/>
      <c r="G147" s="146"/>
      <c r="H147" s="146"/>
      <c r="I147" s="58"/>
    </row>
    <row r="148" spans="2:17">
      <c r="B148" s="238" t="s">
        <v>181</v>
      </c>
      <c r="C148" s="124" t="s">
        <v>458</v>
      </c>
      <c r="D148" s="243" t="s">
        <v>309</v>
      </c>
      <c r="E148" s="223" t="s">
        <v>466</v>
      </c>
      <c r="F148" s="248" t="s">
        <v>22</v>
      </c>
      <c r="G148" s="146"/>
      <c r="H148" s="146"/>
    </row>
    <row r="149" spans="2:17">
      <c r="B149" s="239" t="s">
        <v>198</v>
      </c>
      <c r="C149" s="121" t="s">
        <v>459</v>
      </c>
      <c r="D149" s="242"/>
      <c r="E149" s="224"/>
      <c r="F149" s="249"/>
      <c r="G149" s="146"/>
      <c r="H149" s="146"/>
    </row>
    <row r="150" spans="2:17" ht="16.5" thickBot="1">
      <c r="B150" s="240" t="s">
        <v>199</v>
      </c>
      <c r="C150" s="126" t="s">
        <v>259</v>
      </c>
      <c r="D150" s="244"/>
      <c r="E150" s="257"/>
      <c r="F150" s="250"/>
      <c r="G150" s="146"/>
      <c r="H150" s="146"/>
    </row>
    <row r="151" spans="2:17" ht="16.5" thickBot="1"/>
    <row r="152" spans="2:17">
      <c r="B152" s="246" t="s">
        <v>260</v>
      </c>
      <c r="C152" s="120" t="s">
        <v>470</v>
      </c>
      <c r="D152" s="241" t="s">
        <v>309</v>
      </c>
      <c r="E152" s="258" t="s">
        <v>467</v>
      </c>
      <c r="F152" s="252" t="s">
        <v>27</v>
      </c>
      <c r="G152" s="146"/>
      <c r="H152" s="146"/>
      <c r="M152" s="31"/>
      <c r="N152" s="31"/>
      <c r="O152" s="31"/>
      <c r="P152" s="31"/>
      <c r="Q152" s="31"/>
    </row>
    <row r="153" spans="2:17">
      <c r="B153" s="242"/>
      <c r="C153" s="151" t="s">
        <v>471</v>
      </c>
      <c r="D153" s="236"/>
      <c r="E153" s="224"/>
      <c r="F153" s="249"/>
      <c r="G153" s="146"/>
      <c r="H153" s="146"/>
      <c r="M153" s="31"/>
      <c r="N153" s="31"/>
      <c r="O153" s="31"/>
      <c r="P153" s="31"/>
      <c r="Q153" s="31"/>
    </row>
    <row r="154" spans="2:17">
      <c r="B154" s="247"/>
      <c r="C154" s="152" t="s">
        <v>261</v>
      </c>
      <c r="D154" s="237"/>
      <c r="E154" s="225"/>
      <c r="F154" s="251"/>
      <c r="G154" s="146"/>
      <c r="H154" s="146"/>
      <c r="M154" s="31"/>
      <c r="N154" s="31"/>
      <c r="O154" s="31"/>
      <c r="P154" s="31"/>
      <c r="Q154" s="31"/>
    </row>
    <row r="155" spans="2:17">
      <c r="B155" s="243" t="s">
        <v>240</v>
      </c>
      <c r="C155" s="153" t="s">
        <v>472</v>
      </c>
      <c r="D155" s="235" t="s">
        <v>309</v>
      </c>
      <c r="E155" s="223" t="s">
        <v>468</v>
      </c>
      <c r="F155" s="248" t="s">
        <v>27</v>
      </c>
      <c r="G155" s="146"/>
      <c r="H155" s="146"/>
      <c r="I155" s="31"/>
      <c r="J155" s="31"/>
      <c r="K155" s="31"/>
      <c r="L155" s="31"/>
      <c r="M155" s="31"/>
      <c r="N155" s="31"/>
      <c r="O155" s="31"/>
      <c r="P155" s="31"/>
      <c r="Q155" s="31"/>
    </row>
    <row r="156" spans="2:17">
      <c r="B156" s="242" t="s">
        <v>183</v>
      </c>
      <c r="C156" s="154" t="s">
        <v>473</v>
      </c>
      <c r="D156" s="236"/>
      <c r="E156" s="224"/>
      <c r="F156" s="249"/>
      <c r="G156" s="146"/>
      <c r="H156" s="146"/>
      <c r="I156" s="136"/>
      <c r="J156" s="136"/>
      <c r="K156" s="136"/>
      <c r="L156" s="136"/>
      <c r="M156" s="136"/>
      <c r="N156" s="136"/>
      <c r="O156" s="136"/>
      <c r="P156" s="136"/>
      <c r="Q156" s="31"/>
    </row>
    <row r="157" spans="2:17">
      <c r="B157" s="247" t="s">
        <v>184</v>
      </c>
      <c r="C157" s="155" t="s">
        <v>241</v>
      </c>
      <c r="D157" s="237"/>
      <c r="E157" s="224"/>
      <c r="F157" s="249"/>
      <c r="G157" s="146"/>
      <c r="H157" s="146"/>
      <c r="M157" s="31"/>
      <c r="N157" s="31"/>
      <c r="O157" s="31"/>
      <c r="P157" s="31"/>
      <c r="Q157" s="31"/>
    </row>
    <row r="158" spans="2:17" ht="15.95" customHeight="1">
      <c r="B158" s="243" t="s">
        <v>242</v>
      </c>
      <c r="C158" s="124" t="s">
        <v>474</v>
      </c>
      <c r="D158" s="235" t="s">
        <v>309</v>
      </c>
      <c r="E158" s="223" t="s">
        <v>469</v>
      </c>
      <c r="F158" s="248" t="s">
        <v>27</v>
      </c>
      <c r="G158" s="146"/>
      <c r="H158" s="146"/>
      <c r="M158" s="31"/>
      <c r="N158" s="31"/>
      <c r="O158" s="31"/>
      <c r="P158" s="31"/>
      <c r="Q158" s="31"/>
    </row>
    <row r="159" spans="2:17">
      <c r="B159" s="242" t="s">
        <v>186</v>
      </c>
      <c r="C159" s="121" t="s">
        <v>475</v>
      </c>
      <c r="D159" s="236"/>
      <c r="E159" s="224"/>
      <c r="F159" s="249"/>
      <c r="G159" s="146"/>
      <c r="H159" s="146"/>
      <c r="M159" s="31"/>
      <c r="N159" s="31"/>
      <c r="O159" s="31"/>
      <c r="P159" s="31"/>
      <c r="Q159" s="31"/>
    </row>
    <row r="160" spans="2:17" ht="16.5" thickBot="1">
      <c r="B160" s="244" t="s">
        <v>187</v>
      </c>
      <c r="C160" s="126" t="s">
        <v>243</v>
      </c>
      <c r="D160" s="236"/>
      <c r="E160" s="257"/>
      <c r="F160" s="249"/>
      <c r="G160" s="146"/>
      <c r="H160" s="146"/>
      <c r="M160" s="31"/>
      <c r="N160" s="31"/>
      <c r="O160" s="31"/>
      <c r="P160" s="31"/>
      <c r="Q160" s="31"/>
    </row>
    <row r="161" spans="2:6">
      <c r="B161" s="2" t="s">
        <v>619</v>
      </c>
      <c r="D161" s="38"/>
      <c r="F161" s="38"/>
    </row>
    <row r="163" spans="2:6" ht="18.75">
      <c r="B163" s="97" t="s">
        <v>481</v>
      </c>
    </row>
    <row r="164" spans="2:6">
      <c r="B164" s="30" t="s">
        <v>483</v>
      </c>
      <c r="C164" s="30" t="s">
        <v>492</v>
      </c>
    </row>
    <row r="165" spans="2:6">
      <c r="B165" s="30" t="s">
        <v>484</v>
      </c>
      <c r="C165" s="30" t="s">
        <v>492</v>
      </c>
    </row>
    <row r="166" spans="2:6">
      <c r="B166" s="30" t="s">
        <v>485</v>
      </c>
      <c r="C166" s="30" t="s">
        <v>492</v>
      </c>
    </row>
    <row r="167" spans="2:6">
      <c r="B167" s="30" t="s">
        <v>486</v>
      </c>
      <c r="C167" s="30" t="s">
        <v>492</v>
      </c>
    </row>
    <row r="168" spans="2:6">
      <c r="B168" s="30" t="s">
        <v>487</v>
      </c>
      <c r="C168" s="30" t="s">
        <v>492</v>
      </c>
    </row>
    <row r="169" spans="2:6">
      <c r="B169" s="30" t="s">
        <v>488</v>
      </c>
      <c r="C169" s="30" t="s">
        <v>492</v>
      </c>
    </row>
    <row r="170" spans="2:6">
      <c r="B170" s="30" t="s">
        <v>489</v>
      </c>
      <c r="C170" s="30" t="s">
        <v>492</v>
      </c>
    </row>
    <row r="171" spans="2:6">
      <c r="B171" s="30" t="s">
        <v>490</v>
      </c>
      <c r="C171" s="30" t="s">
        <v>492</v>
      </c>
    </row>
    <row r="172" spans="2:6">
      <c r="B172" s="30" t="s">
        <v>491</v>
      </c>
      <c r="C172" s="30" t="s">
        <v>492</v>
      </c>
    </row>
    <row r="173" spans="2:6">
      <c r="B173" s="30" t="s">
        <v>291</v>
      </c>
      <c r="C173" s="30" t="s">
        <v>492</v>
      </c>
    </row>
    <row r="174" spans="2:6">
      <c r="B174" s="30" t="s">
        <v>493</v>
      </c>
      <c r="C174" s="30" t="s">
        <v>499</v>
      </c>
    </row>
    <row r="175" spans="2:6">
      <c r="B175" s="30" t="s">
        <v>494</v>
      </c>
      <c r="C175" s="30" t="s">
        <v>499</v>
      </c>
    </row>
    <row r="176" spans="2:6">
      <c r="B176" s="30" t="s">
        <v>496</v>
      </c>
      <c r="C176" s="30" t="s">
        <v>500</v>
      </c>
    </row>
    <row r="177" spans="2:3">
      <c r="B177" s="30" t="s">
        <v>497</v>
      </c>
      <c r="C177" s="30" t="s">
        <v>116</v>
      </c>
    </row>
    <row r="178" spans="2:3">
      <c r="B178" s="30" t="s">
        <v>498</v>
      </c>
      <c r="C178" s="30" t="s">
        <v>501</v>
      </c>
    </row>
    <row r="179" spans="2:3">
      <c r="B179" s="30" t="s">
        <v>495</v>
      </c>
      <c r="C179" s="30" t="s">
        <v>141</v>
      </c>
    </row>
    <row r="180" spans="2:3">
      <c r="B180" s="30" t="s">
        <v>503</v>
      </c>
      <c r="C180" s="30" t="s">
        <v>507</v>
      </c>
    </row>
    <row r="181" spans="2:3">
      <c r="B181" s="30" t="s">
        <v>504</v>
      </c>
      <c r="C181" s="30" t="s">
        <v>508</v>
      </c>
    </row>
    <row r="182" spans="2:3">
      <c r="B182" s="30" t="s">
        <v>482</v>
      </c>
      <c r="C182" s="30" t="s">
        <v>509</v>
      </c>
    </row>
    <row r="183" spans="2:3">
      <c r="B183" s="30" t="s">
        <v>505</v>
      </c>
      <c r="C183" s="30" t="s">
        <v>510</v>
      </c>
    </row>
    <row r="184" spans="2:3">
      <c r="B184" s="30" t="s">
        <v>506</v>
      </c>
      <c r="C184" s="30" t="s">
        <v>511</v>
      </c>
    </row>
  </sheetData>
  <mergeCells count="206">
    <mergeCell ref="B158:B160"/>
    <mergeCell ref="D158:D160"/>
    <mergeCell ref="E158:E160"/>
    <mergeCell ref="F158:F160"/>
    <mergeCell ref="B72:B74"/>
    <mergeCell ref="D72:D74"/>
    <mergeCell ref="E72:E74"/>
    <mergeCell ref="F72:F74"/>
    <mergeCell ref="B148:B150"/>
    <mergeCell ref="D148:D150"/>
    <mergeCell ref="E148:E150"/>
    <mergeCell ref="F148:F150"/>
    <mergeCell ref="B152:B154"/>
    <mergeCell ref="D152:D154"/>
    <mergeCell ref="E152:E154"/>
    <mergeCell ref="F152:F154"/>
    <mergeCell ref="B155:B157"/>
    <mergeCell ref="D155:D157"/>
    <mergeCell ref="E155:E157"/>
    <mergeCell ref="F155:F157"/>
    <mergeCell ref="B139:B141"/>
    <mergeCell ref="D139:D141"/>
    <mergeCell ref="E139:E141"/>
    <mergeCell ref="F139:F141"/>
    <mergeCell ref="B142:B144"/>
    <mergeCell ref="D142:D144"/>
    <mergeCell ref="E142:E144"/>
    <mergeCell ref="F142:F144"/>
    <mergeCell ref="B145:B147"/>
    <mergeCell ref="D145:D147"/>
    <mergeCell ref="E145:E147"/>
    <mergeCell ref="F145:F147"/>
    <mergeCell ref="B2:H2"/>
    <mergeCell ref="B133:B135"/>
    <mergeCell ref="D133:D135"/>
    <mergeCell ref="E133:E135"/>
    <mergeCell ref="F133:F135"/>
    <mergeCell ref="B136:B138"/>
    <mergeCell ref="D136:D138"/>
    <mergeCell ref="E136:E138"/>
    <mergeCell ref="F136:F138"/>
    <mergeCell ref="B130:B132"/>
    <mergeCell ref="D130:D132"/>
    <mergeCell ref="E130:E132"/>
    <mergeCell ref="F130:F132"/>
    <mergeCell ref="B126:B128"/>
    <mergeCell ref="D126:D128"/>
    <mergeCell ref="E126:E128"/>
    <mergeCell ref="F126:F128"/>
    <mergeCell ref="B120:B122"/>
    <mergeCell ref="D120:D122"/>
    <mergeCell ref="E120:E122"/>
    <mergeCell ref="F120:F122"/>
    <mergeCell ref="B123:B125"/>
    <mergeCell ref="D123:D125"/>
    <mergeCell ref="E123:E125"/>
    <mergeCell ref="F123:F125"/>
    <mergeCell ref="B110:B112"/>
    <mergeCell ref="D110:D112"/>
    <mergeCell ref="E110:E112"/>
    <mergeCell ref="F110:F112"/>
    <mergeCell ref="B113:B115"/>
    <mergeCell ref="D113:D115"/>
    <mergeCell ref="E113:E115"/>
    <mergeCell ref="F113:F115"/>
    <mergeCell ref="B116:B118"/>
    <mergeCell ref="D116:D118"/>
    <mergeCell ref="E116:E118"/>
    <mergeCell ref="F116:F118"/>
    <mergeCell ref="F103:F105"/>
    <mergeCell ref="D100:D102"/>
    <mergeCell ref="E100:E102"/>
    <mergeCell ref="F100:F102"/>
    <mergeCell ref="B106:B108"/>
    <mergeCell ref="D106:D108"/>
    <mergeCell ref="E106:E108"/>
    <mergeCell ref="F106:F108"/>
    <mergeCell ref="B103:B105"/>
    <mergeCell ref="D103:D105"/>
    <mergeCell ref="E103:E105"/>
    <mergeCell ref="B100:B102"/>
    <mergeCell ref="D94:D96"/>
    <mergeCell ref="E94:E96"/>
    <mergeCell ref="F94:F96"/>
    <mergeCell ref="B97:B99"/>
    <mergeCell ref="D97:D99"/>
    <mergeCell ref="E97:E99"/>
    <mergeCell ref="F97:F99"/>
    <mergeCell ref="D88:D90"/>
    <mergeCell ref="E88:E90"/>
    <mergeCell ref="F88:F90"/>
    <mergeCell ref="B91:B93"/>
    <mergeCell ref="D91:D93"/>
    <mergeCell ref="E91:E93"/>
    <mergeCell ref="F91:F93"/>
    <mergeCell ref="B88:B90"/>
    <mergeCell ref="B94:B96"/>
    <mergeCell ref="D82:D84"/>
    <mergeCell ref="E82:E84"/>
    <mergeCell ref="F82:F84"/>
    <mergeCell ref="B85:B87"/>
    <mergeCell ref="D85:D87"/>
    <mergeCell ref="E85:E87"/>
    <mergeCell ref="F85:F87"/>
    <mergeCell ref="E26:E28"/>
    <mergeCell ref="E23:E25"/>
    <mergeCell ref="D26:D28"/>
    <mergeCell ref="D23:D25"/>
    <mergeCell ref="B82:B84"/>
    <mergeCell ref="B23:B25"/>
    <mergeCell ref="E78:E80"/>
    <mergeCell ref="F54:F56"/>
    <mergeCell ref="F57:F59"/>
    <mergeCell ref="F60:F62"/>
    <mergeCell ref="F63:F65"/>
    <mergeCell ref="F66:F68"/>
    <mergeCell ref="F69:F71"/>
    <mergeCell ref="F75:F77"/>
    <mergeCell ref="F78:F80"/>
    <mergeCell ref="E57:E59"/>
    <mergeCell ref="E60:E62"/>
    <mergeCell ref="F23:F25"/>
    <mergeCell ref="F20:F22"/>
    <mergeCell ref="F50:F52"/>
    <mergeCell ref="F47:F49"/>
    <mergeCell ref="F44:F46"/>
    <mergeCell ref="E41:E43"/>
    <mergeCell ref="E38:E40"/>
    <mergeCell ref="E35:E37"/>
    <mergeCell ref="E32:E34"/>
    <mergeCell ref="E29:E31"/>
    <mergeCell ref="F41:F43"/>
    <mergeCell ref="F38:F40"/>
    <mergeCell ref="F35:F37"/>
    <mergeCell ref="F32:F34"/>
    <mergeCell ref="F29:F31"/>
    <mergeCell ref="F26:F28"/>
    <mergeCell ref="D47:D49"/>
    <mergeCell ref="D44:D46"/>
    <mergeCell ref="D41:D43"/>
    <mergeCell ref="D38:D40"/>
    <mergeCell ref="D35:D37"/>
    <mergeCell ref="D32:D34"/>
    <mergeCell ref="D29:D31"/>
    <mergeCell ref="E20:E22"/>
    <mergeCell ref="E50:E52"/>
    <mergeCell ref="E47:E49"/>
    <mergeCell ref="E44:E46"/>
    <mergeCell ref="H12:H14"/>
    <mergeCell ref="D20:D22"/>
    <mergeCell ref="D50:D52"/>
    <mergeCell ref="D15:D16"/>
    <mergeCell ref="E15:E16"/>
    <mergeCell ref="F15:F16"/>
    <mergeCell ref="G15:G16"/>
    <mergeCell ref="H15:H16"/>
    <mergeCell ref="B78:B80"/>
    <mergeCell ref="D54:D56"/>
    <mergeCell ref="D57:D59"/>
    <mergeCell ref="D60:D62"/>
    <mergeCell ref="D63:D65"/>
    <mergeCell ref="D66:D68"/>
    <mergeCell ref="D69:D71"/>
    <mergeCell ref="D75:D77"/>
    <mergeCell ref="D78:D80"/>
    <mergeCell ref="B57:B59"/>
    <mergeCell ref="B60:B62"/>
    <mergeCell ref="B63:B65"/>
    <mergeCell ref="B66:B68"/>
    <mergeCell ref="B69:B71"/>
    <mergeCell ref="B75:B77"/>
    <mergeCell ref="B54:B56"/>
    <mergeCell ref="B20:B22"/>
    <mergeCell ref="B50:B52"/>
    <mergeCell ref="B47:B49"/>
    <mergeCell ref="B44:B46"/>
    <mergeCell ref="B41:B43"/>
    <mergeCell ref="B38:B40"/>
    <mergeCell ref="B35:B37"/>
    <mergeCell ref="B32:B34"/>
    <mergeCell ref="B29:B31"/>
    <mergeCell ref="B26:B28"/>
    <mergeCell ref="E63:E65"/>
    <mergeCell ref="E66:E68"/>
    <mergeCell ref="E69:E71"/>
    <mergeCell ref="E75:E77"/>
    <mergeCell ref="D5:D6"/>
    <mergeCell ref="E5:E6"/>
    <mergeCell ref="F5:F6"/>
    <mergeCell ref="G5:G6"/>
    <mergeCell ref="H5:H6"/>
    <mergeCell ref="D7:D8"/>
    <mergeCell ref="E7:E8"/>
    <mergeCell ref="F7:F8"/>
    <mergeCell ref="G7:G8"/>
    <mergeCell ref="H7:H8"/>
    <mergeCell ref="E54:E56"/>
    <mergeCell ref="D9:D11"/>
    <mergeCell ref="E9:E11"/>
    <mergeCell ref="F9:F11"/>
    <mergeCell ref="G9:G11"/>
    <mergeCell ref="H9:H11"/>
    <mergeCell ref="D12:D14"/>
    <mergeCell ref="E12:E14"/>
    <mergeCell ref="F12:F14"/>
    <mergeCell ref="G12:G14"/>
  </mergeCells>
  <phoneticPr fontId="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4A0EC-A28E-2042-B50E-11FB46813953}">
  <dimension ref="B1:F25"/>
  <sheetViews>
    <sheetView workbookViewId="0">
      <selection activeCell="D25" sqref="D25"/>
    </sheetView>
  </sheetViews>
  <sheetFormatPr defaultColWidth="10.875" defaultRowHeight="15.75"/>
  <cols>
    <col min="1" max="1" width="10.875" style="2"/>
    <col min="2" max="2" width="35.125" style="2" customWidth="1"/>
    <col min="3" max="3" width="6.5" style="57" customWidth="1"/>
    <col min="4" max="4" width="100.5" style="57" customWidth="1"/>
    <col min="5" max="5" width="25.125" style="58" customWidth="1"/>
    <col min="6" max="6" width="20.375" style="2" bestFit="1" customWidth="1"/>
    <col min="7" max="16384" width="10.875" style="2"/>
  </cols>
  <sheetData>
    <row r="1" spans="2:6" ht="18.75" customHeight="1">
      <c r="B1" s="97" t="s">
        <v>604</v>
      </c>
    </row>
    <row r="2" spans="2:6" s="57" customFormat="1" ht="22.5" customHeight="1" thickBot="1">
      <c r="B2" s="55" t="s">
        <v>48</v>
      </c>
      <c r="C2" s="55" t="s">
        <v>28</v>
      </c>
      <c r="D2" s="55" t="s">
        <v>62</v>
      </c>
      <c r="E2" s="56" t="s">
        <v>303</v>
      </c>
      <c r="F2" s="55" t="s">
        <v>29</v>
      </c>
    </row>
    <row r="3" spans="2:6">
      <c r="B3" s="2" t="s">
        <v>54</v>
      </c>
      <c r="C3" s="2" t="s">
        <v>30</v>
      </c>
      <c r="D3" s="57" t="s">
        <v>31</v>
      </c>
      <c r="E3" s="58" t="s">
        <v>32</v>
      </c>
    </row>
    <row r="4" spans="2:6">
      <c r="B4" s="2" t="s">
        <v>38</v>
      </c>
      <c r="C4" s="2"/>
      <c r="D4" s="57" t="s">
        <v>51</v>
      </c>
      <c r="E4" s="58" t="s">
        <v>39</v>
      </c>
    </row>
    <row r="5" spans="2:6">
      <c r="B5" s="2" t="s">
        <v>53</v>
      </c>
      <c r="C5" s="2" t="s">
        <v>36</v>
      </c>
      <c r="D5" s="57" t="s">
        <v>37</v>
      </c>
      <c r="E5" s="58" t="s">
        <v>34</v>
      </c>
      <c r="F5" s="2" t="s">
        <v>35</v>
      </c>
    </row>
    <row r="6" spans="2:6" ht="18">
      <c r="B6" s="2" t="s">
        <v>52</v>
      </c>
      <c r="C6" s="2" t="s">
        <v>271</v>
      </c>
      <c r="D6" s="57" t="s">
        <v>33</v>
      </c>
      <c r="E6" s="58" t="s">
        <v>34</v>
      </c>
      <c r="F6" s="2" t="s">
        <v>35</v>
      </c>
    </row>
    <row r="7" spans="2:6" ht="18">
      <c r="B7" s="2" t="s">
        <v>40</v>
      </c>
      <c r="C7" s="2" t="s">
        <v>271</v>
      </c>
      <c r="D7" s="57" t="s">
        <v>41</v>
      </c>
      <c r="E7" s="58" t="s">
        <v>34</v>
      </c>
      <c r="F7" s="2" t="s">
        <v>35</v>
      </c>
    </row>
    <row r="8" spans="2:6" ht="18">
      <c r="B8" s="2" t="s">
        <v>263</v>
      </c>
      <c r="C8" s="2" t="s">
        <v>271</v>
      </c>
      <c r="D8" s="57" t="s">
        <v>262</v>
      </c>
      <c r="E8" s="58" t="s">
        <v>34</v>
      </c>
      <c r="F8" s="2" t="s">
        <v>35</v>
      </c>
    </row>
    <row r="9" spans="2:6" ht="18">
      <c r="B9" s="2" t="s">
        <v>50</v>
      </c>
      <c r="C9" s="2" t="s">
        <v>271</v>
      </c>
      <c r="D9" s="57" t="s">
        <v>49</v>
      </c>
      <c r="E9" s="58" t="s">
        <v>34</v>
      </c>
      <c r="F9" s="2" t="s">
        <v>35</v>
      </c>
    </row>
    <row r="10" spans="2:6">
      <c r="B10" s="2" t="s">
        <v>264</v>
      </c>
      <c r="C10" s="2" t="s">
        <v>270</v>
      </c>
      <c r="D10" s="57" t="s">
        <v>267</v>
      </c>
      <c r="E10" s="58" t="s">
        <v>34</v>
      </c>
    </row>
    <row r="11" spans="2:6">
      <c r="B11" s="2" t="s">
        <v>265</v>
      </c>
      <c r="C11" s="2" t="s">
        <v>270</v>
      </c>
      <c r="D11" s="57" t="s">
        <v>268</v>
      </c>
      <c r="E11" s="58" t="s">
        <v>34</v>
      </c>
    </row>
    <row r="12" spans="2:6">
      <c r="B12" s="31" t="s">
        <v>266</v>
      </c>
      <c r="C12" s="2" t="s">
        <v>270</v>
      </c>
      <c r="D12" s="59" t="s">
        <v>269</v>
      </c>
      <c r="E12" s="34" t="s">
        <v>34</v>
      </c>
      <c r="F12" s="31"/>
    </row>
    <row r="13" spans="2:6">
      <c r="B13" s="2" t="s">
        <v>42</v>
      </c>
      <c r="C13" s="2" t="s">
        <v>36</v>
      </c>
      <c r="D13" s="57" t="s">
        <v>43</v>
      </c>
      <c r="E13" s="58" t="s">
        <v>44</v>
      </c>
      <c r="F13" s="2" t="s">
        <v>45</v>
      </c>
    </row>
    <row r="14" spans="2:6" ht="50.1" customHeight="1">
      <c r="B14" s="2" t="s">
        <v>277</v>
      </c>
      <c r="C14" s="2"/>
      <c r="D14" s="57" t="s">
        <v>55</v>
      </c>
      <c r="E14" s="58" t="s">
        <v>44</v>
      </c>
      <c r="F14" s="2" t="s">
        <v>45</v>
      </c>
    </row>
    <row r="15" spans="2:6" ht="18">
      <c r="B15" s="2" t="s">
        <v>278</v>
      </c>
      <c r="C15" s="57" t="s">
        <v>272</v>
      </c>
      <c r="D15" s="57" t="s">
        <v>273</v>
      </c>
      <c r="E15" s="58" t="s">
        <v>46</v>
      </c>
      <c r="F15" s="2" t="s">
        <v>45</v>
      </c>
    </row>
    <row r="16" spans="2:6" ht="41.1" customHeight="1">
      <c r="B16" s="2" t="s">
        <v>279</v>
      </c>
      <c r="C16" s="57" t="s">
        <v>59</v>
      </c>
      <c r="D16" s="57" t="s">
        <v>603</v>
      </c>
      <c r="E16" s="58" t="s">
        <v>63</v>
      </c>
    </row>
    <row r="17" spans="2:6" s="31" customFormat="1">
      <c r="B17" s="31" t="s">
        <v>47</v>
      </c>
      <c r="D17" s="59" t="s">
        <v>56</v>
      </c>
      <c r="E17" s="34"/>
    </row>
    <row r="18" spans="2:6" ht="33.75">
      <c r="B18" s="2" t="s">
        <v>274</v>
      </c>
      <c r="C18" s="2"/>
      <c r="D18" s="57" t="s">
        <v>601</v>
      </c>
      <c r="E18" s="58" t="s">
        <v>63</v>
      </c>
    </row>
    <row r="19" spans="2:6">
      <c r="B19" s="2" t="s">
        <v>275</v>
      </c>
      <c r="C19" s="2"/>
      <c r="D19" s="57" t="s">
        <v>57</v>
      </c>
      <c r="E19" s="58" t="s">
        <v>63</v>
      </c>
    </row>
    <row r="20" spans="2:6">
      <c r="B20" s="2" t="s">
        <v>58</v>
      </c>
      <c r="C20" s="57" t="s">
        <v>59</v>
      </c>
      <c r="D20" s="57" t="s">
        <v>61</v>
      </c>
      <c r="E20" s="58">
        <v>12</v>
      </c>
      <c r="F20" s="2" t="s">
        <v>45</v>
      </c>
    </row>
    <row r="21" spans="2:6">
      <c r="B21" s="2" t="s">
        <v>276</v>
      </c>
      <c r="D21" s="57" t="s">
        <v>60</v>
      </c>
      <c r="E21" s="58">
        <v>12</v>
      </c>
      <c r="F21" s="2" t="s">
        <v>45</v>
      </c>
    </row>
    <row r="22" spans="2:6" ht="18">
      <c r="B22" s="2" t="s">
        <v>280</v>
      </c>
      <c r="C22" s="57" t="s">
        <v>272</v>
      </c>
      <c r="D22" s="57" t="s">
        <v>281</v>
      </c>
      <c r="E22" s="58">
        <v>20</v>
      </c>
      <c r="F22" s="2" t="s">
        <v>45</v>
      </c>
    </row>
    <row r="23" spans="2:6">
      <c r="B23" s="31"/>
      <c r="C23" s="2"/>
      <c r="D23" s="59"/>
      <c r="E23" s="34"/>
      <c r="F23" s="31"/>
    </row>
    <row r="25" spans="2:6">
      <c r="B25" s="2" t="s">
        <v>611</v>
      </c>
    </row>
  </sheetData>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1A5F0-748D-CC4E-AE4C-824CD221979C}">
  <dimension ref="A1:R327"/>
  <sheetViews>
    <sheetView topLeftCell="A262" zoomScale="90" zoomScaleNormal="90" workbookViewId="0">
      <selection activeCell="G24" sqref="G24"/>
    </sheetView>
  </sheetViews>
  <sheetFormatPr defaultColWidth="10.875" defaultRowHeight="15"/>
  <cols>
    <col min="1" max="1" width="10.875" style="160"/>
    <col min="2" max="5" width="9.375" style="160" customWidth="1"/>
    <col min="6" max="6" width="9.375" style="161" customWidth="1"/>
    <col min="7" max="7" width="23.375" style="160" customWidth="1"/>
    <col min="8" max="9" width="10.875" style="160"/>
    <col min="10" max="10" width="17.625" style="160" customWidth="1"/>
    <col min="11" max="11" width="23.375" style="160" customWidth="1"/>
    <col min="12" max="16384" width="10.875" style="160"/>
  </cols>
  <sheetData>
    <row r="1" spans="1:18" ht="40.5" customHeight="1">
      <c r="B1" s="260" t="s">
        <v>617</v>
      </c>
      <c r="C1" s="260"/>
      <c r="D1" s="260"/>
      <c r="E1" s="260"/>
      <c r="F1" s="260"/>
      <c r="G1" s="260"/>
      <c r="H1" s="260"/>
      <c r="I1" s="260"/>
      <c r="J1" s="260"/>
      <c r="K1" s="260"/>
      <c r="L1" s="260"/>
      <c r="M1" s="260"/>
      <c r="N1" s="260"/>
    </row>
    <row r="2" spans="1:18" s="162" customFormat="1" ht="15.75" thickBot="1">
      <c r="A2" s="160"/>
      <c r="B2" s="160"/>
      <c r="C2" s="160"/>
      <c r="D2" s="160"/>
      <c r="F2" s="161"/>
      <c r="G2" s="160"/>
      <c r="H2" s="160"/>
      <c r="I2" s="160"/>
      <c r="J2" s="160"/>
      <c r="K2" s="160"/>
      <c r="L2" s="160"/>
      <c r="M2" s="160"/>
      <c r="N2" s="160"/>
      <c r="O2" s="160"/>
      <c r="P2" s="160"/>
      <c r="Q2" s="160"/>
      <c r="R2" s="160"/>
    </row>
    <row r="3" spans="1:18" ht="18" customHeight="1" thickTop="1">
      <c r="B3" s="275" t="s">
        <v>512</v>
      </c>
      <c r="C3" s="275"/>
      <c r="D3" s="275"/>
      <c r="E3" s="275"/>
      <c r="F3" s="276"/>
      <c r="G3" s="275" t="s">
        <v>513</v>
      </c>
      <c r="H3" s="275"/>
      <c r="I3" s="276"/>
      <c r="J3" s="163"/>
      <c r="K3" s="275" t="s">
        <v>514</v>
      </c>
      <c r="L3" s="275"/>
      <c r="M3" s="275"/>
      <c r="N3" s="275"/>
      <c r="O3" s="164"/>
      <c r="P3" s="165"/>
      <c r="Q3" s="164"/>
      <c r="R3" s="164"/>
    </row>
    <row r="4" spans="1:18" ht="17.100000000000001" customHeight="1">
      <c r="A4" s="164"/>
      <c r="B4" s="277"/>
      <c r="C4" s="277"/>
      <c r="D4" s="277"/>
      <c r="E4" s="277"/>
      <c r="F4" s="278"/>
      <c r="G4" s="277"/>
      <c r="H4" s="277"/>
      <c r="I4" s="278"/>
      <c r="J4" s="162"/>
      <c r="K4" s="279"/>
      <c r="L4" s="279"/>
      <c r="M4" s="279"/>
      <c r="N4" s="279"/>
      <c r="O4" s="164"/>
      <c r="P4" s="165"/>
      <c r="Q4" s="164"/>
      <c r="R4" s="164"/>
    </row>
    <row r="5" spans="1:18" ht="17.100000000000001" customHeight="1">
      <c r="B5" s="280" t="s">
        <v>515</v>
      </c>
      <c r="C5" s="280"/>
      <c r="D5" s="280"/>
      <c r="E5" s="280"/>
      <c r="F5" s="281"/>
      <c r="G5" s="166"/>
      <c r="H5" s="167" t="s">
        <v>516</v>
      </c>
      <c r="I5" s="168" t="s">
        <v>517</v>
      </c>
      <c r="J5" s="169"/>
      <c r="K5" s="170"/>
      <c r="L5" s="167" t="s">
        <v>516</v>
      </c>
      <c r="M5" s="168" t="s">
        <v>517</v>
      </c>
      <c r="N5" s="220" t="s">
        <v>602</v>
      </c>
      <c r="P5" s="172"/>
    </row>
    <row r="6" spans="1:18" ht="15" customHeight="1">
      <c r="A6" s="164"/>
      <c r="B6" s="282"/>
      <c r="C6" s="282"/>
      <c r="D6" s="282"/>
      <c r="E6" s="282"/>
      <c r="F6" s="283"/>
      <c r="G6" s="166" t="s">
        <v>518</v>
      </c>
      <c r="H6" s="173">
        <v>14.8375</v>
      </c>
      <c r="I6" s="174">
        <v>1.9151388888888892</v>
      </c>
      <c r="J6" s="284" t="s">
        <v>519</v>
      </c>
      <c r="K6" s="175" t="s">
        <v>520</v>
      </c>
      <c r="L6" s="176"/>
      <c r="M6" s="177"/>
      <c r="N6" s="178"/>
      <c r="P6" s="172"/>
    </row>
    <row r="7" spans="1:18" ht="15" customHeight="1">
      <c r="B7" s="287" t="s">
        <v>483</v>
      </c>
      <c r="C7" s="287"/>
      <c r="D7" s="287"/>
      <c r="E7" s="287"/>
      <c r="F7" s="288"/>
      <c r="G7" s="166" t="s">
        <v>521</v>
      </c>
      <c r="H7" s="161">
        <v>2.1</v>
      </c>
      <c r="I7" s="179">
        <v>2</v>
      </c>
      <c r="J7" s="285"/>
      <c r="K7" s="180" t="s">
        <v>522</v>
      </c>
      <c r="L7" s="181"/>
      <c r="M7" s="182"/>
      <c r="N7" s="183"/>
      <c r="P7" s="172"/>
    </row>
    <row r="8" spans="1:18" ht="18">
      <c r="A8" s="184"/>
      <c r="B8" s="289"/>
      <c r="C8" s="289"/>
      <c r="D8" s="289"/>
      <c r="E8" s="289"/>
      <c r="F8" s="290"/>
      <c r="G8" s="170" t="s">
        <v>523</v>
      </c>
      <c r="H8" s="181">
        <v>1070.6278</v>
      </c>
      <c r="I8" s="185">
        <v>170.78919999999999</v>
      </c>
      <c r="J8" s="285"/>
      <c r="K8" s="180" t="s">
        <v>524</v>
      </c>
      <c r="L8" s="186"/>
      <c r="M8" s="187"/>
      <c r="N8" s="183"/>
      <c r="O8" s="184"/>
      <c r="P8" s="184"/>
      <c r="Q8" s="188"/>
      <c r="R8" s="188"/>
    </row>
    <row r="9" spans="1:18" ht="18">
      <c r="A9" s="184"/>
      <c r="F9" s="189"/>
      <c r="G9" s="170" t="s">
        <v>525</v>
      </c>
      <c r="H9" s="181">
        <v>534.70410000000004</v>
      </c>
      <c r="I9" s="185">
        <v>44.34</v>
      </c>
      <c r="J9" s="286"/>
      <c r="K9" s="190"/>
      <c r="L9" s="171"/>
      <c r="M9" s="191"/>
      <c r="N9" s="171"/>
      <c r="O9" s="184"/>
      <c r="P9" s="184"/>
      <c r="Q9" s="188"/>
      <c r="R9" s="188"/>
    </row>
    <row r="10" spans="1:18" ht="18">
      <c r="B10" s="261" t="s">
        <v>614</v>
      </c>
      <c r="C10" s="262"/>
      <c r="D10" s="262"/>
      <c r="E10" s="262"/>
      <c r="F10" s="263"/>
      <c r="G10" s="166" t="s">
        <v>526</v>
      </c>
      <c r="H10" s="181">
        <v>77.572400000000016</v>
      </c>
      <c r="I10" s="185">
        <v>12.84</v>
      </c>
      <c r="K10" s="167"/>
      <c r="L10" s="167"/>
      <c r="P10" s="184"/>
      <c r="Q10" s="192"/>
      <c r="R10" s="192"/>
    </row>
    <row r="11" spans="1:18" ht="18">
      <c r="A11" s="193"/>
      <c r="B11" s="264"/>
      <c r="C11" s="264"/>
      <c r="D11" s="264"/>
      <c r="E11" s="264"/>
      <c r="F11" s="265"/>
      <c r="G11" s="170" t="s">
        <v>527</v>
      </c>
      <c r="H11" s="194">
        <v>54.1419</v>
      </c>
      <c r="I11" s="195">
        <v>4.5199999999999996</v>
      </c>
      <c r="J11" s="266" t="s">
        <v>528</v>
      </c>
      <c r="K11" s="196" t="s">
        <v>520</v>
      </c>
      <c r="L11" s="197">
        <v>2.42</v>
      </c>
      <c r="M11" s="198">
        <v>0.55000000000000004</v>
      </c>
      <c r="N11" s="183">
        <v>4.3899999999999997</v>
      </c>
      <c r="O11" s="193"/>
      <c r="P11" s="162"/>
      <c r="Q11" s="162"/>
      <c r="R11" s="162"/>
    </row>
    <row r="12" spans="1:18" ht="18" customHeight="1">
      <c r="A12" s="161"/>
      <c r="B12" s="199" t="s">
        <v>529</v>
      </c>
      <c r="C12" s="199" t="s">
        <v>530</v>
      </c>
      <c r="D12" s="199" t="s">
        <v>531</v>
      </c>
      <c r="E12" s="199" t="s">
        <v>532</v>
      </c>
      <c r="F12" s="200" t="s">
        <v>533</v>
      </c>
      <c r="G12" s="170" t="s">
        <v>534</v>
      </c>
      <c r="H12" s="194">
        <v>49.94304276425477</v>
      </c>
      <c r="I12" s="185">
        <f>I9/I8*100</f>
        <v>25.961828968108058</v>
      </c>
      <c r="J12" s="267"/>
      <c r="K12" s="196" t="s">
        <v>522</v>
      </c>
      <c r="L12" s="197">
        <v>14.11</v>
      </c>
      <c r="M12" s="198">
        <v>10.85</v>
      </c>
      <c r="N12" s="183">
        <v>1.3</v>
      </c>
      <c r="O12" s="161"/>
      <c r="P12" s="162"/>
      <c r="Q12" s="162"/>
      <c r="R12" s="162"/>
    </row>
    <row r="13" spans="1:18" ht="18" customHeight="1">
      <c r="A13" s="161"/>
      <c r="B13" s="269">
        <v>3</v>
      </c>
      <c r="C13" s="271">
        <v>3</v>
      </c>
      <c r="D13" s="271">
        <v>3</v>
      </c>
      <c r="E13" s="271">
        <v>3</v>
      </c>
      <c r="F13" s="273">
        <v>3</v>
      </c>
      <c r="G13" s="170" t="s">
        <v>535</v>
      </c>
      <c r="H13" s="194">
        <f>H10/H8*100</f>
        <v>7.2455058611405398</v>
      </c>
      <c r="I13" s="195">
        <f>I10/I8*100</f>
        <v>7.5180397823749985</v>
      </c>
      <c r="J13" s="267"/>
      <c r="K13" s="196" t="s">
        <v>524</v>
      </c>
      <c r="L13" s="201">
        <v>79267</v>
      </c>
      <c r="M13" s="202">
        <v>15713</v>
      </c>
      <c r="N13" s="183">
        <v>5.04</v>
      </c>
      <c r="O13" s="161"/>
      <c r="P13" s="184"/>
      <c r="Q13" s="188"/>
      <c r="R13" s="188"/>
    </row>
    <row r="14" spans="1:18" ht="18" customHeight="1" thickBot="1">
      <c r="B14" s="270"/>
      <c r="C14" s="272"/>
      <c r="D14" s="272"/>
      <c r="E14" s="272"/>
      <c r="F14" s="274"/>
      <c r="G14" s="203" t="s">
        <v>536</v>
      </c>
      <c r="H14" s="204">
        <f>H11/H8*100</f>
        <v>5.0570235519757656</v>
      </c>
      <c r="I14" s="205">
        <f>I11/I8*100</f>
        <v>2.6465373688734415</v>
      </c>
      <c r="J14" s="268"/>
      <c r="K14" s="206" t="s">
        <v>537</v>
      </c>
      <c r="L14" s="207">
        <v>332.56</v>
      </c>
      <c r="M14" s="208">
        <v>344.78</v>
      </c>
      <c r="N14" s="209">
        <f>L14/M14</f>
        <v>0.96455710888102564</v>
      </c>
    </row>
    <row r="15" spans="1:18" ht="18" customHeight="1" thickTop="1">
      <c r="B15" s="161"/>
      <c r="C15" s="161"/>
      <c r="D15" s="161"/>
      <c r="E15" s="161"/>
      <c r="G15" s="162"/>
      <c r="H15" s="210"/>
      <c r="I15" s="210"/>
    </row>
    <row r="16" spans="1:18" ht="15.75" thickBot="1">
      <c r="C16" s="211"/>
    </row>
    <row r="17" spans="1:14" ht="15.75" thickTop="1">
      <c r="B17" s="275" t="s">
        <v>538</v>
      </c>
      <c r="C17" s="275"/>
      <c r="D17" s="275"/>
      <c r="E17" s="275"/>
      <c r="F17" s="276"/>
      <c r="G17" s="275" t="s">
        <v>513</v>
      </c>
      <c r="H17" s="275"/>
      <c r="I17" s="276"/>
      <c r="J17" s="163"/>
      <c r="K17" s="275" t="s">
        <v>514</v>
      </c>
      <c r="L17" s="275"/>
      <c r="M17" s="275"/>
      <c r="N17" s="275"/>
    </row>
    <row r="18" spans="1:14">
      <c r="B18" s="277"/>
      <c r="C18" s="277"/>
      <c r="D18" s="277"/>
      <c r="E18" s="277"/>
      <c r="F18" s="278"/>
      <c r="G18" s="277"/>
      <c r="H18" s="277"/>
      <c r="I18" s="278"/>
      <c r="J18" s="162"/>
      <c r="K18" s="279"/>
      <c r="L18" s="279"/>
      <c r="M18" s="279"/>
      <c r="N18" s="279"/>
    </row>
    <row r="19" spans="1:14">
      <c r="B19" s="280" t="s">
        <v>515</v>
      </c>
      <c r="C19" s="280"/>
      <c r="D19" s="280"/>
      <c r="E19" s="280"/>
      <c r="F19" s="281"/>
      <c r="G19" s="166"/>
      <c r="H19" s="167" t="s">
        <v>539</v>
      </c>
      <c r="I19" s="212" t="s">
        <v>517</v>
      </c>
      <c r="J19" s="169"/>
      <c r="K19" s="170"/>
      <c r="L19" s="167" t="s">
        <v>539</v>
      </c>
      <c r="M19" s="212" t="s">
        <v>517</v>
      </c>
      <c r="N19" s="220" t="s">
        <v>602</v>
      </c>
    </row>
    <row r="20" spans="1:14">
      <c r="B20" s="282"/>
      <c r="C20" s="282"/>
      <c r="D20" s="282"/>
      <c r="E20" s="282"/>
      <c r="F20" s="283"/>
      <c r="G20" s="166" t="s">
        <v>518</v>
      </c>
      <c r="H20" s="173">
        <v>13.36611111</v>
      </c>
      <c r="I20" s="174">
        <v>1.9151388888888892</v>
      </c>
      <c r="J20" s="284" t="s">
        <v>519</v>
      </c>
      <c r="K20" s="175" t="s">
        <v>520</v>
      </c>
      <c r="L20" s="176"/>
      <c r="M20" s="177"/>
      <c r="N20" s="178"/>
    </row>
    <row r="21" spans="1:14">
      <c r="A21" s="211"/>
      <c r="B21" s="287" t="s">
        <v>540</v>
      </c>
      <c r="C21" s="287"/>
      <c r="D21" s="287"/>
      <c r="E21" s="287"/>
      <c r="F21" s="288"/>
      <c r="G21" s="166" t="s">
        <v>521</v>
      </c>
      <c r="H21" s="161">
        <v>2.1</v>
      </c>
      <c r="I21" s="179">
        <v>2</v>
      </c>
      <c r="J21" s="285"/>
      <c r="K21" s="180" t="s">
        <v>522</v>
      </c>
      <c r="L21" s="181"/>
      <c r="M21" s="182"/>
      <c r="N21" s="183"/>
    </row>
    <row r="22" spans="1:14" ht="18.95" customHeight="1">
      <c r="B22" s="289"/>
      <c r="C22" s="289"/>
      <c r="D22" s="289"/>
      <c r="E22" s="289"/>
      <c r="F22" s="290"/>
      <c r="G22" s="170" t="s">
        <v>523</v>
      </c>
      <c r="H22" s="181">
        <v>727.26134999999999</v>
      </c>
      <c r="I22" s="185">
        <v>170.78919999999999</v>
      </c>
      <c r="J22" s="285"/>
      <c r="K22" s="180" t="s">
        <v>524</v>
      </c>
      <c r="L22" s="186"/>
      <c r="M22" s="187"/>
      <c r="N22" s="183"/>
    </row>
    <row r="23" spans="1:14" ht="18">
      <c r="F23" s="189"/>
      <c r="G23" s="170" t="s">
        <v>525</v>
      </c>
      <c r="H23" s="181">
        <v>295.58710000000002</v>
      </c>
      <c r="I23" s="185">
        <v>44.34</v>
      </c>
      <c r="J23" s="286"/>
      <c r="K23" s="190"/>
      <c r="L23" s="171"/>
      <c r="M23" s="191"/>
      <c r="N23" s="171"/>
    </row>
    <row r="24" spans="1:14" ht="18.95" customHeight="1">
      <c r="B24" s="261" t="s">
        <v>615</v>
      </c>
      <c r="C24" s="262"/>
      <c r="D24" s="262"/>
      <c r="E24" s="262"/>
      <c r="F24" s="263"/>
      <c r="G24" s="166" t="s">
        <v>526</v>
      </c>
      <c r="H24" s="181">
        <v>59.867649999999998</v>
      </c>
      <c r="I24" s="185">
        <v>12.84</v>
      </c>
      <c r="K24" s="167"/>
      <c r="L24" s="167"/>
    </row>
    <row r="25" spans="1:14" ht="18">
      <c r="B25" s="264"/>
      <c r="C25" s="264"/>
      <c r="D25" s="264"/>
      <c r="E25" s="264"/>
      <c r="F25" s="265"/>
      <c r="G25" s="170" t="s">
        <v>527</v>
      </c>
      <c r="H25" s="213">
        <v>45.34</v>
      </c>
      <c r="I25" s="195">
        <v>4.5199999999999996</v>
      </c>
      <c r="J25" s="266" t="s">
        <v>528</v>
      </c>
      <c r="K25" s="196" t="s">
        <v>520</v>
      </c>
      <c r="L25" s="197">
        <v>3.0746388888888898</v>
      </c>
      <c r="M25" s="198">
        <v>0.55000000000000004</v>
      </c>
      <c r="N25" s="183">
        <f>L25/M25</f>
        <v>5.5902525252525264</v>
      </c>
    </row>
    <row r="26" spans="1:14" ht="18" customHeight="1">
      <c r="B26" s="199" t="s">
        <v>529</v>
      </c>
      <c r="C26" s="199" t="s">
        <v>530</v>
      </c>
      <c r="D26" s="199" t="s">
        <v>531</v>
      </c>
      <c r="E26" s="199" t="s">
        <v>532</v>
      </c>
      <c r="F26" s="200" t="s">
        <v>533</v>
      </c>
      <c r="G26" s="170" t="s">
        <v>534</v>
      </c>
      <c r="H26" s="194">
        <v>49.94304276425477</v>
      </c>
      <c r="I26" s="185">
        <f>I23/I22*100</f>
        <v>25.961828968108058</v>
      </c>
      <c r="J26" s="267"/>
      <c r="K26" s="196" t="s">
        <v>522</v>
      </c>
      <c r="L26" s="197">
        <v>18.5833333333333</v>
      </c>
      <c r="M26" s="198">
        <v>10.85</v>
      </c>
      <c r="N26" s="183">
        <f t="shared" ref="N26:N28" si="0">L26/M26</f>
        <v>1.7127496159754194</v>
      </c>
    </row>
    <row r="27" spans="1:14" ht="18" customHeight="1">
      <c r="B27" s="269">
        <v>3</v>
      </c>
      <c r="C27" s="271">
        <v>3</v>
      </c>
      <c r="D27" s="271">
        <v>3</v>
      </c>
      <c r="E27" s="271">
        <v>3</v>
      </c>
      <c r="F27" s="273">
        <v>3</v>
      </c>
      <c r="G27" s="170" t="s">
        <v>535</v>
      </c>
      <c r="H27" s="194">
        <f>H24/H22*100</f>
        <v>8.2319306532651577</v>
      </c>
      <c r="I27" s="195">
        <f>I24/I22*100</f>
        <v>7.5180397823749985</v>
      </c>
      <c r="J27" s="267"/>
      <c r="K27" s="196" t="s">
        <v>524</v>
      </c>
      <c r="L27" s="201">
        <f>0.129025*1000000</f>
        <v>129025</v>
      </c>
      <c r="M27" s="202">
        <f>0.0157133333333333*1000000</f>
        <v>15713.333333333301</v>
      </c>
      <c r="N27" s="183">
        <f t="shared" si="0"/>
        <v>8.2111794654221644</v>
      </c>
    </row>
    <row r="28" spans="1:14" ht="18" customHeight="1" thickBot="1">
      <c r="B28" s="270"/>
      <c r="C28" s="272"/>
      <c r="D28" s="272"/>
      <c r="E28" s="272"/>
      <c r="F28" s="274"/>
      <c r="G28" s="203" t="s">
        <v>536</v>
      </c>
      <c r="H28" s="204">
        <f>H25/H22*100</f>
        <v>6.2343475285741512</v>
      </c>
      <c r="I28" s="205">
        <f>I25/I22*100</f>
        <v>2.6465373688734415</v>
      </c>
      <c r="J28" s="268"/>
      <c r="K28" s="206" t="s">
        <v>537</v>
      </c>
      <c r="L28" s="214">
        <v>248.85214882589852</v>
      </c>
      <c r="M28" s="215">
        <v>344.7839652741211</v>
      </c>
      <c r="N28" s="209">
        <f t="shared" si="0"/>
        <v>0.72176253506466925</v>
      </c>
    </row>
    <row r="29" spans="1:14" ht="15.75" thickTop="1">
      <c r="B29" s="161"/>
      <c r="C29" s="161"/>
      <c r="D29" s="161"/>
      <c r="E29" s="161"/>
      <c r="N29" s="216"/>
    </row>
    <row r="30" spans="1:14" ht="15.75" thickBot="1">
      <c r="C30" s="211"/>
    </row>
    <row r="31" spans="1:14" ht="15.75" thickTop="1">
      <c r="B31" s="275" t="s">
        <v>541</v>
      </c>
      <c r="C31" s="275"/>
      <c r="D31" s="275"/>
      <c r="E31" s="275"/>
      <c r="F31" s="276"/>
      <c r="G31" s="275" t="s">
        <v>513</v>
      </c>
      <c r="H31" s="275"/>
      <c r="I31" s="276"/>
      <c r="J31" s="163"/>
      <c r="K31" s="275" t="s">
        <v>514</v>
      </c>
      <c r="L31" s="275"/>
      <c r="M31" s="275"/>
      <c r="N31" s="275"/>
    </row>
    <row r="32" spans="1:14">
      <c r="B32" s="277"/>
      <c r="C32" s="277"/>
      <c r="D32" s="277"/>
      <c r="E32" s="277"/>
      <c r="F32" s="278"/>
      <c r="G32" s="277"/>
      <c r="H32" s="277"/>
      <c r="I32" s="278"/>
      <c r="J32" s="162"/>
      <c r="K32" s="279"/>
      <c r="L32" s="279"/>
      <c r="M32" s="279"/>
      <c r="N32" s="279"/>
    </row>
    <row r="33" spans="2:14">
      <c r="B33" s="280" t="s">
        <v>515</v>
      </c>
      <c r="C33" s="280"/>
      <c r="D33" s="280"/>
      <c r="E33" s="280"/>
      <c r="F33" s="281"/>
      <c r="G33" s="166"/>
      <c r="H33" s="167" t="s">
        <v>542</v>
      </c>
      <c r="I33" s="212" t="s">
        <v>517</v>
      </c>
      <c r="J33" s="169"/>
      <c r="K33" s="170"/>
      <c r="L33" s="167" t="s">
        <v>542</v>
      </c>
      <c r="M33" s="212" t="s">
        <v>517</v>
      </c>
      <c r="N33" s="220" t="s">
        <v>602</v>
      </c>
    </row>
    <row r="34" spans="2:14" ht="15" customHeight="1">
      <c r="B34" s="282"/>
      <c r="C34" s="282"/>
      <c r="D34" s="282"/>
      <c r="E34" s="282"/>
      <c r="F34" s="283"/>
      <c r="G34" s="166" t="s">
        <v>518</v>
      </c>
      <c r="H34" s="173">
        <v>15.260555556666667</v>
      </c>
      <c r="I34" s="174">
        <v>1.9151388888888892</v>
      </c>
      <c r="J34" s="284" t="s">
        <v>519</v>
      </c>
      <c r="K34" s="175" t="s">
        <v>520</v>
      </c>
      <c r="L34" s="176"/>
      <c r="M34" s="177"/>
      <c r="N34" s="178"/>
    </row>
    <row r="35" spans="2:14">
      <c r="B35" s="287" t="s">
        <v>485</v>
      </c>
      <c r="C35" s="287"/>
      <c r="D35" s="287"/>
      <c r="E35" s="287"/>
      <c r="F35" s="288"/>
      <c r="G35" s="166" t="s">
        <v>521</v>
      </c>
      <c r="H35" s="161">
        <v>2.4</v>
      </c>
      <c r="I35" s="179">
        <v>2</v>
      </c>
      <c r="J35" s="285"/>
      <c r="K35" s="180" t="s">
        <v>522</v>
      </c>
      <c r="L35" s="181"/>
      <c r="M35" s="182"/>
      <c r="N35" s="183"/>
    </row>
    <row r="36" spans="2:14" ht="18">
      <c r="B36" s="289"/>
      <c r="C36" s="289"/>
      <c r="D36" s="289"/>
      <c r="E36" s="289"/>
      <c r="F36" s="290"/>
      <c r="G36" s="170" t="s">
        <v>523</v>
      </c>
      <c r="H36" s="217">
        <v>853.17759999999998</v>
      </c>
      <c r="I36" s="185">
        <v>170.78919999999999</v>
      </c>
      <c r="J36" s="285"/>
      <c r="K36" s="180" t="s">
        <v>524</v>
      </c>
      <c r="L36" s="186"/>
      <c r="M36" s="187"/>
      <c r="N36" s="183"/>
    </row>
    <row r="37" spans="2:14" ht="18">
      <c r="F37" s="189"/>
      <c r="G37" s="170" t="s">
        <v>525</v>
      </c>
      <c r="H37" s="217">
        <v>330.59</v>
      </c>
      <c r="I37" s="185">
        <v>44.34</v>
      </c>
      <c r="J37" s="286"/>
      <c r="K37" s="190"/>
      <c r="L37" s="171"/>
      <c r="M37" s="191"/>
      <c r="N37" s="171"/>
    </row>
    <row r="38" spans="2:14" ht="18.95" customHeight="1">
      <c r="B38" s="261" t="s">
        <v>615</v>
      </c>
      <c r="C38" s="262"/>
      <c r="D38" s="262"/>
      <c r="E38" s="262"/>
      <c r="F38" s="263"/>
      <c r="G38" s="166" t="s">
        <v>526</v>
      </c>
      <c r="H38" s="217">
        <v>52.91</v>
      </c>
      <c r="I38" s="185">
        <v>12.84</v>
      </c>
      <c r="K38" s="167"/>
      <c r="L38" s="167"/>
    </row>
    <row r="39" spans="2:14" ht="18">
      <c r="B39" s="264"/>
      <c r="C39" s="264"/>
      <c r="D39" s="264"/>
      <c r="E39" s="264"/>
      <c r="F39" s="265"/>
      <c r="G39" s="170" t="s">
        <v>527</v>
      </c>
      <c r="H39" s="194">
        <v>75.510000000000005</v>
      </c>
      <c r="I39" s="195">
        <v>4.5199999999999996</v>
      </c>
      <c r="J39" s="266" t="s">
        <v>528</v>
      </c>
      <c r="K39" s="196" t="s">
        <v>520</v>
      </c>
      <c r="L39" s="197">
        <v>2.66</v>
      </c>
      <c r="M39" s="198">
        <v>0.55000000000000004</v>
      </c>
      <c r="N39" s="183">
        <v>4.836363636363636</v>
      </c>
    </row>
    <row r="40" spans="2:14" ht="18" customHeight="1">
      <c r="B40" s="199" t="s">
        <v>529</v>
      </c>
      <c r="C40" s="199" t="s">
        <v>530</v>
      </c>
      <c r="D40" s="199" t="s">
        <v>531</v>
      </c>
      <c r="E40" s="199" t="s">
        <v>532</v>
      </c>
      <c r="F40" s="200" t="s">
        <v>533</v>
      </c>
      <c r="G40" s="170" t="s">
        <v>534</v>
      </c>
      <c r="H40" s="217">
        <f>H37/H36*100</f>
        <v>38.748087150905036</v>
      </c>
      <c r="I40" s="185">
        <f>I37/I36*100</f>
        <v>25.961828968108058</v>
      </c>
      <c r="J40" s="267"/>
      <c r="K40" s="196" t="s">
        <v>522</v>
      </c>
      <c r="L40" s="197">
        <v>16.559999999999999</v>
      </c>
      <c r="M40" s="198">
        <v>10.85</v>
      </c>
      <c r="N40" s="183">
        <v>1.5262672811059907</v>
      </c>
    </row>
    <row r="41" spans="2:14" ht="18" customHeight="1">
      <c r="B41" s="269">
        <v>3</v>
      </c>
      <c r="C41" s="271">
        <v>3</v>
      </c>
      <c r="D41" s="271">
        <v>3</v>
      </c>
      <c r="E41" s="271">
        <v>3</v>
      </c>
      <c r="F41" s="273">
        <v>3</v>
      </c>
      <c r="G41" s="170" t="s">
        <v>535</v>
      </c>
      <c r="H41" s="194">
        <f>H38/H36*100</f>
        <v>6.2015224028385179</v>
      </c>
      <c r="I41" s="195">
        <f>I38/I36*100</f>
        <v>7.5180397823749985</v>
      </c>
      <c r="J41" s="267"/>
      <c r="K41" s="196" t="s">
        <v>524</v>
      </c>
      <c r="L41" s="201">
        <v>115466.66666666699</v>
      </c>
      <c r="M41" s="202">
        <v>15713.333333333301</v>
      </c>
      <c r="N41" s="183">
        <v>7.3483241408570574</v>
      </c>
    </row>
    <row r="42" spans="2:14" ht="18" customHeight="1" thickBot="1">
      <c r="B42" s="270"/>
      <c r="C42" s="272"/>
      <c r="D42" s="272"/>
      <c r="E42" s="272"/>
      <c r="F42" s="274"/>
      <c r="G42" s="203" t="s">
        <v>536</v>
      </c>
      <c r="H42" s="204">
        <f>H39/H36*100</f>
        <v>8.8504433309078916</v>
      </c>
      <c r="I42" s="205">
        <f>I39/I36*100</f>
        <v>2.6465373688734415</v>
      </c>
      <c r="J42" s="268"/>
      <c r="K42" s="206" t="s">
        <v>537</v>
      </c>
      <c r="L42" s="214">
        <v>280.5077135654617</v>
      </c>
      <c r="M42" s="215">
        <v>344.7839652741211</v>
      </c>
      <c r="N42" s="209">
        <v>0.81357528718727845</v>
      </c>
    </row>
    <row r="43" spans="2:14" ht="15.75" thickTop="1">
      <c r="B43" s="161"/>
      <c r="C43" s="161"/>
      <c r="D43" s="161"/>
      <c r="E43" s="161"/>
    </row>
    <row r="44" spans="2:14" ht="15.75" thickBot="1">
      <c r="C44" s="211"/>
    </row>
    <row r="45" spans="2:14" ht="15" customHeight="1" thickTop="1">
      <c r="B45" s="275" t="s">
        <v>543</v>
      </c>
      <c r="C45" s="275"/>
      <c r="D45" s="275"/>
      <c r="E45" s="275"/>
      <c r="F45" s="276"/>
      <c r="G45" s="275" t="s">
        <v>513</v>
      </c>
      <c r="H45" s="275"/>
      <c r="I45" s="276"/>
      <c r="J45" s="163"/>
      <c r="K45" s="275" t="s">
        <v>514</v>
      </c>
      <c r="L45" s="275"/>
      <c r="M45" s="275"/>
      <c r="N45" s="275"/>
    </row>
    <row r="46" spans="2:14" ht="15" customHeight="1">
      <c r="B46" s="277"/>
      <c r="C46" s="277"/>
      <c r="D46" s="277"/>
      <c r="E46" s="277"/>
      <c r="F46" s="278"/>
      <c r="G46" s="277"/>
      <c r="H46" s="277"/>
      <c r="I46" s="278"/>
      <c r="J46" s="162"/>
      <c r="K46" s="279"/>
      <c r="L46" s="279"/>
      <c r="M46" s="279"/>
      <c r="N46" s="279"/>
    </row>
    <row r="47" spans="2:14" ht="18" customHeight="1">
      <c r="B47" s="280" t="s">
        <v>515</v>
      </c>
      <c r="C47" s="280"/>
      <c r="D47" s="280"/>
      <c r="E47" s="280"/>
      <c r="F47" s="281"/>
      <c r="G47" s="166"/>
      <c r="H47" s="167" t="s">
        <v>544</v>
      </c>
      <c r="I47" s="212" t="s">
        <v>517</v>
      </c>
      <c r="J47" s="169"/>
      <c r="K47" s="170"/>
      <c r="L47" s="167" t="s">
        <v>544</v>
      </c>
      <c r="M47" s="212" t="s">
        <v>517</v>
      </c>
      <c r="N47" s="220" t="s">
        <v>602</v>
      </c>
    </row>
    <row r="48" spans="2:14" ht="18" customHeight="1">
      <c r="B48" s="282"/>
      <c r="C48" s="282"/>
      <c r="D48" s="282"/>
      <c r="E48" s="282"/>
      <c r="F48" s="283"/>
      <c r="G48" s="166" t="s">
        <v>518</v>
      </c>
      <c r="H48" s="173">
        <v>15.260555556666667</v>
      </c>
      <c r="I48" s="174">
        <v>1.8882722222222224</v>
      </c>
      <c r="J48" s="284" t="s">
        <v>519</v>
      </c>
      <c r="K48" s="175" t="s">
        <v>520</v>
      </c>
      <c r="L48" s="176"/>
      <c r="M48" s="177"/>
      <c r="N48" s="178"/>
    </row>
    <row r="49" spans="2:14" ht="18" customHeight="1">
      <c r="B49" s="287" t="s">
        <v>486</v>
      </c>
      <c r="C49" s="287"/>
      <c r="D49" s="287"/>
      <c r="E49" s="287"/>
      <c r="F49" s="288"/>
      <c r="G49" s="166" t="s">
        <v>521</v>
      </c>
      <c r="H49" s="161">
        <v>2.4</v>
      </c>
      <c r="I49" s="179">
        <v>2</v>
      </c>
      <c r="J49" s="285"/>
      <c r="K49" s="180" t="s">
        <v>522</v>
      </c>
      <c r="L49" s="181"/>
      <c r="M49" s="182"/>
      <c r="N49" s="183"/>
    </row>
    <row r="50" spans="2:14" ht="15" customHeight="1">
      <c r="B50" s="289"/>
      <c r="C50" s="289"/>
      <c r="D50" s="289"/>
      <c r="E50" s="289"/>
      <c r="F50" s="290"/>
      <c r="G50" s="170" t="s">
        <v>523</v>
      </c>
      <c r="H50" s="217">
        <v>473.32835</v>
      </c>
      <c r="I50" s="185">
        <v>170.78919999999999</v>
      </c>
      <c r="J50" s="285"/>
      <c r="K50" s="180" t="s">
        <v>524</v>
      </c>
      <c r="L50" s="186"/>
      <c r="M50" s="187"/>
      <c r="N50" s="183"/>
    </row>
    <row r="51" spans="2:14" ht="15" customHeight="1">
      <c r="F51" s="189"/>
      <c r="G51" s="170" t="s">
        <v>525</v>
      </c>
      <c r="H51" s="217">
        <v>167.59</v>
      </c>
      <c r="I51" s="185">
        <v>44.34</v>
      </c>
      <c r="J51" s="286"/>
      <c r="K51" s="190"/>
      <c r="L51" s="171"/>
      <c r="M51" s="191"/>
      <c r="N51" s="171"/>
    </row>
    <row r="52" spans="2:14" ht="15" customHeight="1">
      <c r="B52" s="261" t="s">
        <v>615</v>
      </c>
      <c r="C52" s="262"/>
      <c r="D52" s="262"/>
      <c r="E52" s="262"/>
      <c r="F52" s="263"/>
      <c r="G52" s="166" t="s">
        <v>526</v>
      </c>
      <c r="H52" s="217">
        <v>33.26</v>
      </c>
      <c r="I52" s="185">
        <v>12.84</v>
      </c>
      <c r="K52" s="167"/>
      <c r="L52" s="167"/>
    </row>
    <row r="53" spans="2:14" ht="15" customHeight="1">
      <c r="B53" s="264"/>
      <c r="C53" s="264"/>
      <c r="D53" s="264"/>
      <c r="E53" s="264"/>
      <c r="F53" s="265"/>
      <c r="G53" s="170" t="s">
        <v>527</v>
      </c>
      <c r="H53" s="194">
        <v>32.384399999999999</v>
      </c>
      <c r="I53" s="195">
        <v>4.5199999999999996</v>
      </c>
      <c r="J53" s="266" t="s">
        <v>528</v>
      </c>
      <c r="K53" s="196" t="s">
        <v>520</v>
      </c>
      <c r="L53" s="197">
        <v>1.53</v>
      </c>
      <c r="M53" s="198">
        <v>0.55000000000000004</v>
      </c>
      <c r="N53" s="183">
        <f>L53/M53</f>
        <v>2.7818181818181817</v>
      </c>
    </row>
    <row r="54" spans="2:14" ht="15" customHeight="1">
      <c r="B54" s="199" t="s">
        <v>529</v>
      </c>
      <c r="C54" s="199" t="s">
        <v>530</v>
      </c>
      <c r="D54" s="199" t="s">
        <v>531</v>
      </c>
      <c r="E54" s="199" t="s">
        <v>532</v>
      </c>
      <c r="F54" s="200" t="s">
        <v>533</v>
      </c>
      <c r="G54" s="170" t="s">
        <v>534</v>
      </c>
      <c r="H54" s="217">
        <f>H51/H50*100</f>
        <v>35.406710796004511</v>
      </c>
      <c r="I54" s="185">
        <f>I51/I50*100</f>
        <v>25.961828968108058</v>
      </c>
      <c r="J54" s="267"/>
      <c r="K54" s="196" t="s">
        <v>522</v>
      </c>
      <c r="L54" s="197">
        <v>14.44</v>
      </c>
      <c r="M54" s="198">
        <v>10.85</v>
      </c>
      <c r="N54" s="183">
        <f>L54/M54</f>
        <v>1.3308755760368665</v>
      </c>
    </row>
    <row r="55" spans="2:14" ht="15" customHeight="1">
      <c r="B55" s="269">
        <v>3</v>
      </c>
      <c r="C55" s="271">
        <v>3</v>
      </c>
      <c r="D55" s="271">
        <v>3</v>
      </c>
      <c r="E55" s="271">
        <v>3</v>
      </c>
      <c r="F55" s="273">
        <v>3</v>
      </c>
      <c r="G55" s="170" t="s">
        <v>535</v>
      </c>
      <c r="H55" s="194">
        <f>H52/H50*100</f>
        <v>7.0268345430819847</v>
      </c>
      <c r="I55" s="195">
        <f>I52/I50*100</f>
        <v>7.5180397823749985</v>
      </c>
      <c r="J55" s="267"/>
      <c r="K55" s="196" t="s">
        <v>524</v>
      </c>
      <c r="L55" s="201">
        <f>0.0460166666666667*1000000</f>
        <v>46016.666666666701</v>
      </c>
      <c r="M55" s="202">
        <f>0.0157133333333333*1000000</f>
        <v>15713.333333333301</v>
      </c>
      <c r="N55" s="183">
        <f>L55/M55</f>
        <v>2.9285108188375135</v>
      </c>
    </row>
    <row r="56" spans="2:14" ht="15" customHeight="1" thickBot="1">
      <c r="B56" s="270"/>
      <c r="C56" s="272"/>
      <c r="D56" s="272"/>
      <c r="E56" s="272"/>
      <c r="F56" s="274"/>
      <c r="G56" s="203" t="s">
        <v>536</v>
      </c>
      <c r="H56" s="204">
        <f>H53/H50*100</f>
        <v>6.8418466800055393</v>
      </c>
      <c r="I56" s="205">
        <f>I53/I50*100</f>
        <v>2.6465373688734415</v>
      </c>
      <c r="J56" s="268"/>
      <c r="K56" s="206" t="s">
        <v>537</v>
      </c>
      <c r="L56" s="214">
        <v>331.12892599344002</v>
      </c>
      <c r="M56" s="215">
        <v>344.7839652741211</v>
      </c>
      <c r="N56" s="209">
        <f t="shared" ref="N56" si="1">L56/M56</f>
        <v>0.96039537607317493</v>
      </c>
    </row>
    <row r="57" spans="2:14" ht="15.75" thickTop="1">
      <c r="B57" s="161"/>
      <c r="C57" s="161"/>
      <c r="D57" s="161"/>
      <c r="E57" s="161"/>
    </row>
    <row r="58" spans="2:14" ht="15.75" thickBot="1">
      <c r="C58" s="211"/>
    </row>
    <row r="59" spans="2:14" ht="15.75" thickTop="1">
      <c r="B59" s="275" t="s">
        <v>545</v>
      </c>
      <c r="C59" s="275"/>
      <c r="D59" s="275"/>
      <c r="E59" s="275"/>
      <c r="F59" s="276"/>
      <c r="G59" s="275" t="s">
        <v>513</v>
      </c>
      <c r="H59" s="275"/>
      <c r="I59" s="276"/>
      <c r="J59" s="163"/>
      <c r="K59" s="275" t="s">
        <v>514</v>
      </c>
      <c r="L59" s="275"/>
      <c r="M59" s="275"/>
      <c r="N59" s="275"/>
    </row>
    <row r="60" spans="2:14">
      <c r="B60" s="277"/>
      <c r="C60" s="277"/>
      <c r="D60" s="277"/>
      <c r="E60" s="277"/>
      <c r="F60" s="278"/>
      <c r="G60" s="277"/>
      <c r="H60" s="277"/>
      <c r="I60" s="278"/>
      <c r="J60" s="162"/>
      <c r="K60" s="279"/>
      <c r="L60" s="279"/>
      <c r="M60" s="279"/>
      <c r="N60" s="279"/>
    </row>
    <row r="61" spans="2:14">
      <c r="B61" s="280" t="s">
        <v>515</v>
      </c>
      <c r="C61" s="280"/>
      <c r="D61" s="280"/>
      <c r="E61" s="280"/>
      <c r="F61" s="281"/>
      <c r="G61" s="166"/>
      <c r="H61" s="167" t="s">
        <v>546</v>
      </c>
      <c r="I61" s="212" t="s">
        <v>517</v>
      </c>
      <c r="J61" s="169"/>
      <c r="K61" s="170"/>
      <c r="L61" s="167" t="s">
        <v>546</v>
      </c>
      <c r="M61" s="212" t="s">
        <v>517</v>
      </c>
      <c r="N61" s="220" t="s">
        <v>602</v>
      </c>
    </row>
    <row r="62" spans="2:14" ht="15" customHeight="1">
      <c r="B62" s="282"/>
      <c r="C62" s="282"/>
      <c r="D62" s="282"/>
      <c r="E62" s="282"/>
      <c r="F62" s="283"/>
      <c r="G62" s="166" t="s">
        <v>518</v>
      </c>
      <c r="H62" s="173">
        <v>6.9738888890000004</v>
      </c>
      <c r="I62" s="174">
        <v>1.8882722222222224</v>
      </c>
      <c r="J62" s="284" t="s">
        <v>519</v>
      </c>
      <c r="K62" s="175" t="s">
        <v>520</v>
      </c>
      <c r="L62" s="176"/>
      <c r="M62" s="177"/>
      <c r="N62" s="178"/>
    </row>
    <row r="63" spans="2:14">
      <c r="B63" s="287" t="s">
        <v>487</v>
      </c>
      <c r="C63" s="287"/>
      <c r="D63" s="287"/>
      <c r="E63" s="287"/>
      <c r="F63" s="288"/>
      <c r="G63" s="166" t="s">
        <v>521</v>
      </c>
      <c r="H63" s="161">
        <v>2.0874999999999999</v>
      </c>
      <c r="I63" s="179">
        <v>2</v>
      </c>
      <c r="J63" s="285"/>
      <c r="K63" s="180" t="s">
        <v>522</v>
      </c>
      <c r="L63" s="181"/>
      <c r="M63" s="182"/>
      <c r="N63" s="183"/>
    </row>
    <row r="64" spans="2:14" ht="18">
      <c r="B64" s="289"/>
      <c r="C64" s="289"/>
      <c r="D64" s="289"/>
      <c r="E64" s="289"/>
      <c r="F64" s="290"/>
      <c r="G64" s="170" t="s">
        <v>523</v>
      </c>
      <c r="H64" s="217">
        <v>487.72570000000002</v>
      </c>
      <c r="I64" s="185">
        <v>170.78919999999999</v>
      </c>
      <c r="J64" s="285"/>
      <c r="K64" s="180" t="s">
        <v>524</v>
      </c>
      <c r="L64" s="186"/>
      <c r="M64" s="187"/>
      <c r="N64" s="183"/>
    </row>
    <row r="65" spans="2:14" ht="18">
      <c r="F65" s="189"/>
      <c r="G65" s="170" t="s">
        <v>525</v>
      </c>
      <c r="H65" s="217">
        <v>168.876</v>
      </c>
      <c r="I65" s="185">
        <v>44.34</v>
      </c>
      <c r="J65" s="286"/>
      <c r="K65" s="190"/>
      <c r="L65" s="171"/>
      <c r="M65" s="191"/>
      <c r="N65" s="171"/>
    </row>
    <row r="66" spans="2:14" ht="18.95" customHeight="1">
      <c r="B66" s="261" t="s">
        <v>615</v>
      </c>
      <c r="C66" s="262"/>
      <c r="D66" s="262"/>
      <c r="E66" s="262"/>
      <c r="F66" s="263"/>
      <c r="G66" s="166" t="s">
        <v>526</v>
      </c>
      <c r="H66" s="217">
        <v>26.798449999999999</v>
      </c>
      <c r="I66" s="185">
        <v>12.84</v>
      </c>
      <c r="K66" s="167"/>
      <c r="L66" s="167"/>
    </row>
    <row r="67" spans="2:14" ht="15" customHeight="1">
      <c r="B67" s="264"/>
      <c r="C67" s="264"/>
      <c r="D67" s="264"/>
      <c r="E67" s="264"/>
      <c r="F67" s="265"/>
      <c r="G67" s="170" t="s">
        <v>534</v>
      </c>
      <c r="H67" s="194">
        <f>H65/H64*100</f>
        <v>34.625200189368741</v>
      </c>
      <c r="I67" s="195">
        <f>I65/I64*100</f>
        <v>25.961828968108058</v>
      </c>
      <c r="J67" s="266" t="s">
        <v>528</v>
      </c>
      <c r="K67" s="196" t="s">
        <v>520</v>
      </c>
      <c r="L67" s="197">
        <v>1.6410833333333299</v>
      </c>
      <c r="M67" s="198">
        <v>0.55000000000000004</v>
      </c>
      <c r="N67" s="183">
        <f>L67/M67</f>
        <v>2.9837878787878722</v>
      </c>
    </row>
    <row r="68" spans="2:14" ht="18" customHeight="1">
      <c r="B68" s="199" t="s">
        <v>529</v>
      </c>
      <c r="C68" s="199" t="s">
        <v>530</v>
      </c>
      <c r="D68" s="199" t="s">
        <v>531</v>
      </c>
      <c r="E68" s="199" t="s">
        <v>532</v>
      </c>
      <c r="F68" s="200" t="s">
        <v>533</v>
      </c>
      <c r="G68" s="170" t="s">
        <v>535</v>
      </c>
      <c r="H68" s="217">
        <f>H66/H64*100</f>
        <v>5.4945741017953322</v>
      </c>
      <c r="I68" s="185">
        <f>I66/I64*100</f>
        <v>7.5180397823749985</v>
      </c>
      <c r="J68" s="267"/>
      <c r="K68" s="196" t="s">
        <v>522</v>
      </c>
      <c r="L68" s="197">
        <v>14.3888888888889</v>
      </c>
      <c r="M68" s="198">
        <v>10.85</v>
      </c>
      <c r="N68" s="183">
        <f>L68/M68</f>
        <v>1.3261648745519723</v>
      </c>
    </row>
    <row r="69" spans="2:14" ht="18" customHeight="1">
      <c r="B69" s="269">
        <v>3</v>
      </c>
      <c r="C69" s="271">
        <v>3</v>
      </c>
      <c r="D69" s="271">
        <v>3</v>
      </c>
      <c r="E69" s="271">
        <v>3</v>
      </c>
      <c r="F69" s="273">
        <v>3</v>
      </c>
      <c r="G69" s="170" t="s">
        <v>527</v>
      </c>
      <c r="H69" s="194">
        <v>29.95829999999998</v>
      </c>
      <c r="I69" s="195">
        <v>4.5199999999999996</v>
      </c>
      <c r="J69" s="267"/>
      <c r="K69" s="196" t="s">
        <v>524</v>
      </c>
      <c r="L69" s="201">
        <f>0.0669*1000000</f>
        <v>66900</v>
      </c>
      <c r="M69" s="202">
        <f>0.0157133333333333*1000000</f>
        <v>15713.333333333301</v>
      </c>
      <c r="N69" s="183">
        <f>L69/M69</f>
        <v>4.2575307594399749</v>
      </c>
    </row>
    <row r="70" spans="2:14" ht="18" customHeight="1" thickBot="1">
      <c r="B70" s="270"/>
      <c r="C70" s="272"/>
      <c r="D70" s="272"/>
      <c r="E70" s="272"/>
      <c r="F70" s="274"/>
      <c r="G70" s="203" t="s">
        <v>536</v>
      </c>
      <c r="H70" s="204">
        <f>H69/H64*100</f>
        <v>6.1424485115301453</v>
      </c>
      <c r="I70" s="205">
        <f>I69/I64*100</f>
        <v>2.6465373688734415</v>
      </c>
      <c r="J70" s="268"/>
      <c r="K70" s="206" t="s">
        <v>537</v>
      </c>
      <c r="L70" s="214">
        <v>282.274979192204</v>
      </c>
      <c r="M70" s="215">
        <v>344.7839652741211</v>
      </c>
      <c r="N70" s="209">
        <f t="shared" ref="N70" si="2">L70/M70</f>
        <v>0.81870100591186357</v>
      </c>
    </row>
    <row r="71" spans="2:14" ht="15.75" thickTop="1">
      <c r="B71" s="161"/>
      <c r="C71" s="161"/>
      <c r="D71" s="161"/>
      <c r="E71" s="161"/>
    </row>
    <row r="72" spans="2:14" ht="15.75" thickBot="1">
      <c r="C72" s="211"/>
    </row>
    <row r="73" spans="2:14" ht="15.75" thickTop="1">
      <c r="B73" s="275" t="s">
        <v>547</v>
      </c>
      <c r="C73" s="275"/>
      <c r="D73" s="275"/>
      <c r="E73" s="275"/>
      <c r="F73" s="276"/>
      <c r="G73" s="275" t="s">
        <v>513</v>
      </c>
      <c r="H73" s="275"/>
      <c r="I73" s="276"/>
      <c r="J73" s="163"/>
      <c r="K73" s="275" t="s">
        <v>514</v>
      </c>
      <c r="L73" s="275"/>
      <c r="M73" s="275"/>
      <c r="N73" s="275"/>
    </row>
    <row r="74" spans="2:14">
      <c r="B74" s="277"/>
      <c r="C74" s="277"/>
      <c r="D74" s="277"/>
      <c r="E74" s="277"/>
      <c r="F74" s="278"/>
      <c r="G74" s="277"/>
      <c r="H74" s="277"/>
      <c r="I74" s="278"/>
      <c r="J74" s="162"/>
      <c r="K74" s="279"/>
      <c r="L74" s="279"/>
      <c r="M74" s="279"/>
      <c r="N74" s="279"/>
    </row>
    <row r="75" spans="2:14">
      <c r="B75" s="280" t="s">
        <v>548</v>
      </c>
      <c r="C75" s="280"/>
      <c r="D75" s="280"/>
      <c r="E75" s="280"/>
      <c r="F75" s="281"/>
      <c r="G75" s="166"/>
      <c r="H75" s="167" t="s">
        <v>516</v>
      </c>
      <c r="I75" s="212" t="s">
        <v>549</v>
      </c>
      <c r="J75" s="169"/>
      <c r="K75" s="170"/>
      <c r="L75" s="167" t="s">
        <v>516</v>
      </c>
      <c r="M75" s="212" t="s">
        <v>549</v>
      </c>
      <c r="N75" s="220" t="s">
        <v>602</v>
      </c>
    </row>
    <row r="76" spans="2:14" ht="15" customHeight="1">
      <c r="B76" s="282"/>
      <c r="C76" s="282"/>
      <c r="D76" s="282"/>
      <c r="E76" s="282"/>
      <c r="F76" s="283"/>
      <c r="G76" s="166" t="s">
        <v>518</v>
      </c>
      <c r="H76" s="173">
        <v>14.8375</v>
      </c>
      <c r="I76" s="174">
        <v>1.8882722222222224</v>
      </c>
      <c r="J76" s="284" t="s">
        <v>519</v>
      </c>
      <c r="K76" s="175" t="s">
        <v>520</v>
      </c>
      <c r="L76" s="176"/>
      <c r="M76" s="177"/>
      <c r="N76" s="178"/>
    </row>
    <row r="77" spans="2:14">
      <c r="B77" s="287" t="s">
        <v>488</v>
      </c>
      <c r="C77" s="287"/>
      <c r="D77" s="287"/>
      <c r="E77" s="287"/>
      <c r="F77" s="288"/>
      <c r="G77" s="166" t="s">
        <v>521</v>
      </c>
      <c r="H77" s="161">
        <v>2.1</v>
      </c>
      <c r="I77" s="179">
        <v>2</v>
      </c>
      <c r="J77" s="285"/>
      <c r="K77" s="180" t="s">
        <v>522</v>
      </c>
      <c r="L77" s="181"/>
      <c r="M77" s="182"/>
      <c r="N77" s="183"/>
    </row>
    <row r="78" spans="2:14" ht="18">
      <c r="B78" s="289"/>
      <c r="C78" s="289"/>
      <c r="D78" s="289"/>
      <c r="E78" s="289"/>
      <c r="F78" s="290"/>
      <c r="G78" s="170" t="s">
        <v>523</v>
      </c>
      <c r="H78" s="217">
        <v>1070.6278</v>
      </c>
      <c r="I78" s="185">
        <v>178.9434</v>
      </c>
      <c r="J78" s="285"/>
      <c r="K78" s="180" t="s">
        <v>524</v>
      </c>
      <c r="L78" s="186"/>
      <c r="M78" s="187"/>
      <c r="N78" s="183"/>
    </row>
    <row r="79" spans="2:14" ht="18">
      <c r="F79" s="189"/>
      <c r="G79" s="170" t="s">
        <v>525</v>
      </c>
      <c r="H79" s="217">
        <v>534.70410000000004</v>
      </c>
      <c r="I79" s="185">
        <v>50.21</v>
      </c>
      <c r="J79" s="286"/>
      <c r="K79" s="190"/>
      <c r="L79" s="171"/>
      <c r="M79" s="191"/>
      <c r="N79" s="171"/>
    </row>
    <row r="80" spans="2:14" ht="18.95" customHeight="1">
      <c r="B80" s="261" t="s">
        <v>615</v>
      </c>
      <c r="C80" s="262"/>
      <c r="D80" s="262"/>
      <c r="E80" s="262"/>
      <c r="F80" s="263"/>
      <c r="G80" s="166" t="s">
        <v>526</v>
      </c>
      <c r="H80" s="217">
        <v>77.572400000000016</v>
      </c>
      <c r="I80" s="185">
        <v>12.98</v>
      </c>
      <c r="K80" s="167"/>
      <c r="L80" s="167"/>
    </row>
    <row r="81" spans="2:14" ht="15" customHeight="1">
      <c r="B81" s="264"/>
      <c r="C81" s="264"/>
      <c r="D81" s="264"/>
      <c r="E81" s="264"/>
      <c r="F81" s="265"/>
      <c r="G81" s="170" t="s">
        <v>527</v>
      </c>
      <c r="H81" s="194">
        <v>54.1419</v>
      </c>
      <c r="I81" s="195">
        <v>5.3432000000000004</v>
      </c>
      <c r="J81" s="266" t="s">
        <v>528</v>
      </c>
      <c r="K81" s="196" t="s">
        <v>520</v>
      </c>
      <c r="L81" s="197">
        <v>2.4167222222222202</v>
      </c>
      <c r="M81" s="198">
        <v>0.83</v>
      </c>
      <c r="N81" s="183">
        <f>L81/M81</f>
        <v>2.9117135207496632</v>
      </c>
    </row>
    <row r="82" spans="2:14" ht="18" customHeight="1">
      <c r="B82" s="199" t="s">
        <v>529</v>
      </c>
      <c r="C82" s="199" t="s">
        <v>530</v>
      </c>
      <c r="D82" s="199" t="s">
        <v>531</v>
      </c>
      <c r="E82" s="199" t="s">
        <v>532</v>
      </c>
      <c r="F82" s="200" t="s">
        <v>533</v>
      </c>
      <c r="G82" s="170" t="s">
        <v>534</v>
      </c>
      <c r="H82" s="217">
        <v>49.94304276425477</v>
      </c>
      <c r="I82" s="185">
        <f>I79/I78*100</f>
        <v>28.059151664716332</v>
      </c>
      <c r="J82" s="267"/>
      <c r="K82" s="196" t="s">
        <v>522</v>
      </c>
      <c r="L82" s="197">
        <v>14.11</v>
      </c>
      <c r="M82" s="198">
        <v>12.27</v>
      </c>
      <c r="N82" s="183">
        <f>L82/M82</f>
        <v>1.149959250203749</v>
      </c>
    </row>
    <row r="83" spans="2:14" ht="18" customHeight="1">
      <c r="B83" s="269">
        <v>3</v>
      </c>
      <c r="C83" s="271">
        <v>3</v>
      </c>
      <c r="D83" s="271">
        <v>3</v>
      </c>
      <c r="E83" s="271">
        <v>3</v>
      </c>
      <c r="F83" s="273">
        <v>3</v>
      </c>
      <c r="G83" s="170" t="s">
        <v>535</v>
      </c>
      <c r="H83" s="194">
        <f>H80/H78*100</f>
        <v>7.2455058611405398</v>
      </c>
      <c r="I83" s="195">
        <f>I80/I78*100</f>
        <v>7.2536902730137021</v>
      </c>
      <c r="J83" s="267"/>
      <c r="K83" s="196" t="s">
        <v>524</v>
      </c>
      <c r="L83" s="201">
        <f>0.0792666666666667*1000000</f>
        <v>79266.666666666701</v>
      </c>
      <c r="M83" s="202">
        <f>0.0230545454545455*1000000</f>
        <v>23054.5454545455</v>
      </c>
      <c r="N83" s="183">
        <f>L83/M83</f>
        <v>3.4382229232386909</v>
      </c>
    </row>
    <row r="84" spans="2:14" ht="18" customHeight="1" thickBot="1">
      <c r="B84" s="270"/>
      <c r="C84" s="272"/>
      <c r="D84" s="272"/>
      <c r="E84" s="272"/>
      <c r="F84" s="274"/>
      <c r="G84" s="203" t="s">
        <v>536</v>
      </c>
      <c r="H84" s="204">
        <f>H81/H78*100</f>
        <v>5.0570235519757656</v>
      </c>
      <c r="I84" s="205">
        <f>I81/I78*100</f>
        <v>2.9859721006754092</v>
      </c>
      <c r="J84" s="268"/>
      <c r="K84" s="206" t="s">
        <v>537</v>
      </c>
      <c r="L84" s="214">
        <v>332.56153935996389</v>
      </c>
      <c r="M84" s="215">
        <v>286.15396195649748</v>
      </c>
      <c r="N84" s="209">
        <f t="shared" ref="N84" si="3">L84/M84</f>
        <v>1.1621769521769596</v>
      </c>
    </row>
    <row r="85" spans="2:14" ht="15.75" thickTop="1">
      <c r="B85" s="161"/>
      <c r="C85" s="161"/>
      <c r="D85" s="161"/>
      <c r="E85" s="161"/>
    </row>
    <row r="86" spans="2:14" ht="15.75" thickBot="1">
      <c r="C86" s="211"/>
    </row>
    <row r="87" spans="2:14" ht="15.75" thickTop="1">
      <c r="B87" s="275" t="s">
        <v>550</v>
      </c>
      <c r="C87" s="275"/>
      <c r="D87" s="275"/>
      <c r="E87" s="275"/>
      <c r="F87" s="276"/>
      <c r="G87" s="275" t="s">
        <v>513</v>
      </c>
      <c r="H87" s="275"/>
      <c r="I87" s="276"/>
      <c r="J87" s="163"/>
      <c r="K87" s="275" t="s">
        <v>514</v>
      </c>
      <c r="L87" s="275"/>
      <c r="M87" s="275"/>
      <c r="N87" s="275"/>
    </row>
    <row r="88" spans="2:14">
      <c r="B88" s="277"/>
      <c r="C88" s="277"/>
      <c r="D88" s="277"/>
      <c r="E88" s="277"/>
      <c r="F88" s="278"/>
      <c r="G88" s="277"/>
      <c r="H88" s="277"/>
      <c r="I88" s="278"/>
      <c r="J88" s="162"/>
      <c r="K88" s="279"/>
      <c r="L88" s="279"/>
      <c r="M88" s="279"/>
      <c r="N88" s="279"/>
    </row>
    <row r="89" spans="2:14">
      <c r="B89" s="280" t="s">
        <v>548</v>
      </c>
      <c r="C89" s="280"/>
      <c r="D89" s="280"/>
      <c r="E89" s="280"/>
      <c r="F89" s="281"/>
      <c r="G89" s="166"/>
      <c r="H89" s="167" t="s">
        <v>539</v>
      </c>
      <c r="I89" s="212" t="s">
        <v>549</v>
      </c>
      <c r="J89" s="169"/>
      <c r="K89" s="170"/>
      <c r="L89" s="167" t="s">
        <v>539</v>
      </c>
      <c r="M89" s="212" t="s">
        <v>549</v>
      </c>
      <c r="N89" s="220" t="s">
        <v>602</v>
      </c>
    </row>
    <row r="90" spans="2:14" ht="15" customHeight="1">
      <c r="B90" s="282"/>
      <c r="C90" s="282"/>
      <c r="D90" s="282"/>
      <c r="E90" s="282"/>
      <c r="F90" s="283"/>
      <c r="G90" s="166" t="s">
        <v>518</v>
      </c>
      <c r="H90" s="173">
        <v>13.36611111</v>
      </c>
      <c r="I90" s="174">
        <v>1.8882722222222224</v>
      </c>
      <c r="J90" s="284" t="s">
        <v>519</v>
      </c>
      <c r="K90" s="175" t="s">
        <v>520</v>
      </c>
      <c r="L90" s="176"/>
      <c r="M90" s="177"/>
      <c r="N90" s="178"/>
    </row>
    <row r="91" spans="2:14">
      <c r="B91" s="287" t="s">
        <v>489</v>
      </c>
      <c r="C91" s="287"/>
      <c r="D91" s="287"/>
      <c r="E91" s="287"/>
      <c r="F91" s="288"/>
      <c r="G91" s="166" t="s">
        <v>521</v>
      </c>
      <c r="H91" s="161">
        <v>2.1</v>
      </c>
      <c r="I91" s="179">
        <v>2</v>
      </c>
      <c r="J91" s="285"/>
      <c r="K91" s="180" t="s">
        <v>522</v>
      </c>
      <c r="L91" s="181"/>
      <c r="M91" s="182"/>
      <c r="N91" s="183"/>
    </row>
    <row r="92" spans="2:14" ht="18">
      <c r="B92" s="289"/>
      <c r="C92" s="289"/>
      <c r="D92" s="289"/>
      <c r="E92" s="289"/>
      <c r="F92" s="290"/>
      <c r="G92" s="170" t="s">
        <v>523</v>
      </c>
      <c r="H92" s="217">
        <v>727.26134999999999</v>
      </c>
      <c r="I92" s="185">
        <v>178.9434</v>
      </c>
      <c r="J92" s="285"/>
      <c r="K92" s="180" t="s">
        <v>524</v>
      </c>
      <c r="L92" s="186"/>
      <c r="M92" s="187"/>
      <c r="N92" s="183"/>
    </row>
    <row r="93" spans="2:14" ht="18">
      <c r="F93" s="189"/>
      <c r="G93" s="170" t="s">
        <v>525</v>
      </c>
      <c r="H93" s="217">
        <v>295.58710000000002</v>
      </c>
      <c r="I93" s="185">
        <v>50.21</v>
      </c>
      <c r="J93" s="286"/>
      <c r="K93" s="190"/>
      <c r="L93" s="171"/>
      <c r="M93" s="191"/>
      <c r="N93" s="171"/>
    </row>
    <row r="94" spans="2:14" ht="18.95" customHeight="1">
      <c r="B94" s="261" t="s">
        <v>615</v>
      </c>
      <c r="C94" s="262"/>
      <c r="D94" s="262"/>
      <c r="E94" s="262"/>
      <c r="F94" s="263"/>
      <c r="G94" s="166" t="s">
        <v>526</v>
      </c>
      <c r="H94" s="217">
        <v>59.867649999999998</v>
      </c>
      <c r="I94" s="185">
        <v>12.98</v>
      </c>
      <c r="K94" s="167"/>
      <c r="L94" s="167"/>
    </row>
    <row r="95" spans="2:14" ht="18">
      <c r="B95" s="264"/>
      <c r="C95" s="264"/>
      <c r="D95" s="264"/>
      <c r="E95" s="264"/>
      <c r="F95" s="265"/>
      <c r="G95" s="170" t="s">
        <v>527</v>
      </c>
      <c r="H95" s="194">
        <v>45.34</v>
      </c>
      <c r="I95" s="195">
        <v>5.3432000000000004</v>
      </c>
      <c r="J95" s="266" t="s">
        <v>528</v>
      </c>
      <c r="K95" s="196" t="s">
        <v>520</v>
      </c>
      <c r="L95" s="197">
        <v>3.0746388888888898</v>
      </c>
      <c r="M95" s="198">
        <v>0.83</v>
      </c>
      <c r="N95" s="183">
        <f>L95/M95</f>
        <v>3.7043842034805903</v>
      </c>
    </row>
    <row r="96" spans="2:14" ht="18" customHeight="1">
      <c r="B96" s="199" t="s">
        <v>529</v>
      </c>
      <c r="C96" s="199" t="s">
        <v>530</v>
      </c>
      <c r="D96" s="199" t="s">
        <v>531</v>
      </c>
      <c r="E96" s="199" t="s">
        <v>532</v>
      </c>
      <c r="F96" s="200" t="s">
        <v>533</v>
      </c>
      <c r="G96" s="170" t="s">
        <v>534</v>
      </c>
      <c r="H96" s="217">
        <v>49.94304276425477</v>
      </c>
      <c r="I96" s="185">
        <f>I93/I92*100</f>
        <v>28.059151664716332</v>
      </c>
      <c r="J96" s="267"/>
      <c r="K96" s="196" t="s">
        <v>522</v>
      </c>
      <c r="L96" s="197">
        <v>18.5833333333333</v>
      </c>
      <c r="M96" s="198">
        <v>12.27</v>
      </c>
      <c r="N96" s="183">
        <f>L96/M96</f>
        <v>1.514534093996194</v>
      </c>
    </row>
    <row r="97" spans="2:14" ht="18" customHeight="1">
      <c r="B97" s="269">
        <v>3</v>
      </c>
      <c r="C97" s="271">
        <v>3</v>
      </c>
      <c r="D97" s="271">
        <v>3</v>
      </c>
      <c r="E97" s="271">
        <v>3</v>
      </c>
      <c r="F97" s="273">
        <v>3</v>
      </c>
      <c r="G97" s="170" t="s">
        <v>535</v>
      </c>
      <c r="H97" s="194">
        <f>H94/H92*100</f>
        <v>8.2319306532651577</v>
      </c>
      <c r="I97" s="195">
        <f>I94/I92*100</f>
        <v>7.2536902730137021</v>
      </c>
      <c r="J97" s="267"/>
      <c r="K97" s="196" t="s">
        <v>524</v>
      </c>
      <c r="L97" s="201">
        <f>0.129025*1000000</f>
        <v>129025</v>
      </c>
      <c r="M97" s="202">
        <f>0.0230545454545455*1000000</f>
        <v>23054.5454545455</v>
      </c>
      <c r="N97" s="183">
        <f>L97/M97</f>
        <v>5.5965102523659196</v>
      </c>
    </row>
    <row r="98" spans="2:14" ht="18" customHeight="1" thickBot="1">
      <c r="B98" s="270"/>
      <c r="C98" s="272"/>
      <c r="D98" s="272"/>
      <c r="E98" s="272"/>
      <c r="F98" s="274"/>
      <c r="G98" s="203" t="s">
        <v>536</v>
      </c>
      <c r="H98" s="204">
        <f>H95/H92*100</f>
        <v>6.2343475285741512</v>
      </c>
      <c r="I98" s="205">
        <f>I95/I92*100</f>
        <v>2.9859721006754092</v>
      </c>
      <c r="J98" s="268"/>
      <c r="K98" s="206" t="s">
        <v>537</v>
      </c>
      <c r="L98" s="214">
        <v>248.85214882589852</v>
      </c>
      <c r="M98" s="215">
        <v>286.15396195649748</v>
      </c>
      <c r="N98" s="209">
        <f t="shared" ref="N98" si="4">L98/M98</f>
        <v>0.86964425417856084</v>
      </c>
    </row>
    <row r="99" spans="2:14" ht="15.75" thickTop="1">
      <c r="B99" s="161"/>
      <c r="C99" s="161"/>
      <c r="D99" s="161"/>
      <c r="E99" s="161"/>
    </row>
    <row r="100" spans="2:14" ht="15.75" thickBot="1">
      <c r="C100" s="211"/>
    </row>
    <row r="101" spans="2:14" ht="15.75" thickTop="1">
      <c r="B101" s="275" t="s">
        <v>551</v>
      </c>
      <c r="C101" s="275"/>
      <c r="D101" s="275"/>
      <c r="E101" s="275"/>
      <c r="F101" s="276"/>
      <c r="G101" s="275" t="s">
        <v>513</v>
      </c>
      <c r="H101" s="275"/>
      <c r="I101" s="276"/>
      <c r="J101" s="163"/>
      <c r="K101" s="275" t="s">
        <v>514</v>
      </c>
      <c r="L101" s="275"/>
      <c r="M101" s="275"/>
      <c r="N101" s="275"/>
    </row>
    <row r="102" spans="2:14">
      <c r="B102" s="277"/>
      <c r="C102" s="277"/>
      <c r="D102" s="277"/>
      <c r="E102" s="277"/>
      <c r="F102" s="278"/>
      <c r="G102" s="277"/>
      <c r="H102" s="277"/>
      <c r="I102" s="278"/>
      <c r="J102" s="162"/>
      <c r="K102" s="279"/>
      <c r="L102" s="279"/>
      <c r="M102" s="279"/>
      <c r="N102" s="279"/>
    </row>
    <row r="103" spans="2:14">
      <c r="B103" s="280" t="s">
        <v>548</v>
      </c>
      <c r="C103" s="280"/>
      <c r="D103" s="280"/>
      <c r="E103" s="280"/>
      <c r="F103" s="281"/>
      <c r="G103" s="166"/>
      <c r="H103" s="167" t="s">
        <v>542</v>
      </c>
      <c r="I103" s="212" t="s">
        <v>549</v>
      </c>
      <c r="J103" s="169"/>
      <c r="K103" s="170"/>
      <c r="L103" s="167" t="s">
        <v>542</v>
      </c>
      <c r="M103" s="212" t="s">
        <v>549</v>
      </c>
      <c r="N103" s="220" t="s">
        <v>602</v>
      </c>
    </row>
    <row r="104" spans="2:14" ht="15" customHeight="1">
      <c r="B104" s="282"/>
      <c r="C104" s="282"/>
      <c r="D104" s="282"/>
      <c r="E104" s="282"/>
      <c r="F104" s="283"/>
      <c r="G104" s="166" t="s">
        <v>518</v>
      </c>
      <c r="H104" s="173">
        <v>15.260555556666667</v>
      </c>
      <c r="I104" s="174">
        <v>1.8882722222222224</v>
      </c>
      <c r="J104" s="284" t="s">
        <v>519</v>
      </c>
      <c r="K104" s="175" t="s">
        <v>520</v>
      </c>
      <c r="L104" s="176"/>
      <c r="M104" s="177"/>
      <c r="N104" s="178"/>
    </row>
    <row r="105" spans="2:14">
      <c r="B105" s="287" t="s">
        <v>490</v>
      </c>
      <c r="C105" s="287"/>
      <c r="D105" s="287"/>
      <c r="E105" s="287"/>
      <c r="F105" s="288"/>
      <c r="G105" s="166" t="s">
        <v>521</v>
      </c>
      <c r="H105" s="161">
        <v>2.4</v>
      </c>
      <c r="I105" s="179">
        <v>2</v>
      </c>
      <c r="J105" s="285"/>
      <c r="K105" s="180" t="s">
        <v>522</v>
      </c>
      <c r="L105" s="181"/>
      <c r="M105" s="182"/>
      <c r="N105" s="183"/>
    </row>
    <row r="106" spans="2:14" ht="18">
      <c r="B106" s="289"/>
      <c r="C106" s="289"/>
      <c r="D106" s="289"/>
      <c r="E106" s="289"/>
      <c r="F106" s="290"/>
      <c r="G106" s="170" t="s">
        <v>523</v>
      </c>
      <c r="H106" s="217">
        <v>853.17759999999998</v>
      </c>
      <c r="I106" s="185">
        <v>178.9434</v>
      </c>
      <c r="J106" s="285"/>
      <c r="K106" s="180" t="s">
        <v>524</v>
      </c>
      <c r="L106" s="186"/>
      <c r="M106" s="187"/>
      <c r="N106" s="183"/>
    </row>
    <row r="107" spans="2:14" ht="18">
      <c r="F107" s="189"/>
      <c r="G107" s="170" t="s">
        <v>525</v>
      </c>
      <c r="H107" s="217">
        <v>330.59</v>
      </c>
      <c r="I107" s="185">
        <v>50.21</v>
      </c>
      <c r="J107" s="286"/>
      <c r="K107" s="190"/>
      <c r="L107" s="171"/>
      <c r="M107" s="191"/>
      <c r="N107" s="171"/>
    </row>
    <row r="108" spans="2:14" ht="18.95" customHeight="1">
      <c r="B108" s="261" t="s">
        <v>615</v>
      </c>
      <c r="C108" s="262"/>
      <c r="D108" s="262"/>
      <c r="E108" s="262"/>
      <c r="F108" s="263"/>
      <c r="G108" s="166" t="s">
        <v>526</v>
      </c>
      <c r="H108" s="217">
        <v>52.91</v>
      </c>
      <c r="I108" s="185">
        <v>12.98</v>
      </c>
      <c r="K108" s="167"/>
      <c r="L108" s="167"/>
    </row>
    <row r="109" spans="2:14" ht="18">
      <c r="B109" s="264"/>
      <c r="C109" s="264"/>
      <c r="D109" s="264"/>
      <c r="E109" s="264"/>
      <c r="F109" s="265"/>
      <c r="G109" s="170" t="s">
        <v>527</v>
      </c>
      <c r="H109" s="194">
        <v>75.510000000000005</v>
      </c>
      <c r="I109" s="195">
        <v>5.3432000000000004</v>
      </c>
      <c r="J109" s="266" t="s">
        <v>528</v>
      </c>
      <c r="K109" s="196" t="s">
        <v>520</v>
      </c>
      <c r="L109" s="197">
        <v>2.66</v>
      </c>
      <c r="M109" s="198">
        <v>0.83</v>
      </c>
      <c r="N109" s="183">
        <f>L109/M109</f>
        <v>3.2048192771084341</v>
      </c>
    </row>
    <row r="110" spans="2:14" ht="18" customHeight="1">
      <c r="B110" s="199" t="s">
        <v>529</v>
      </c>
      <c r="C110" s="199" t="s">
        <v>530</v>
      </c>
      <c r="D110" s="199" t="s">
        <v>531</v>
      </c>
      <c r="E110" s="199" t="s">
        <v>532</v>
      </c>
      <c r="F110" s="200" t="s">
        <v>533</v>
      </c>
      <c r="G110" s="170" t="s">
        <v>534</v>
      </c>
      <c r="H110" s="217">
        <f>H107/H106*100</f>
        <v>38.748087150905036</v>
      </c>
      <c r="I110" s="185">
        <f>I107/I106*100</f>
        <v>28.059151664716332</v>
      </c>
      <c r="J110" s="267"/>
      <c r="K110" s="196" t="s">
        <v>522</v>
      </c>
      <c r="L110" s="197">
        <v>16.559999999999999</v>
      </c>
      <c r="M110" s="198">
        <v>12.27</v>
      </c>
      <c r="N110" s="183">
        <f>L110/M110</f>
        <v>1.3496332518337408</v>
      </c>
    </row>
    <row r="111" spans="2:14" ht="18" customHeight="1">
      <c r="B111" s="269">
        <v>3</v>
      </c>
      <c r="C111" s="271">
        <v>3</v>
      </c>
      <c r="D111" s="271">
        <v>3</v>
      </c>
      <c r="E111" s="271">
        <v>3</v>
      </c>
      <c r="F111" s="273">
        <v>3</v>
      </c>
      <c r="G111" s="170" t="s">
        <v>535</v>
      </c>
      <c r="H111" s="194">
        <f>H108/H106*100</f>
        <v>6.2015224028385179</v>
      </c>
      <c r="I111" s="195">
        <f>I108/I106*100</f>
        <v>7.2536902730137021</v>
      </c>
      <c r="J111" s="267"/>
      <c r="K111" s="196" t="s">
        <v>524</v>
      </c>
      <c r="L111" s="201">
        <f>0.115466666666667*1000000</f>
        <v>115466.66666666699</v>
      </c>
      <c r="M111" s="202">
        <f>0.0230545454545455*1000000</f>
        <v>23054.5454545455</v>
      </c>
      <c r="N111" s="183">
        <f>L111/M111</f>
        <v>5.00841219768665</v>
      </c>
    </row>
    <row r="112" spans="2:14" ht="18" customHeight="1" thickBot="1">
      <c r="B112" s="270"/>
      <c r="C112" s="272"/>
      <c r="D112" s="272"/>
      <c r="E112" s="272"/>
      <c r="F112" s="274"/>
      <c r="G112" s="203" t="s">
        <v>536</v>
      </c>
      <c r="H112" s="204">
        <f>H109/H106*100</f>
        <v>8.8504433309078916</v>
      </c>
      <c r="I112" s="205">
        <f>I109/I106*100</f>
        <v>2.9859721006754092</v>
      </c>
      <c r="J112" s="268"/>
      <c r="K112" s="206" t="s">
        <v>537</v>
      </c>
      <c r="L112" s="214">
        <v>280.5077135654617</v>
      </c>
      <c r="M112" s="215">
        <v>286.15396195649748</v>
      </c>
      <c r="N112" s="209">
        <f t="shared" ref="N112" si="5">L112/M112</f>
        <v>0.98026849479059752</v>
      </c>
    </row>
    <row r="113" spans="2:14" ht="15.75" thickTop="1">
      <c r="B113" s="161"/>
      <c r="C113" s="161"/>
      <c r="D113" s="161"/>
      <c r="E113" s="161"/>
    </row>
    <row r="114" spans="2:14" ht="15.75" thickBot="1">
      <c r="C114" s="211"/>
    </row>
    <row r="115" spans="2:14" ht="15.75" thickTop="1">
      <c r="B115" s="275" t="s">
        <v>552</v>
      </c>
      <c r="C115" s="275"/>
      <c r="D115" s="275"/>
      <c r="E115" s="275"/>
      <c r="F115" s="276"/>
      <c r="G115" s="275" t="s">
        <v>513</v>
      </c>
      <c r="H115" s="275"/>
      <c r="I115" s="276"/>
      <c r="J115" s="163"/>
      <c r="K115" s="275" t="s">
        <v>514</v>
      </c>
      <c r="L115" s="275"/>
      <c r="M115" s="275"/>
      <c r="N115" s="275"/>
    </row>
    <row r="116" spans="2:14">
      <c r="B116" s="277"/>
      <c r="C116" s="277"/>
      <c r="D116" s="277"/>
      <c r="E116" s="277"/>
      <c r="F116" s="278"/>
      <c r="G116" s="277"/>
      <c r="H116" s="277"/>
      <c r="I116" s="278"/>
      <c r="J116" s="162"/>
      <c r="K116" s="279"/>
      <c r="L116" s="279"/>
      <c r="M116" s="279"/>
      <c r="N116" s="279"/>
    </row>
    <row r="117" spans="2:14">
      <c r="B117" s="280" t="s">
        <v>548</v>
      </c>
      <c r="C117" s="280"/>
      <c r="D117" s="280"/>
      <c r="E117" s="280"/>
      <c r="F117" s="281"/>
      <c r="G117" s="166"/>
      <c r="H117" s="167" t="s">
        <v>544</v>
      </c>
      <c r="I117" s="212" t="s">
        <v>549</v>
      </c>
      <c r="J117" s="169"/>
      <c r="K117" s="170"/>
      <c r="L117" s="167" t="s">
        <v>544</v>
      </c>
      <c r="M117" s="212" t="s">
        <v>549</v>
      </c>
      <c r="N117" s="220" t="s">
        <v>602</v>
      </c>
    </row>
    <row r="118" spans="2:14" ht="15" customHeight="1">
      <c r="B118" s="282"/>
      <c r="C118" s="282"/>
      <c r="D118" s="282"/>
      <c r="E118" s="282"/>
      <c r="F118" s="283"/>
      <c r="G118" s="166" t="s">
        <v>518</v>
      </c>
      <c r="H118" s="173">
        <v>8.1130555556666657</v>
      </c>
      <c r="I118" s="174">
        <v>1.8882722222222224</v>
      </c>
      <c r="J118" s="284" t="s">
        <v>519</v>
      </c>
      <c r="K118" s="175" t="s">
        <v>520</v>
      </c>
      <c r="L118" s="176"/>
      <c r="M118" s="177"/>
      <c r="N118" s="178"/>
    </row>
    <row r="119" spans="2:14">
      <c r="B119" s="287" t="s">
        <v>491</v>
      </c>
      <c r="C119" s="287"/>
      <c r="D119" s="287"/>
      <c r="E119" s="287"/>
      <c r="F119" s="288"/>
      <c r="G119" s="166" t="s">
        <v>521</v>
      </c>
      <c r="H119" s="161">
        <v>2.0125000000000002</v>
      </c>
      <c r="I119" s="179">
        <v>2</v>
      </c>
      <c r="J119" s="285"/>
      <c r="K119" s="180" t="s">
        <v>522</v>
      </c>
      <c r="L119" s="181"/>
      <c r="M119" s="182"/>
      <c r="N119" s="183"/>
    </row>
    <row r="120" spans="2:14" ht="18">
      <c r="B120" s="289"/>
      <c r="C120" s="289"/>
      <c r="D120" s="289"/>
      <c r="E120" s="289"/>
      <c r="F120" s="290"/>
      <c r="G120" s="170" t="s">
        <v>523</v>
      </c>
      <c r="H120" s="217">
        <v>473.32835</v>
      </c>
      <c r="I120" s="185">
        <v>178.9434</v>
      </c>
      <c r="J120" s="285"/>
      <c r="K120" s="180" t="s">
        <v>524</v>
      </c>
      <c r="L120" s="186"/>
      <c r="M120" s="187"/>
      <c r="N120" s="183"/>
    </row>
    <row r="121" spans="2:14" ht="18">
      <c r="F121" s="189"/>
      <c r="G121" s="170" t="s">
        <v>525</v>
      </c>
      <c r="H121" s="217">
        <v>167.59</v>
      </c>
      <c r="I121" s="185">
        <v>50.21</v>
      </c>
      <c r="J121" s="286"/>
      <c r="K121" s="190"/>
      <c r="L121" s="171"/>
      <c r="M121" s="191"/>
      <c r="N121" s="171"/>
    </row>
    <row r="122" spans="2:14" ht="18.95" customHeight="1">
      <c r="B122" s="261" t="s">
        <v>615</v>
      </c>
      <c r="C122" s="262"/>
      <c r="D122" s="262"/>
      <c r="E122" s="262"/>
      <c r="F122" s="263"/>
      <c r="G122" s="166" t="s">
        <v>526</v>
      </c>
      <c r="H122" s="217">
        <v>33.26</v>
      </c>
      <c r="I122" s="185">
        <v>12.98</v>
      </c>
      <c r="K122" s="167"/>
      <c r="L122" s="167"/>
    </row>
    <row r="123" spans="2:14" ht="15" customHeight="1">
      <c r="B123" s="264"/>
      <c r="C123" s="264"/>
      <c r="D123" s="264"/>
      <c r="E123" s="264"/>
      <c r="F123" s="265"/>
      <c r="G123" s="170" t="s">
        <v>534</v>
      </c>
      <c r="H123" s="194">
        <f>H121/H120*100</f>
        <v>35.406710796004511</v>
      </c>
      <c r="I123" s="195">
        <f>I121/I120*100</f>
        <v>28.059151664716332</v>
      </c>
      <c r="J123" s="266" t="s">
        <v>528</v>
      </c>
      <c r="K123" s="196" t="s">
        <v>520</v>
      </c>
      <c r="L123" s="197">
        <v>1.53</v>
      </c>
      <c r="M123" s="198">
        <v>0.83</v>
      </c>
      <c r="N123" s="183">
        <f>L123/M123</f>
        <v>1.8433734939759037</v>
      </c>
    </row>
    <row r="124" spans="2:14" ht="18" customHeight="1">
      <c r="B124" s="199" t="s">
        <v>529</v>
      </c>
      <c r="C124" s="199" t="s">
        <v>530</v>
      </c>
      <c r="D124" s="199" t="s">
        <v>531</v>
      </c>
      <c r="E124" s="199" t="s">
        <v>532</v>
      </c>
      <c r="F124" s="200" t="s">
        <v>533</v>
      </c>
      <c r="G124" s="170" t="s">
        <v>535</v>
      </c>
      <c r="H124" s="217">
        <f>H122/H120*100</f>
        <v>7.0268345430819847</v>
      </c>
      <c r="I124" s="185">
        <f>I122/I120*100</f>
        <v>7.2536902730137021</v>
      </c>
      <c r="J124" s="267"/>
      <c r="K124" s="196" t="s">
        <v>522</v>
      </c>
      <c r="L124" s="197">
        <v>14.44</v>
      </c>
      <c r="M124" s="198">
        <v>12.27</v>
      </c>
      <c r="N124" s="183">
        <f>L124/M124</f>
        <v>1.1768541157294214</v>
      </c>
    </row>
    <row r="125" spans="2:14" ht="18" customHeight="1">
      <c r="B125" s="269">
        <v>3</v>
      </c>
      <c r="C125" s="271">
        <v>3</v>
      </c>
      <c r="D125" s="271">
        <v>3</v>
      </c>
      <c r="E125" s="271">
        <v>3</v>
      </c>
      <c r="F125" s="273">
        <v>3</v>
      </c>
      <c r="G125" s="170" t="s">
        <v>527</v>
      </c>
      <c r="H125" s="194">
        <v>32.384399999999999</v>
      </c>
      <c r="I125" s="195">
        <v>5.3432000000000004</v>
      </c>
      <c r="J125" s="267"/>
      <c r="K125" s="196" t="s">
        <v>524</v>
      </c>
      <c r="L125" s="201">
        <f>0.0460166666666667*1000000</f>
        <v>46016.666666666701</v>
      </c>
      <c r="M125" s="202">
        <f>0.0230545454545455*1000000</f>
        <v>23054.5454545455</v>
      </c>
      <c r="N125" s="183">
        <f>L125/M125</f>
        <v>1.9959910620399555</v>
      </c>
    </row>
    <row r="126" spans="2:14" ht="18" customHeight="1" thickBot="1">
      <c r="B126" s="270"/>
      <c r="C126" s="272"/>
      <c r="D126" s="272"/>
      <c r="E126" s="272"/>
      <c r="F126" s="274"/>
      <c r="G126" s="203" t="s">
        <v>536</v>
      </c>
      <c r="H126" s="204">
        <f>H125/H120*100</f>
        <v>6.8418466800055393</v>
      </c>
      <c r="I126" s="205">
        <f>I125/I120*100</f>
        <v>2.9859721006754092</v>
      </c>
      <c r="J126" s="268"/>
      <c r="K126" s="206" t="s">
        <v>537</v>
      </c>
      <c r="L126" s="214">
        <v>331.12892599344002</v>
      </c>
      <c r="M126" s="215">
        <v>286.15396195649748</v>
      </c>
      <c r="N126" s="209">
        <f t="shared" ref="N126" si="6">L126/M126</f>
        <v>1.1571705096425673</v>
      </c>
    </row>
    <row r="127" spans="2:14" ht="15.75" thickTop="1">
      <c r="B127" s="161"/>
      <c r="C127" s="161"/>
      <c r="D127" s="161"/>
      <c r="E127" s="161"/>
    </row>
    <row r="128" spans="2:14" ht="15.75" thickBot="1">
      <c r="C128" s="211"/>
    </row>
    <row r="129" spans="2:14" ht="15" customHeight="1" thickTop="1">
      <c r="B129" s="275" t="s">
        <v>553</v>
      </c>
      <c r="C129" s="275"/>
      <c r="D129" s="275"/>
      <c r="E129" s="275"/>
      <c r="F129" s="276"/>
      <c r="G129" s="275" t="s">
        <v>513</v>
      </c>
      <c r="H129" s="275"/>
      <c r="I129" s="276"/>
      <c r="J129" s="163"/>
      <c r="K129" s="275" t="s">
        <v>514</v>
      </c>
      <c r="L129" s="275"/>
      <c r="M129" s="275"/>
      <c r="N129" s="275"/>
    </row>
    <row r="130" spans="2:14" ht="15" customHeight="1">
      <c r="B130" s="277"/>
      <c r="C130" s="277"/>
      <c r="D130" s="277"/>
      <c r="E130" s="277"/>
      <c r="F130" s="278"/>
      <c r="G130" s="277"/>
      <c r="H130" s="277"/>
      <c r="I130" s="278"/>
      <c r="J130" s="162"/>
      <c r="K130" s="279"/>
      <c r="L130" s="279"/>
      <c r="M130" s="279"/>
      <c r="N130" s="279"/>
    </row>
    <row r="131" spans="2:14" ht="15" customHeight="1">
      <c r="B131" s="280" t="s">
        <v>554</v>
      </c>
      <c r="C131" s="280"/>
      <c r="D131" s="280"/>
      <c r="E131" s="280"/>
      <c r="F131" s="281"/>
      <c r="G131" s="166"/>
      <c r="H131" s="167" t="s">
        <v>516</v>
      </c>
      <c r="I131" s="212" t="s">
        <v>555</v>
      </c>
      <c r="J131" s="169"/>
      <c r="K131" s="170"/>
      <c r="L131" s="167" t="s">
        <v>516</v>
      </c>
      <c r="M131" s="212" t="s">
        <v>555</v>
      </c>
      <c r="N131" s="220" t="s">
        <v>602</v>
      </c>
    </row>
    <row r="132" spans="2:14" ht="15" customHeight="1">
      <c r="B132" s="282"/>
      <c r="C132" s="282"/>
      <c r="D132" s="282"/>
      <c r="E132" s="282"/>
      <c r="F132" s="283"/>
      <c r="G132" s="166" t="s">
        <v>518</v>
      </c>
      <c r="H132" s="173">
        <v>14.8375</v>
      </c>
      <c r="I132" s="174">
        <v>1.3285333333333333</v>
      </c>
      <c r="J132" s="284" t="s">
        <v>519</v>
      </c>
      <c r="K132" s="175" t="s">
        <v>520</v>
      </c>
      <c r="L132" s="176">
        <f>107.028857142857/1000</f>
        <v>0.10702885714285701</v>
      </c>
      <c r="M132" s="177">
        <f>70.4725/1000</f>
        <v>7.0472499999999993E-2</v>
      </c>
      <c r="N132" s="178">
        <f>L132/M132</f>
        <v>1.5187322309107385</v>
      </c>
    </row>
    <row r="133" spans="2:14" s="172" customFormat="1" ht="18" customHeight="1">
      <c r="B133" s="287" t="s">
        <v>291</v>
      </c>
      <c r="C133" s="287"/>
      <c r="D133" s="287"/>
      <c r="E133" s="287"/>
      <c r="F133" s="288"/>
      <c r="G133" s="166" t="s">
        <v>521</v>
      </c>
      <c r="H133" s="161">
        <v>2.1</v>
      </c>
      <c r="I133" s="179">
        <v>2.0857142857142859</v>
      </c>
      <c r="J133" s="285"/>
      <c r="K133" s="180" t="s">
        <v>522</v>
      </c>
      <c r="L133" s="181">
        <v>10.857142857142858</v>
      </c>
      <c r="M133" s="182">
        <v>7.916666666666667</v>
      </c>
      <c r="N133" s="183">
        <f>L133/M133</f>
        <v>1.3714285714285714</v>
      </c>
    </row>
    <row r="134" spans="2:14" s="172" customFormat="1" ht="15" customHeight="1">
      <c r="B134" s="289"/>
      <c r="C134" s="289"/>
      <c r="D134" s="289"/>
      <c r="E134" s="289"/>
      <c r="F134" s="290"/>
      <c r="G134" s="170" t="s">
        <v>556</v>
      </c>
      <c r="H134" s="217">
        <v>1070.6278</v>
      </c>
      <c r="I134" s="185">
        <v>130.95320000000001</v>
      </c>
      <c r="J134" s="285"/>
      <c r="K134" s="180" t="s">
        <v>524</v>
      </c>
      <c r="L134" s="186">
        <v>212.57508571428571</v>
      </c>
      <c r="M134" s="187">
        <v>182.52775</v>
      </c>
      <c r="N134" s="183">
        <f>L134/M134</f>
        <v>1.1646179044791036</v>
      </c>
    </row>
    <row r="135" spans="2:14" s="172" customFormat="1" ht="15" customHeight="1">
      <c r="B135" s="160"/>
      <c r="C135" s="160"/>
      <c r="D135" s="160"/>
      <c r="E135" s="160"/>
      <c r="F135" s="189"/>
      <c r="G135" s="170" t="s">
        <v>557</v>
      </c>
      <c r="H135" s="217">
        <v>534.70410000000004</v>
      </c>
      <c r="I135" s="185">
        <v>42.750799999999998</v>
      </c>
      <c r="J135" s="286"/>
      <c r="K135" s="190"/>
      <c r="L135" s="171"/>
      <c r="M135" s="191"/>
      <c r="N135" s="171"/>
    </row>
    <row r="136" spans="2:14" s="172" customFormat="1" ht="15" customHeight="1">
      <c r="B136" s="261" t="s">
        <v>615</v>
      </c>
      <c r="C136" s="262"/>
      <c r="D136" s="262"/>
      <c r="E136" s="262"/>
      <c r="F136" s="263"/>
      <c r="G136" s="166" t="s">
        <v>558</v>
      </c>
      <c r="H136" s="217">
        <v>77.572400000000016</v>
      </c>
      <c r="I136" s="185">
        <v>10.648699999999991</v>
      </c>
      <c r="J136" s="160"/>
      <c r="K136" s="167"/>
      <c r="L136" s="167"/>
      <c r="M136" s="160"/>
      <c r="N136" s="160"/>
    </row>
    <row r="137" spans="2:14" s="172" customFormat="1" ht="15" customHeight="1">
      <c r="B137" s="264"/>
      <c r="C137" s="264"/>
      <c r="D137" s="264"/>
      <c r="E137" s="264"/>
      <c r="F137" s="265"/>
      <c r="G137" s="170" t="s">
        <v>559</v>
      </c>
      <c r="H137" s="194">
        <v>54.1419</v>
      </c>
      <c r="I137" s="195">
        <v>5.3508000000000102</v>
      </c>
      <c r="J137" s="266" t="s">
        <v>528</v>
      </c>
      <c r="K137" s="196" t="s">
        <v>520</v>
      </c>
      <c r="L137" s="197">
        <v>3.3856666666666668</v>
      </c>
      <c r="M137" s="198">
        <v>0.58593939393939398</v>
      </c>
      <c r="N137" s="183">
        <f>L137/M137</f>
        <v>5.7781857674803474</v>
      </c>
    </row>
    <row r="138" spans="2:14" s="172" customFormat="1" ht="15" customHeight="1">
      <c r="B138" s="199" t="s">
        <v>529</v>
      </c>
      <c r="C138" s="199" t="s">
        <v>530</v>
      </c>
      <c r="D138" s="199" t="s">
        <v>531</v>
      </c>
      <c r="E138" s="199" t="s">
        <v>532</v>
      </c>
      <c r="F138" s="200" t="s">
        <v>533</v>
      </c>
      <c r="G138" s="170" t="s">
        <v>534</v>
      </c>
      <c r="H138" s="217">
        <v>49.94304276425477</v>
      </c>
      <c r="I138" s="185">
        <v>29.150830050090761</v>
      </c>
      <c r="J138" s="267"/>
      <c r="K138" s="196" t="s">
        <v>522</v>
      </c>
      <c r="L138" s="197">
        <v>16.333333333333332</v>
      </c>
      <c r="M138" s="198">
        <v>9.5757575757575761</v>
      </c>
      <c r="N138" s="183">
        <f>L138/M138</f>
        <v>1.7056962025316453</v>
      </c>
    </row>
    <row r="139" spans="2:14" s="172" customFormat="1" ht="15" customHeight="1">
      <c r="B139" s="269">
        <v>3</v>
      </c>
      <c r="C139" s="271">
        <v>3</v>
      </c>
      <c r="D139" s="271">
        <v>3</v>
      </c>
      <c r="E139" s="271">
        <v>3</v>
      </c>
      <c r="F139" s="273">
        <v>3</v>
      </c>
      <c r="G139" s="170" t="s">
        <v>535</v>
      </c>
      <c r="H139" s="194">
        <f>H136/H134*100</f>
        <v>7.2455058611405398</v>
      </c>
      <c r="I139" s="195">
        <f>I136/I134*100</f>
        <v>8.1316836854693051</v>
      </c>
      <c r="J139" s="267"/>
      <c r="K139" s="196" t="s">
        <v>524</v>
      </c>
      <c r="L139" s="201">
        <v>134016.66666666666</v>
      </c>
      <c r="M139" s="202">
        <v>19928.571428571438</v>
      </c>
      <c r="N139" s="183">
        <f>L139/M139</f>
        <v>6.7248506571087177</v>
      </c>
    </row>
    <row r="140" spans="2:14" s="172" customFormat="1" ht="15" customHeight="1" thickBot="1">
      <c r="B140" s="270"/>
      <c r="C140" s="272"/>
      <c r="D140" s="272"/>
      <c r="E140" s="272"/>
      <c r="F140" s="274"/>
      <c r="G140" s="203" t="s">
        <v>536</v>
      </c>
      <c r="H140" s="204">
        <f>H137/H134*100</f>
        <v>5.0570235519757656</v>
      </c>
      <c r="I140" s="205">
        <f>I137/I134*100</f>
        <v>4.0860398982231896</v>
      </c>
      <c r="J140" s="268"/>
      <c r="K140" s="206" t="s">
        <v>537</v>
      </c>
      <c r="L140" s="214">
        <v>332.56153935996389</v>
      </c>
      <c r="M140" s="215">
        <v>339.39518639615181</v>
      </c>
      <c r="N140" s="209">
        <f>L140/M140</f>
        <v>0.97986522110478169</v>
      </c>
    </row>
    <row r="141" spans="2:14" ht="18" customHeight="1" thickTop="1">
      <c r="B141" s="161"/>
      <c r="C141" s="161"/>
      <c r="D141" s="161"/>
      <c r="E141" s="161"/>
      <c r="G141" s="162"/>
      <c r="H141" s="210"/>
      <c r="I141" s="210"/>
    </row>
    <row r="142" spans="2:14" ht="15.75" thickBot="1">
      <c r="C142" s="211"/>
    </row>
    <row r="143" spans="2:14" s="162" customFormat="1" ht="15.75" thickTop="1">
      <c r="B143" s="275" t="s">
        <v>560</v>
      </c>
      <c r="C143" s="275"/>
      <c r="D143" s="275"/>
      <c r="E143" s="275"/>
      <c r="F143" s="276"/>
      <c r="G143" s="275" t="s">
        <v>513</v>
      </c>
      <c r="H143" s="275"/>
      <c r="I143" s="276"/>
      <c r="J143" s="163"/>
      <c r="K143" s="275" t="s">
        <v>514</v>
      </c>
      <c r="L143" s="275"/>
      <c r="M143" s="275"/>
      <c r="N143" s="275"/>
    </row>
    <row r="144" spans="2:14" s="162" customFormat="1">
      <c r="B144" s="277"/>
      <c r="C144" s="277"/>
      <c r="D144" s="277"/>
      <c r="E144" s="277"/>
      <c r="F144" s="278"/>
      <c r="G144" s="277"/>
      <c r="H144" s="277"/>
      <c r="I144" s="278"/>
      <c r="K144" s="279"/>
      <c r="L144" s="279"/>
      <c r="M144" s="279"/>
      <c r="N144" s="279"/>
    </row>
    <row r="145" spans="1:18" s="162" customFormat="1" ht="15" customHeight="1">
      <c r="B145" s="280" t="s">
        <v>554</v>
      </c>
      <c r="C145" s="280"/>
      <c r="D145" s="280"/>
      <c r="E145" s="280"/>
      <c r="F145" s="281"/>
      <c r="G145" s="166"/>
      <c r="H145" s="167" t="s">
        <v>561</v>
      </c>
      <c r="I145" s="212" t="s">
        <v>555</v>
      </c>
      <c r="J145" s="169"/>
      <c r="K145" s="170"/>
      <c r="L145" s="167" t="s">
        <v>561</v>
      </c>
      <c r="M145" s="212" t="s">
        <v>555</v>
      </c>
      <c r="N145" s="220" t="s">
        <v>602</v>
      </c>
    </row>
    <row r="146" spans="1:18" s="162" customFormat="1" ht="15" customHeight="1">
      <c r="B146" s="282"/>
      <c r="C146" s="282"/>
      <c r="D146" s="282"/>
      <c r="E146" s="282"/>
      <c r="F146" s="283"/>
      <c r="G146" s="166" t="s">
        <v>518</v>
      </c>
      <c r="H146" s="173">
        <v>8.5102777776666674</v>
      </c>
      <c r="I146" s="174">
        <v>1.3285333333333333</v>
      </c>
      <c r="J146" s="284" t="s">
        <v>519</v>
      </c>
      <c r="K146" s="175" t="s">
        <v>520</v>
      </c>
      <c r="L146" s="176">
        <v>9.5429749999999994E-2</v>
      </c>
      <c r="M146" s="177">
        <f>70.4725/1000</f>
        <v>7.0472499999999993E-2</v>
      </c>
      <c r="N146" s="178">
        <f>L146/M146</f>
        <v>1.354141686473447</v>
      </c>
    </row>
    <row r="147" spans="1:18" s="162" customFormat="1" ht="15" customHeight="1">
      <c r="B147" s="287" t="s">
        <v>493</v>
      </c>
      <c r="C147" s="287"/>
      <c r="D147" s="287"/>
      <c r="E147" s="287"/>
      <c r="F147" s="288"/>
      <c r="G147" s="166" t="s">
        <v>521</v>
      </c>
      <c r="H147" s="161">
        <v>2</v>
      </c>
      <c r="I147" s="179">
        <v>2.0857142857142859</v>
      </c>
      <c r="J147" s="285"/>
      <c r="K147" s="180" t="s">
        <v>522</v>
      </c>
      <c r="L147" s="181">
        <v>10.166666666666666</v>
      </c>
      <c r="M147" s="182">
        <v>7.916666666666667</v>
      </c>
      <c r="N147" s="183">
        <f>L147/M147</f>
        <v>1.2842105263157892</v>
      </c>
    </row>
    <row r="148" spans="1:18" s="162" customFormat="1" ht="18">
      <c r="B148" s="289"/>
      <c r="C148" s="289"/>
      <c r="D148" s="289"/>
      <c r="E148" s="289"/>
      <c r="F148" s="290"/>
      <c r="G148" s="170" t="s">
        <v>523</v>
      </c>
      <c r="H148" s="217">
        <v>566.70659999999998</v>
      </c>
      <c r="I148" s="185">
        <v>130.95320000000001</v>
      </c>
      <c r="J148" s="285"/>
      <c r="K148" s="180" t="s">
        <v>524</v>
      </c>
      <c r="L148" s="186">
        <v>179.94460000000001</v>
      </c>
      <c r="M148" s="187">
        <v>182.52775</v>
      </c>
      <c r="N148" s="183">
        <f>L148/M148</f>
        <v>0.98584790531850641</v>
      </c>
    </row>
    <row r="149" spans="1:18" s="162" customFormat="1" ht="18">
      <c r="B149" s="160"/>
      <c r="C149" s="160"/>
      <c r="D149" s="160"/>
      <c r="E149" s="160"/>
      <c r="F149" s="189"/>
      <c r="G149" s="170" t="s">
        <v>525</v>
      </c>
      <c r="H149" s="217">
        <v>202.4015</v>
      </c>
      <c r="I149" s="185">
        <v>42.750799999999998</v>
      </c>
      <c r="J149" s="286"/>
      <c r="K149" s="190"/>
      <c r="L149" s="171"/>
      <c r="M149" s="191"/>
      <c r="N149" s="171"/>
    </row>
    <row r="150" spans="1:18" s="162" customFormat="1" ht="18.95" customHeight="1">
      <c r="B150" s="261" t="s">
        <v>615</v>
      </c>
      <c r="C150" s="262"/>
      <c r="D150" s="262"/>
      <c r="E150" s="262"/>
      <c r="F150" s="263"/>
      <c r="G150" s="166" t="s">
        <v>526</v>
      </c>
      <c r="H150" s="217">
        <v>43.274699999999967</v>
      </c>
      <c r="I150" s="185">
        <v>10.648699999999991</v>
      </c>
      <c r="J150" s="160"/>
      <c r="K150" s="167"/>
      <c r="L150" s="167"/>
      <c r="M150" s="160"/>
      <c r="N150" s="160"/>
    </row>
    <row r="151" spans="1:18" s="162" customFormat="1" ht="18">
      <c r="B151" s="264"/>
      <c r="C151" s="264"/>
      <c r="D151" s="264"/>
      <c r="E151" s="264"/>
      <c r="F151" s="265"/>
      <c r="G151" s="170" t="s">
        <v>527</v>
      </c>
      <c r="H151" s="194">
        <v>44.743150000000014</v>
      </c>
      <c r="I151" s="195">
        <v>5.3508000000000067</v>
      </c>
      <c r="J151" s="266" t="s">
        <v>528</v>
      </c>
      <c r="K151" s="196" t="s">
        <v>520</v>
      </c>
      <c r="L151" s="197">
        <v>1.748388888888889</v>
      </c>
      <c r="M151" s="198">
        <v>0.58593939393939398</v>
      </c>
      <c r="N151" s="183">
        <f>L151/M151</f>
        <v>2.9839073920838506</v>
      </c>
    </row>
    <row r="152" spans="1:18" s="162" customFormat="1" ht="15.75">
      <c r="B152" s="199" t="s">
        <v>529</v>
      </c>
      <c r="C152" s="199" t="s">
        <v>530</v>
      </c>
      <c r="D152" s="199" t="s">
        <v>531</v>
      </c>
      <c r="E152" s="199" t="s">
        <v>532</v>
      </c>
      <c r="F152" s="200" t="s">
        <v>533</v>
      </c>
      <c r="G152" s="170" t="s">
        <v>534</v>
      </c>
      <c r="H152" s="217">
        <f>H149/H148*100</f>
        <v>35.715394879819648</v>
      </c>
      <c r="I152" s="185">
        <f>I149/I148*100</f>
        <v>32.645861269522236</v>
      </c>
      <c r="J152" s="267"/>
      <c r="K152" s="196" t="s">
        <v>522</v>
      </c>
      <c r="L152" s="197">
        <v>14.444444444444445</v>
      </c>
      <c r="M152" s="198">
        <v>9.5757575757575761</v>
      </c>
      <c r="N152" s="183">
        <f>L152/M152</f>
        <v>1.5084388185654007</v>
      </c>
    </row>
    <row r="153" spans="1:18" s="162" customFormat="1" ht="17.25">
      <c r="B153" s="269">
        <v>3</v>
      </c>
      <c r="C153" s="271">
        <v>3</v>
      </c>
      <c r="D153" s="271">
        <v>3</v>
      </c>
      <c r="E153" s="271">
        <v>3</v>
      </c>
      <c r="F153" s="273">
        <v>3</v>
      </c>
      <c r="G153" s="170" t="s">
        <v>535</v>
      </c>
      <c r="H153" s="194">
        <f>H150/H148*100</f>
        <v>7.6361736390576658</v>
      </c>
      <c r="I153" s="195">
        <f>I150/I148*100</f>
        <v>8.1316836854693051</v>
      </c>
      <c r="J153" s="267"/>
      <c r="K153" s="196" t="s">
        <v>524</v>
      </c>
      <c r="L153" s="201">
        <v>56866.666666666686</v>
      </c>
      <c r="M153" s="202">
        <v>19928.571428571438</v>
      </c>
      <c r="N153" s="183">
        <f>L153/M153</f>
        <v>2.8535244922341692</v>
      </c>
    </row>
    <row r="154" spans="1:18" s="162" customFormat="1" ht="15.95" customHeight="1" thickBot="1">
      <c r="B154" s="270"/>
      <c r="C154" s="272"/>
      <c r="D154" s="272"/>
      <c r="E154" s="272"/>
      <c r="F154" s="274"/>
      <c r="G154" s="203" t="s">
        <v>536</v>
      </c>
      <c r="H154" s="204">
        <f>H151/H148*100</f>
        <v>7.895293614014733</v>
      </c>
      <c r="I154" s="205">
        <f>I151/I148*100</f>
        <v>4.0860398982231869</v>
      </c>
      <c r="J154" s="268"/>
      <c r="K154" s="206" t="s">
        <v>537</v>
      </c>
      <c r="L154" s="214">
        <v>306.92374888884092</v>
      </c>
      <c r="M154" s="215">
        <v>339.39518639615181</v>
      </c>
      <c r="N154" s="209">
        <f t="shared" ref="N154" si="7">L154/M154</f>
        <v>0.90432558030033672</v>
      </c>
    </row>
    <row r="155" spans="1:18" s="162" customFormat="1" ht="15.75" thickTop="1">
      <c r="A155" s="160"/>
      <c r="B155" s="161"/>
      <c r="C155" s="161"/>
      <c r="D155" s="161"/>
      <c r="E155" s="161"/>
      <c r="F155" s="161"/>
      <c r="G155" s="160"/>
      <c r="H155" s="160"/>
      <c r="I155" s="160"/>
      <c r="J155" s="160"/>
      <c r="K155" s="160"/>
      <c r="L155" s="160"/>
      <c r="M155" s="160"/>
      <c r="N155" s="160"/>
      <c r="O155" s="160"/>
      <c r="P155" s="160"/>
      <c r="Q155" s="160"/>
      <c r="R155" s="160"/>
    </row>
    <row r="156" spans="1:18" ht="15.75" thickBot="1">
      <c r="A156" s="218"/>
      <c r="C156" s="211"/>
      <c r="K156" s="219"/>
      <c r="L156" s="219"/>
      <c r="N156" s="218"/>
      <c r="O156" s="218"/>
    </row>
    <row r="157" spans="1:18" ht="15.75" thickTop="1">
      <c r="B157" s="275" t="s">
        <v>562</v>
      </c>
      <c r="C157" s="275"/>
      <c r="D157" s="275"/>
      <c r="E157" s="275"/>
      <c r="F157" s="276"/>
      <c r="G157" s="275" t="s">
        <v>513</v>
      </c>
      <c r="H157" s="275"/>
      <c r="I157" s="276"/>
      <c r="J157" s="163"/>
      <c r="K157" s="275" t="s">
        <v>514</v>
      </c>
      <c r="L157" s="275"/>
      <c r="M157" s="275"/>
      <c r="N157" s="275"/>
    </row>
    <row r="158" spans="1:18">
      <c r="B158" s="277"/>
      <c r="C158" s="277"/>
      <c r="D158" s="277"/>
      <c r="E158" s="277"/>
      <c r="F158" s="278"/>
      <c r="G158" s="277"/>
      <c r="H158" s="277"/>
      <c r="I158" s="278"/>
      <c r="J158" s="162"/>
      <c r="K158" s="279"/>
      <c r="L158" s="279"/>
      <c r="M158" s="279"/>
      <c r="N158" s="279"/>
    </row>
    <row r="159" spans="1:18">
      <c r="B159" s="280" t="s">
        <v>554</v>
      </c>
      <c r="C159" s="280"/>
      <c r="D159" s="280"/>
      <c r="E159" s="280"/>
      <c r="F159" s="281"/>
      <c r="G159" s="166"/>
      <c r="H159" s="167" t="s">
        <v>563</v>
      </c>
      <c r="I159" s="212" t="s">
        <v>564</v>
      </c>
      <c r="J159" s="169"/>
      <c r="K159" s="170"/>
      <c r="L159" s="167" t="s">
        <v>563</v>
      </c>
      <c r="M159" s="212" t="s">
        <v>564</v>
      </c>
      <c r="N159" s="220" t="s">
        <v>602</v>
      </c>
    </row>
    <row r="160" spans="1:18">
      <c r="B160" s="282"/>
      <c r="C160" s="282"/>
      <c r="D160" s="282"/>
      <c r="E160" s="282"/>
      <c r="F160" s="283"/>
      <c r="G160" s="166" t="s">
        <v>518</v>
      </c>
      <c r="H160" s="173">
        <v>10.340277777777777</v>
      </c>
      <c r="I160" s="174">
        <v>4.270833333333333</v>
      </c>
      <c r="J160" s="284" t="s">
        <v>519</v>
      </c>
      <c r="K160" s="175" t="s">
        <v>520</v>
      </c>
      <c r="L160" s="176">
        <f>92.42491667/1000</f>
        <v>9.2424916669999996E-2</v>
      </c>
      <c r="M160" s="177">
        <f>92.39691667/1000</f>
        <v>9.2396916669999996E-2</v>
      </c>
      <c r="N160" s="178">
        <f>L160/M160</f>
        <v>1.0003030404152988</v>
      </c>
    </row>
    <row r="161" spans="1:15" ht="18" customHeight="1">
      <c r="B161" s="287" t="s">
        <v>565</v>
      </c>
      <c r="C161" s="287"/>
      <c r="D161" s="287"/>
      <c r="E161" s="287"/>
      <c r="F161" s="288"/>
      <c r="G161" s="166" t="s">
        <v>521</v>
      </c>
      <c r="H161" s="161">
        <v>2.5</v>
      </c>
      <c r="I161" s="179">
        <v>2.3875000000000002</v>
      </c>
      <c r="J161" s="285"/>
      <c r="K161" s="180" t="s">
        <v>522</v>
      </c>
      <c r="L161" s="181">
        <v>9.9</v>
      </c>
      <c r="M161" s="182">
        <v>9.0833333330000006</v>
      </c>
      <c r="N161" s="183">
        <f>L161/M161</f>
        <v>1.0899082569207306</v>
      </c>
    </row>
    <row r="162" spans="1:15" ht="18" customHeight="1">
      <c r="B162" s="289"/>
      <c r="C162" s="289"/>
      <c r="D162" s="289"/>
      <c r="E162" s="289"/>
      <c r="F162" s="290"/>
      <c r="G162" s="170" t="s">
        <v>523</v>
      </c>
      <c r="H162" s="217">
        <v>574.22375</v>
      </c>
      <c r="I162" s="185">
        <v>321.33024999999998</v>
      </c>
      <c r="J162" s="285"/>
      <c r="K162" s="180" t="s">
        <v>524</v>
      </c>
      <c r="L162" s="186">
        <v>178.90629999999999</v>
      </c>
      <c r="M162" s="187">
        <v>230.49930000000001</v>
      </c>
      <c r="N162" s="183">
        <f>L162/M162</f>
        <v>0.77616851764842665</v>
      </c>
    </row>
    <row r="163" spans="1:15" ht="18" customHeight="1">
      <c r="F163" s="189"/>
      <c r="G163" s="170" t="s">
        <v>525</v>
      </c>
      <c r="H163" s="217">
        <v>193.61</v>
      </c>
      <c r="I163" s="185">
        <v>92.21</v>
      </c>
      <c r="J163" s="286"/>
      <c r="K163" s="190"/>
      <c r="L163" s="171"/>
      <c r="M163" s="191"/>
      <c r="N163" s="171"/>
    </row>
    <row r="164" spans="1:15" ht="18" customHeight="1">
      <c r="B164" s="261" t="s">
        <v>615</v>
      </c>
      <c r="C164" s="262"/>
      <c r="D164" s="262"/>
      <c r="E164" s="262"/>
      <c r="F164" s="263"/>
      <c r="G164" s="166" t="s">
        <v>526</v>
      </c>
      <c r="H164" s="217">
        <v>79.56</v>
      </c>
      <c r="I164" s="185">
        <v>29.3</v>
      </c>
      <c r="K164" s="167"/>
      <c r="L164" s="167"/>
    </row>
    <row r="165" spans="1:15" ht="18" customHeight="1">
      <c r="B165" s="264"/>
      <c r="C165" s="264"/>
      <c r="D165" s="264"/>
      <c r="E165" s="264"/>
      <c r="F165" s="265"/>
      <c r="G165" s="170" t="s">
        <v>527</v>
      </c>
      <c r="H165" s="194">
        <v>51.34</v>
      </c>
      <c r="I165" s="195">
        <v>10.5</v>
      </c>
      <c r="J165" s="266" t="s">
        <v>528</v>
      </c>
      <c r="K165" s="196" t="s">
        <v>520</v>
      </c>
      <c r="L165" s="197">
        <v>2.575111111</v>
      </c>
      <c r="M165" s="198">
        <v>0.98175000000000001</v>
      </c>
      <c r="N165" s="183">
        <f>L165/M165</f>
        <v>2.6229805052202697</v>
      </c>
    </row>
    <row r="166" spans="1:15" ht="18" customHeight="1">
      <c r="B166" s="199" t="s">
        <v>529</v>
      </c>
      <c r="C166" s="199" t="s">
        <v>530</v>
      </c>
      <c r="D166" s="199" t="s">
        <v>531</v>
      </c>
      <c r="E166" s="199" t="s">
        <v>532</v>
      </c>
      <c r="F166" s="200" t="s">
        <v>533</v>
      </c>
      <c r="G166" s="170" t="s">
        <v>534</v>
      </c>
      <c r="H166" s="217">
        <f>H163/H162*100</f>
        <v>33.716822057603856</v>
      </c>
      <c r="I166" s="185">
        <f>I163/I162*100</f>
        <v>28.696333445108262</v>
      </c>
      <c r="J166" s="267"/>
      <c r="K166" s="196" t="s">
        <v>522</v>
      </c>
      <c r="L166" s="197">
        <v>12.75</v>
      </c>
      <c r="M166" s="198">
        <v>10.69444444</v>
      </c>
      <c r="N166" s="183">
        <f>L166/M166</f>
        <v>1.1922077927032553</v>
      </c>
    </row>
    <row r="167" spans="1:15" ht="18" customHeight="1">
      <c r="B167" s="269">
        <v>3</v>
      </c>
      <c r="C167" s="271">
        <v>3</v>
      </c>
      <c r="D167" s="271">
        <v>3</v>
      </c>
      <c r="E167" s="271" t="s">
        <v>566</v>
      </c>
      <c r="F167" s="273">
        <v>3</v>
      </c>
      <c r="G167" s="170" t="s">
        <v>535</v>
      </c>
      <c r="H167" s="194">
        <f>H164/H162*100</f>
        <v>13.855226294628183</v>
      </c>
      <c r="I167" s="195">
        <f>I164/I162*100</f>
        <v>9.118344755901445</v>
      </c>
      <c r="J167" s="267"/>
      <c r="K167" s="196" t="s">
        <v>524</v>
      </c>
      <c r="L167" s="201">
        <f>0.107666667*1000000</f>
        <v>107666.66699999999</v>
      </c>
      <c r="M167" s="202">
        <f>0.042916667*1000000</f>
        <v>42916.667000000001</v>
      </c>
      <c r="N167" s="183">
        <f>L167/M167</f>
        <v>2.5087378523593173</v>
      </c>
    </row>
    <row r="168" spans="1:15" ht="18" customHeight="1" thickBot="1">
      <c r="B168" s="270"/>
      <c r="C168" s="272"/>
      <c r="D168" s="272"/>
      <c r="E168" s="272"/>
      <c r="F168" s="274"/>
      <c r="G168" s="203" t="s">
        <v>536</v>
      </c>
      <c r="H168" s="204">
        <f>H165/H162*100</f>
        <v>8.9407656858498115</v>
      </c>
      <c r="I168" s="205">
        <f>I165/I162*100</f>
        <v>3.2676662094527362</v>
      </c>
      <c r="J168" s="268"/>
      <c r="K168" s="206" t="s">
        <v>537</v>
      </c>
      <c r="L168" s="214">
        <v>313.11943661438892</v>
      </c>
      <c r="M168" s="215">
        <v>393.48779535606963</v>
      </c>
      <c r="N168" s="209">
        <f t="shared" ref="N168" si="8">L168/M168</f>
        <v>0.79575387168246259</v>
      </c>
    </row>
    <row r="169" spans="1:15" ht="15.75" thickTop="1">
      <c r="A169" s="218"/>
      <c r="B169" s="161"/>
      <c r="C169" s="161"/>
      <c r="D169" s="161"/>
      <c r="E169" s="161"/>
      <c r="K169" s="219"/>
      <c r="L169" s="219"/>
      <c r="N169" s="218"/>
      <c r="O169" s="218"/>
    </row>
    <row r="170" spans="1:15" ht="15.75" thickBot="1">
      <c r="C170" s="211"/>
    </row>
    <row r="171" spans="1:15" ht="15.75" thickTop="1">
      <c r="B171" s="275" t="s">
        <v>567</v>
      </c>
      <c r="C171" s="275"/>
      <c r="D171" s="275"/>
      <c r="E171" s="275"/>
      <c r="F171" s="276"/>
      <c r="G171" s="275" t="s">
        <v>513</v>
      </c>
      <c r="H171" s="275"/>
      <c r="I171" s="276"/>
      <c r="J171" s="163"/>
      <c r="K171" s="275" t="s">
        <v>514</v>
      </c>
      <c r="L171" s="275"/>
      <c r="M171" s="275"/>
      <c r="N171" s="275"/>
    </row>
    <row r="172" spans="1:15">
      <c r="B172" s="277"/>
      <c r="C172" s="277"/>
      <c r="D172" s="277"/>
      <c r="E172" s="277"/>
      <c r="F172" s="278"/>
      <c r="G172" s="277"/>
      <c r="H172" s="277"/>
      <c r="I172" s="278"/>
      <c r="J172" s="162"/>
      <c r="K172" s="279"/>
      <c r="L172" s="279"/>
      <c r="M172" s="279"/>
      <c r="N172" s="279"/>
    </row>
    <row r="173" spans="1:15" ht="15" customHeight="1">
      <c r="B173" s="280" t="s">
        <v>568</v>
      </c>
      <c r="C173" s="280"/>
      <c r="D173" s="280"/>
      <c r="E173" s="280"/>
      <c r="F173" s="281"/>
      <c r="G173" s="166"/>
      <c r="H173" s="167" t="s">
        <v>569</v>
      </c>
      <c r="I173" s="212" t="s">
        <v>570</v>
      </c>
      <c r="J173" s="169"/>
      <c r="K173" s="170"/>
      <c r="L173" s="167" t="s">
        <v>569</v>
      </c>
      <c r="M173" s="212" t="s">
        <v>570</v>
      </c>
      <c r="N173" s="220" t="s">
        <v>602</v>
      </c>
    </row>
    <row r="174" spans="1:15" ht="15" customHeight="1">
      <c r="B174" s="282"/>
      <c r="C174" s="282"/>
      <c r="D174" s="282"/>
      <c r="E174" s="282"/>
      <c r="F174" s="283"/>
      <c r="G174" s="166" t="s">
        <v>518</v>
      </c>
      <c r="H174" s="173">
        <v>67.475000000000009</v>
      </c>
      <c r="I174" s="174">
        <v>18.301944444444445</v>
      </c>
      <c r="J174" s="284" t="s">
        <v>519</v>
      </c>
      <c r="K174" s="175" t="s">
        <v>520</v>
      </c>
      <c r="L174" s="176"/>
      <c r="M174" s="177"/>
      <c r="N174" s="178"/>
    </row>
    <row r="175" spans="1:15">
      <c r="B175" s="287" t="s">
        <v>571</v>
      </c>
      <c r="C175" s="287"/>
      <c r="D175" s="287"/>
      <c r="E175" s="287"/>
      <c r="F175" s="288"/>
      <c r="G175" s="166" t="s">
        <v>521</v>
      </c>
      <c r="H175" s="161">
        <v>5.2874999999999996</v>
      </c>
      <c r="I175" s="179">
        <v>3.2750000000000004</v>
      </c>
      <c r="J175" s="285"/>
      <c r="K175" s="180" t="s">
        <v>522</v>
      </c>
      <c r="L175" s="181"/>
      <c r="M175" s="182"/>
      <c r="N175" s="183"/>
    </row>
    <row r="176" spans="1:15" ht="18">
      <c r="B176" s="289"/>
      <c r="C176" s="289"/>
      <c r="D176" s="289"/>
      <c r="E176" s="289"/>
      <c r="F176" s="290"/>
      <c r="G176" s="170" t="s">
        <v>523</v>
      </c>
      <c r="H176" s="217">
        <v>2772.0804499999999</v>
      </c>
      <c r="I176" s="185">
        <v>875.4289</v>
      </c>
      <c r="J176" s="285"/>
      <c r="K176" s="180" t="s">
        <v>524</v>
      </c>
      <c r="L176" s="186"/>
      <c r="M176" s="187"/>
      <c r="N176" s="183"/>
    </row>
    <row r="177" spans="1:18" ht="18">
      <c r="F177" s="189"/>
      <c r="G177" s="170" t="s">
        <v>525</v>
      </c>
      <c r="H177" s="217">
        <v>754.06975</v>
      </c>
      <c r="I177" s="185">
        <v>306.17610000000002</v>
      </c>
      <c r="J177" s="286"/>
      <c r="K177" s="190"/>
      <c r="L177" s="171"/>
      <c r="M177" s="191"/>
      <c r="N177" s="171"/>
    </row>
    <row r="178" spans="1:18" ht="18.95" customHeight="1">
      <c r="B178" s="261" t="s">
        <v>615</v>
      </c>
      <c r="C178" s="262"/>
      <c r="D178" s="262"/>
      <c r="E178" s="262"/>
      <c r="F178" s="263"/>
      <c r="G178" s="166" t="s">
        <v>526</v>
      </c>
      <c r="H178" s="217">
        <v>363.60860000000002</v>
      </c>
      <c r="I178" s="185">
        <v>163.077</v>
      </c>
      <c r="K178" s="167"/>
      <c r="L178" s="167"/>
    </row>
    <row r="179" spans="1:18" ht="15" customHeight="1">
      <c r="B179" s="264"/>
      <c r="C179" s="264"/>
      <c r="D179" s="264"/>
      <c r="E179" s="264"/>
      <c r="F179" s="265"/>
      <c r="G179" s="170" t="s">
        <v>527</v>
      </c>
      <c r="H179" s="194">
        <v>212.53055000000006</v>
      </c>
      <c r="I179" s="195">
        <v>76.782349999999951</v>
      </c>
      <c r="J179" s="266" t="s">
        <v>528</v>
      </c>
      <c r="K179" s="196" t="s">
        <v>520</v>
      </c>
      <c r="L179" s="197">
        <v>2.7662222222222201</v>
      </c>
      <c r="M179" s="198">
        <v>1.8308204545454501</v>
      </c>
      <c r="N179" s="183">
        <f>L179/M179</f>
        <v>1.5109194434410056</v>
      </c>
    </row>
    <row r="180" spans="1:18" ht="15.75">
      <c r="B180" s="199" t="s">
        <v>529</v>
      </c>
      <c r="C180" s="199" t="s">
        <v>530</v>
      </c>
      <c r="D180" s="199" t="s">
        <v>531</v>
      </c>
      <c r="E180" s="199" t="s">
        <v>532</v>
      </c>
      <c r="F180" s="200" t="s">
        <v>533</v>
      </c>
      <c r="G180" s="170" t="s">
        <v>534</v>
      </c>
      <c r="H180" s="194">
        <f>H177/H176*100</f>
        <v>27.202303959107681</v>
      </c>
      <c r="I180" s="195">
        <f>I177/I176*100</f>
        <v>34.974410828794895</v>
      </c>
      <c r="J180" s="267"/>
      <c r="K180" s="196" t="s">
        <v>522</v>
      </c>
      <c r="L180" s="197">
        <v>16.611111111111111</v>
      </c>
      <c r="M180" s="198">
        <v>15.454545454545455</v>
      </c>
      <c r="N180" s="183">
        <f>L180/M180</f>
        <v>1.0748366013071895</v>
      </c>
    </row>
    <row r="181" spans="1:18" ht="17.25">
      <c r="B181" s="269" t="s">
        <v>566</v>
      </c>
      <c r="C181" s="271" t="s">
        <v>566</v>
      </c>
      <c r="D181" s="271" t="s">
        <v>566</v>
      </c>
      <c r="E181" s="271" t="s">
        <v>566</v>
      </c>
      <c r="F181" s="273">
        <v>3</v>
      </c>
      <c r="G181" s="170" t="s">
        <v>535</v>
      </c>
      <c r="H181" s="217">
        <f>H178/H176*100</f>
        <v>13.116812681248122</v>
      </c>
      <c r="I181" s="185">
        <f>I178/I176*100</f>
        <v>18.628240397364078</v>
      </c>
      <c r="J181" s="267"/>
      <c r="K181" s="196" t="s">
        <v>524</v>
      </c>
      <c r="L181" s="201">
        <f>0.0888166666666667*1000000</f>
        <v>88816.666666666701</v>
      </c>
      <c r="M181" s="202">
        <f>0.0368829166666667*1000000</f>
        <v>36882.916666666701</v>
      </c>
      <c r="N181" s="183">
        <f>L181/M181</f>
        <v>2.4080705837164889</v>
      </c>
    </row>
    <row r="182" spans="1:18" ht="15.75" thickBot="1">
      <c r="B182" s="270"/>
      <c r="C182" s="272"/>
      <c r="D182" s="272"/>
      <c r="E182" s="272"/>
      <c r="F182" s="274"/>
      <c r="G182" s="203" t="s">
        <v>536</v>
      </c>
      <c r="H182" s="204">
        <f>H179/H176*100</f>
        <v>7.6668247488993355</v>
      </c>
      <c r="I182" s="205">
        <f>I179/I176*100</f>
        <v>8.7708265057276442</v>
      </c>
      <c r="J182" s="268"/>
      <c r="K182" s="206" t="s">
        <v>537</v>
      </c>
      <c r="L182" s="214">
        <v>602.38391932679497</v>
      </c>
      <c r="M182" s="215">
        <v>528.42886862149101</v>
      </c>
      <c r="N182" s="209">
        <f t="shared" ref="N182" si="9">L182/M182</f>
        <v>1.1399527071604358</v>
      </c>
    </row>
    <row r="183" spans="1:18" ht="15.75" thickTop="1">
      <c r="B183" s="161"/>
      <c r="C183" s="161"/>
      <c r="D183" s="161"/>
      <c r="E183" s="161"/>
    </row>
    <row r="184" spans="1:18" s="162" customFormat="1" ht="15.75" thickBot="1">
      <c r="A184" s="160"/>
      <c r="B184" s="160"/>
      <c r="C184" s="211"/>
      <c r="D184" s="160"/>
      <c r="E184" s="160"/>
      <c r="F184" s="161"/>
      <c r="G184" s="160"/>
      <c r="H184" s="160"/>
      <c r="I184" s="160"/>
      <c r="J184" s="160"/>
      <c r="K184" s="160"/>
      <c r="L184" s="160"/>
      <c r="M184" s="160"/>
      <c r="N184" s="160"/>
      <c r="O184" s="160"/>
      <c r="P184" s="160"/>
      <c r="Q184" s="160"/>
      <c r="R184" s="160"/>
    </row>
    <row r="185" spans="1:18" s="162" customFormat="1" ht="15.75" thickTop="1">
      <c r="B185" s="275" t="s">
        <v>572</v>
      </c>
      <c r="C185" s="275"/>
      <c r="D185" s="275"/>
      <c r="E185" s="275"/>
      <c r="F185" s="276"/>
      <c r="G185" s="275" t="s">
        <v>513</v>
      </c>
      <c r="H185" s="275"/>
      <c r="I185" s="276"/>
      <c r="J185" s="163"/>
      <c r="K185" s="275" t="s">
        <v>514</v>
      </c>
      <c r="L185" s="275"/>
      <c r="M185" s="275"/>
      <c r="N185" s="275"/>
    </row>
    <row r="186" spans="1:18" s="162" customFormat="1">
      <c r="B186" s="277"/>
      <c r="C186" s="277"/>
      <c r="D186" s="277"/>
      <c r="E186" s="277"/>
      <c r="F186" s="278"/>
      <c r="G186" s="277"/>
      <c r="H186" s="277"/>
      <c r="I186" s="278"/>
      <c r="K186" s="279"/>
      <c r="L186" s="279"/>
      <c r="M186" s="279"/>
      <c r="N186" s="279"/>
    </row>
    <row r="187" spans="1:18" s="162" customFormat="1">
      <c r="B187" s="280" t="s">
        <v>573</v>
      </c>
      <c r="C187" s="280"/>
      <c r="D187" s="280"/>
      <c r="E187" s="280"/>
      <c r="F187" s="281"/>
      <c r="G187" s="166"/>
      <c r="H187" s="167" t="s">
        <v>574</v>
      </c>
      <c r="I187" s="212" t="s">
        <v>575</v>
      </c>
      <c r="J187" s="169"/>
      <c r="K187" s="170"/>
      <c r="L187" s="167" t="s">
        <v>574</v>
      </c>
      <c r="M187" s="212" t="s">
        <v>575</v>
      </c>
      <c r="N187" s="221" t="s">
        <v>602</v>
      </c>
    </row>
    <row r="188" spans="1:18" s="162" customFormat="1" ht="15" customHeight="1">
      <c r="B188" s="282"/>
      <c r="C188" s="282"/>
      <c r="D188" s="282"/>
      <c r="E188" s="282"/>
      <c r="F188" s="283"/>
      <c r="G188" s="166" t="s">
        <v>518</v>
      </c>
      <c r="H188" s="173">
        <v>9.149166666666666</v>
      </c>
      <c r="I188" s="174">
        <v>3.07</v>
      </c>
      <c r="J188" s="284" t="s">
        <v>519</v>
      </c>
      <c r="K188" s="175" t="s">
        <v>520</v>
      </c>
      <c r="L188" s="176"/>
      <c r="M188" s="177">
        <f>98.13766667/1000</f>
        <v>9.8137666669999998E-2</v>
      </c>
      <c r="N188" s="178"/>
    </row>
    <row r="189" spans="1:18" s="162" customFormat="1">
      <c r="B189" s="287" t="s">
        <v>496</v>
      </c>
      <c r="C189" s="287"/>
      <c r="D189" s="287"/>
      <c r="E189" s="287"/>
      <c r="F189" s="288"/>
      <c r="G189" s="166" t="s">
        <v>521</v>
      </c>
      <c r="H189" s="161">
        <v>2.1124999999999998</v>
      </c>
      <c r="I189" s="179">
        <v>2.2625000000000002</v>
      </c>
      <c r="J189" s="285"/>
      <c r="K189" s="180" t="s">
        <v>522</v>
      </c>
      <c r="L189" s="181"/>
      <c r="M189" s="182">
        <v>9.8333333330000006</v>
      </c>
      <c r="N189" s="183"/>
    </row>
    <row r="190" spans="1:18" s="162" customFormat="1" ht="18">
      <c r="B190" s="289"/>
      <c r="C190" s="289"/>
      <c r="D190" s="289"/>
      <c r="E190" s="289"/>
      <c r="F190" s="290"/>
      <c r="G190" s="170" t="s">
        <v>523</v>
      </c>
      <c r="H190" s="217">
        <v>533.96875</v>
      </c>
      <c r="I190" s="185">
        <v>263.67189999999999</v>
      </c>
      <c r="J190" s="285"/>
      <c r="K190" s="180" t="s">
        <v>524</v>
      </c>
      <c r="L190" s="186"/>
      <c r="M190" s="187">
        <v>222.1739</v>
      </c>
      <c r="N190" s="183"/>
    </row>
    <row r="191" spans="1:18" s="162" customFormat="1" ht="18">
      <c r="B191" s="160"/>
      <c r="C191" s="160"/>
      <c r="D191" s="160"/>
      <c r="E191" s="160"/>
      <c r="F191" s="189"/>
      <c r="G191" s="170" t="s">
        <v>525</v>
      </c>
      <c r="H191" s="217">
        <v>147.72595000000001</v>
      </c>
      <c r="I191" s="185">
        <v>67.109399999999994</v>
      </c>
      <c r="J191" s="286"/>
      <c r="K191" s="190"/>
      <c r="L191" s="171"/>
      <c r="M191" s="191"/>
      <c r="N191" s="171"/>
    </row>
    <row r="192" spans="1:18" s="162" customFormat="1" ht="18.95" customHeight="1">
      <c r="B192" s="261" t="s">
        <v>615</v>
      </c>
      <c r="C192" s="262"/>
      <c r="D192" s="262"/>
      <c r="E192" s="262"/>
      <c r="F192" s="263"/>
      <c r="G192" s="166" t="s">
        <v>526</v>
      </c>
      <c r="H192" s="217">
        <v>54.064950000000003</v>
      </c>
      <c r="I192" s="185">
        <v>22.89609999999999</v>
      </c>
      <c r="J192" s="160"/>
      <c r="K192" s="167"/>
      <c r="L192" s="167"/>
      <c r="M192" s="160"/>
      <c r="N192" s="160"/>
    </row>
    <row r="193" spans="1:18" s="162" customFormat="1" ht="18">
      <c r="B193" s="264"/>
      <c r="C193" s="264"/>
      <c r="D193" s="264"/>
      <c r="E193" s="264"/>
      <c r="F193" s="265"/>
      <c r="G193" s="170" t="s">
        <v>527</v>
      </c>
      <c r="H193" s="194">
        <v>31.81</v>
      </c>
      <c r="I193" s="195">
        <v>10.62</v>
      </c>
      <c r="J193" s="266" t="s">
        <v>528</v>
      </c>
      <c r="K193" s="196" t="s">
        <v>520</v>
      </c>
      <c r="L193" s="197">
        <v>1.3234333333333335</v>
      </c>
      <c r="M193" s="198">
        <v>0.69858333299999997</v>
      </c>
      <c r="N193" s="183">
        <v>1.8944530606677579</v>
      </c>
    </row>
    <row r="194" spans="1:18" s="162" customFormat="1" ht="15.75">
      <c r="B194" s="199" t="s">
        <v>529</v>
      </c>
      <c r="C194" s="199" t="s">
        <v>530</v>
      </c>
      <c r="D194" s="199" t="s">
        <v>531</v>
      </c>
      <c r="E194" s="199" t="s">
        <v>532</v>
      </c>
      <c r="F194" s="200" t="s">
        <v>533</v>
      </c>
      <c r="G194" s="170" t="s">
        <v>534</v>
      </c>
      <c r="H194" s="194">
        <f>H191/H190*100</f>
        <v>27.665654591209695</v>
      </c>
      <c r="I194" s="195">
        <f>I191/I190*100</f>
        <v>25.451858920120042</v>
      </c>
      <c r="J194" s="267"/>
      <c r="K194" s="196" t="s">
        <v>522</v>
      </c>
      <c r="L194" s="197">
        <v>15.333333333333332</v>
      </c>
      <c r="M194" s="198">
        <v>8.9444444440000002</v>
      </c>
      <c r="N194" s="183">
        <v>1.7142857143708961</v>
      </c>
    </row>
    <row r="195" spans="1:18" s="162" customFormat="1" ht="17.25">
      <c r="B195" s="269" t="s">
        <v>566</v>
      </c>
      <c r="C195" s="271">
        <v>3</v>
      </c>
      <c r="D195" s="271">
        <v>3</v>
      </c>
      <c r="E195" s="271">
        <v>3</v>
      </c>
      <c r="F195" s="273">
        <v>3</v>
      </c>
      <c r="G195" s="170" t="s">
        <v>535</v>
      </c>
      <c r="H195" s="217">
        <f>H192/H190*100</f>
        <v>10.125114999707382</v>
      </c>
      <c r="I195" s="185">
        <f>I192/I190*100</f>
        <v>8.6835571025960636</v>
      </c>
      <c r="J195" s="267"/>
      <c r="K195" s="196" t="s">
        <v>524</v>
      </c>
      <c r="L195" s="201">
        <f>0.03902*1000000</f>
        <v>39020</v>
      </c>
      <c r="M195" s="202">
        <f>0.033183333*1000000</f>
        <v>33183.332999999999</v>
      </c>
      <c r="N195" s="183">
        <v>1.1758915236151837</v>
      </c>
    </row>
    <row r="196" spans="1:18" s="162" customFormat="1" ht="15.75" thickBot="1">
      <c r="B196" s="270"/>
      <c r="C196" s="272"/>
      <c r="D196" s="272"/>
      <c r="E196" s="272"/>
      <c r="F196" s="274"/>
      <c r="G196" s="203" t="s">
        <v>536</v>
      </c>
      <c r="H196" s="204">
        <f>H193/H190*100</f>
        <v>5.9572774623983147</v>
      </c>
      <c r="I196" s="205">
        <f>I193/I190*100</f>
        <v>4.0277329514445794</v>
      </c>
      <c r="J196" s="268"/>
      <c r="K196" s="206" t="s">
        <v>537</v>
      </c>
      <c r="L196" s="214">
        <v>385.50852831031563</v>
      </c>
      <c r="M196" s="215">
        <v>293.8586059889376</v>
      </c>
      <c r="N196" s="209">
        <v>1.3118844248680204</v>
      </c>
    </row>
    <row r="197" spans="1:18" s="162" customFormat="1" ht="15.75" thickTop="1">
      <c r="A197" s="160"/>
      <c r="B197" s="161"/>
      <c r="C197" s="161"/>
      <c r="D197" s="161"/>
      <c r="E197" s="161"/>
      <c r="F197" s="161"/>
      <c r="G197" s="160"/>
      <c r="H197" s="160"/>
      <c r="I197" s="160"/>
      <c r="J197" s="160"/>
      <c r="K197" s="160"/>
      <c r="L197" s="160"/>
      <c r="M197" s="160"/>
      <c r="N197" s="160"/>
      <c r="O197" s="160"/>
      <c r="P197" s="160"/>
      <c r="Q197" s="160"/>
      <c r="R197" s="160"/>
    </row>
    <row r="198" spans="1:18" ht="15.75" thickBot="1">
      <c r="C198" s="211"/>
    </row>
    <row r="199" spans="1:18" ht="15.75" thickTop="1">
      <c r="B199" s="275" t="s">
        <v>576</v>
      </c>
      <c r="C199" s="275"/>
      <c r="D199" s="275"/>
      <c r="E199" s="275"/>
      <c r="F199" s="276"/>
      <c r="G199" s="275" t="s">
        <v>513</v>
      </c>
      <c r="H199" s="275"/>
      <c r="I199" s="276"/>
      <c r="J199" s="163"/>
      <c r="K199" s="275" t="s">
        <v>514</v>
      </c>
      <c r="L199" s="275"/>
      <c r="M199" s="275"/>
      <c r="N199" s="275"/>
    </row>
    <row r="200" spans="1:18">
      <c r="B200" s="277"/>
      <c r="C200" s="277"/>
      <c r="D200" s="277"/>
      <c r="E200" s="277"/>
      <c r="F200" s="278"/>
      <c r="G200" s="277"/>
      <c r="H200" s="277"/>
      <c r="I200" s="278"/>
      <c r="J200" s="162"/>
      <c r="K200" s="279"/>
      <c r="L200" s="279"/>
      <c r="M200" s="279"/>
      <c r="N200" s="279"/>
    </row>
    <row r="201" spans="1:18">
      <c r="B201" s="280" t="s">
        <v>577</v>
      </c>
      <c r="C201" s="280"/>
      <c r="D201" s="280"/>
      <c r="E201" s="280"/>
      <c r="F201" s="281"/>
      <c r="G201" s="166"/>
      <c r="H201" s="167" t="s">
        <v>578</v>
      </c>
      <c r="I201" s="212" t="s">
        <v>579</v>
      </c>
      <c r="J201" s="169"/>
      <c r="K201" s="170"/>
      <c r="L201" s="167" t="s">
        <v>578</v>
      </c>
      <c r="M201" s="212" t="s">
        <v>579</v>
      </c>
      <c r="N201" s="221" t="s">
        <v>602</v>
      </c>
    </row>
    <row r="202" spans="1:18" ht="15" customHeight="1">
      <c r="B202" s="282"/>
      <c r="C202" s="282"/>
      <c r="D202" s="282"/>
      <c r="E202" s="282"/>
      <c r="F202" s="283"/>
      <c r="G202" s="166" t="s">
        <v>518</v>
      </c>
      <c r="H202" s="173">
        <v>8.5102777776666674</v>
      </c>
      <c r="I202" s="174">
        <v>6.3511111111111118</v>
      </c>
      <c r="J202" s="284" t="s">
        <v>519</v>
      </c>
      <c r="K202" s="175" t="s">
        <v>520</v>
      </c>
      <c r="L202" s="176">
        <f>99.38766667/1000</f>
        <v>9.9387666669999999E-2</v>
      </c>
      <c r="M202" s="177">
        <f>122.511555555556/1000</f>
        <v>0.122511555555556</v>
      </c>
      <c r="N202" s="178">
        <f>L202/M202</f>
        <v>0.81125136497781325</v>
      </c>
    </row>
    <row r="203" spans="1:18">
      <c r="B203" s="287" t="s">
        <v>497</v>
      </c>
      <c r="C203" s="287"/>
      <c r="D203" s="287"/>
      <c r="E203" s="287"/>
      <c r="F203" s="288"/>
      <c r="G203" s="166" t="s">
        <v>521</v>
      </c>
      <c r="H203" s="161">
        <v>3.6875</v>
      </c>
      <c r="I203" s="179">
        <v>2.7250000000000001</v>
      </c>
      <c r="J203" s="285"/>
      <c r="K203" s="180" t="s">
        <v>522</v>
      </c>
      <c r="L203" s="181">
        <v>9.3333333330000006</v>
      </c>
      <c r="M203" s="182">
        <v>11.2222222222222</v>
      </c>
      <c r="N203" s="183">
        <f>L203/M203</f>
        <v>0.8316831682871304</v>
      </c>
    </row>
    <row r="204" spans="1:18" ht="18">
      <c r="B204" s="289"/>
      <c r="C204" s="289"/>
      <c r="D204" s="289"/>
      <c r="E204" s="289"/>
      <c r="F204" s="290"/>
      <c r="G204" s="170" t="s">
        <v>523</v>
      </c>
      <c r="H204" s="217">
        <v>965.20029999999997</v>
      </c>
      <c r="I204" s="185">
        <v>409.75470000000001</v>
      </c>
      <c r="J204" s="285"/>
      <c r="K204" s="180" t="s">
        <v>524</v>
      </c>
      <c r="L204" s="186">
        <v>255.23006670000001</v>
      </c>
      <c r="M204" s="187">
        <v>313.68186666666702</v>
      </c>
      <c r="N204" s="183">
        <f>L204/M204</f>
        <v>0.8136589768869853</v>
      </c>
    </row>
    <row r="205" spans="1:18" ht="18">
      <c r="F205" s="189"/>
      <c r="G205" s="170" t="s">
        <v>525</v>
      </c>
      <c r="H205" s="217">
        <v>354.74975000000001</v>
      </c>
      <c r="I205" s="185">
        <v>131.19284999999999</v>
      </c>
      <c r="J205" s="286"/>
      <c r="K205" s="190"/>
      <c r="L205" s="171"/>
      <c r="M205" s="191"/>
      <c r="N205" s="171"/>
    </row>
    <row r="206" spans="1:18" ht="18.95" customHeight="1">
      <c r="B206" s="261" t="s">
        <v>615</v>
      </c>
      <c r="C206" s="262"/>
      <c r="D206" s="262"/>
      <c r="E206" s="262"/>
      <c r="F206" s="263"/>
      <c r="G206" s="166" t="s">
        <v>526</v>
      </c>
      <c r="H206" s="217">
        <v>106.39</v>
      </c>
      <c r="I206" s="185">
        <v>32.141649999999998</v>
      </c>
      <c r="K206" s="167"/>
      <c r="L206" s="167"/>
    </row>
    <row r="207" spans="1:18" ht="15" customHeight="1">
      <c r="B207" s="264"/>
      <c r="C207" s="264"/>
      <c r="D207" s="264"/>
      <c r="E207" s="264"/>
      <c r="F207" s="265"/>
      <c r="G207" s="170" t="s">
        <v>527</v>
      </c>
      <c r="H207" s="217">
        <v>80.3</v>
      </c>
      <c r="I207" s="185">
        <v>19.29294999999999</v>
      </c>
      <c r="J207" s="266" t="s">
        <v>528</v>
      </c>
      <c r="K207" s="196" t="s">
        <v>520</v>
      </c>
      <c r="L207" s="197">
        <v>3.115583333</v>
      </c>
      <c r="M207" s="198">
        <v>1.52230555555556</v>
      </c>
      <c r="N207" s="183">
        <f>L207/M207</f>
        <v>2.0466215350984376</v>
      </c>
    </row>
    <row r="208" spans="1:18" ht="15.75">
      <c r="B208" s="199" t="s">
        <v>529</v>
      </c>
      <c r="C208" s="199" t="s">
        <v>530</v>
      </c>
      <c r="D208" s="199" t="s">
        <v>531</v>
      </c>
      <c r="E208" s="199" t="s">
        <v>532</v>
      </c>
      <c r="F208" s="200" t="s">
        <v>533</v>
      </c>
      <c r="G208" s="170" t="s">
        <v>534</v>
      </c>
      <c r="H208" s="194">
        <f>H205/H204*100</f>
        <v>36.754003288229399</v>
      </c>
      <c r="I208" s="195">
        <f>I205/I204*100</f>
        <v>32.017411880815523</v>
      </c>
      <c r="J208" s="267"/>
      <c r="K208" s="196" t="s">
        <v>522</v>
      </c>
      <c r="L208" s="197">
        <v>13.30555556</v>
      </c>
      <c r="M208" s="198">
        <v>12</v>
      </c>
      <c r="N208" s="183">
        <f>L208/M208</f>
        <v>1.1087962966666667</v>
      </c>
    </row>
    <row r="209" spans="2:14" ht="17.25">
      <c r="B209" s="269" t="s">
        <v>566</v>
      </c>
      <c r="C209" s="271">
        <v>3</v>
      </c>
      <c r="D209" s="271">
        <v>3</v>
      </c>
      <c r="E209" s="271" t="s">
        <v>566</v>
      </c>
      <c r="F209" s="273">
        <v>3</v>
      </c>
      <c r="G209" s="170" t="s">
        <v>535</v>
      </c>
      <c r="H209" s="194">
        <f>H206/H204*100</f>
        <v>11.022582566540851</v>
      </c>
      <c r="I209" s="195">
        <f>I206/I204*100</f>
        <v>7.8441199088137363</v>
      </c>
      <c r="J209" s="267"/>
      <c r="K209" s="196" t="s">
        <v>524</v>
      </c>
      <c r="L209" s="201">
        <f>0.153766667*1000000</f>
        <v>153766.66699999999</v>
      </c>
      <c r="M209" s="202">
        <f>0.0867833333333334*1000000</f>
        <v>86783.333333333401</v>
      </c>
      <c r="N209" s="183">
        <f>L209/M209</f>
        <v>1.7718455963126545</v>
      </c>
    </row>
    <row r="210" spans="2:14" ht="15.75" thickBot="1">
      <c r="B210" s="270"/>
      <c r="C210" s="272"/>
      <c r="D210" s="272"/>
      <c r="E210" s="272"/>
      <c r="F210" s="274"/>
      <c r="G210" s="203" t="s">
        <v>536</v>
      </c>
      <c r="H210" s="204">
        <f>H207/H204*100</f>
        <v>8.31951668477517</v>
      </c>
      <c r="I210" s="205">
        <f>I207/I204*100</f>
        <v>4.7084145709616001</v>
      </c>
      <c r="J210" s="268"/>
      <c r="K210" s="206" t="s">
        <v>537</v>
      </c>
      <c r="L210" s="214">
        <v>289.57818467338774</v>
      </c>
      <c r="M210" s="215">
        <v>303.90464154147122</v>
      </c>
      <c r="N210" s="209">
        <f>L210/M210</f>
        <v>0.95285870990513166</v>
      </c>
    </row>
    <row r="211" spans="2:14" ht="15.75" thickTop="1">
      <c r="B211" s="161"/>
      <c r="C211" s="161"/>
      <c r="D211" s="161"/>
      <c r="E211" s="161"/>
    </row>
    <row r="212" spans="2:14" ht="15.75" thickBot="1">
      <c r="C212" s="211"/>
    </row>
    <row r="213" spans="2:14" ht="15.75" thickTop="1">
      <c r="B213" s="275" t="s">
        <v>580</v>
      </c>
      <c r="C213" s="275"/>
      <c r="D213" s="275"/>
      <c r="E213" s="275"/>
      <c r="F213" s="276"/>
      <c r="G213" s="275" t="s">
        <v>513</v>
      </c>
      <c r="H213" s="275"/>
      <c r="I213" s="276"/>
      <c r="J213" s="163"/>
      <c r="K213" s="275" t="s">
        <v>514</v>
      </c>
      <c r="L213" s="275"/>
      <c r="M213" s="275"/>
      <c r="N213" s="275"/>
    </row>
    <row r="214" spans="2:14">
      <c r="B214" s="277"/>
      <c r="C214" s="277"/>
      <c r="D214" s="277"/>
      <c r="E214" s="277"/>
      <c r="F214" s="278"/>
      <c r="G214" s="277"/>
      <c r="H214" s="277"/>
      <c r="I214" s="278"/>
      <c r="J214" s="162"/>
      <c r="K214" s="279"/>
      <c r="L214" s="279"/>
      <c r="M214" s="279"/>
      <c r="N214" s="279"/>
    </row>
    <row r="215" spans="2:14">
      <c r="B215" s="280" t="s">
        <v>573</v>
      </c>
      <c r="C215" s="280"/>
      <c r="D215" s="280"/>
      <c r="E215" s="280"/>
      <c r="F215" s="281"/>
      <c r="G215" s="166"/>
      <c r="H215" s="167" t="s">
        <v>581</v>
      </c>
      <c r="I215" s="212" t="s">
        <v>582</v>
      </c>
      <c r="J215" s="169"/>
      <c r="K215" s="170"/>
      <c r="L215" s="167" t="s">
        <v>581</v>
      </c>
      <c r="M215" s="212" t="s">
        <v>582</v>
      </c>
      <c r="N215" s="221" t="s">
        <v>602</v>
      </c>
    </row>
    <row r="216" spans="2:14">
      <c r="B216" s="282"/>
      <c r="C216" s="282"/>
      <c r="D216" s="282"/>
      <c r="E216" s="282"/>
      <c r="F216" s="283"/>
      <c r="G216" s="166" t="s">
        <v>518</v>
      </c>
      <c r="H216" s="173">
        <v>8.6665972222222223</v>
      </c>
      <c r="I216" s="174">
        <v>2.3619111111111111</v>
      </c>
      <c r="J216" s="284" t="s">
        <v>519</v>
      </c>
      <c r="K216" s="175" t="s">
        <v>520</v>
      </c>
      <c r="L216" s="176"/>
      <c r="M216" s="177">
        <f>91.4485/1000</f>
        <v>9.1448500000000002E-2</v>
      </c>
      <c r="N216" s="178"/>
    </row>
    <row r="217" spans="2:14">
      <c r="B217" s="287" t="s">
        <v>583</v>
      </c>
      <c r="C217" s="287"/>
      <c r="D217" s="287"/>
      <c r="E217" s="287"/>
      <c r="F217" s="288"/>
      <c r="G217" s="166" t="s">
        <v>521</v>
      </c>
      <c r="H217" s="161">
        <v>2.2374999999999998</v>
      </c>
      <c r="I217" s="179">
        <v>2.2821428571428575</v>
      </c>
      <c r="J217" s="285"/>
      <c r="K217" s="180" t="s">
        <v>522</v>
      </c>
      <c r="L217" s="181"/>
      <c r="M217" s="182">
        <v>8.9166666666666696</v>
      </c>
      <c r="N217" s="183"/>
    </row>
    <row r="218" spans="2:14" ht="18">
      <c r="B218" s="289"/>
      <c r="C218" s="289"/>
      <c r="D218" s="289"/>
      <c r="E218" s="289"/>
      <c r="F218" s="290"/>
      <c r="G218" s="170" t="s">
        <v>523</v>
      </c>
      <c r="H218" s="217">
        <v>536.02535</v>
      </c>
      <c r="I218" s="185">
        <v>207.29300000000001</v>
      </c>
      <c r="J218" s="285"/>
      <c r="K218" s="180" t="s">
        <v>524</v>
      </c>
      <c r="L218" s="186"/>
      <c r="M218" s="187">
        <v>200.60645</v>
      </c>
      <c r="N218" s="183"/>
    </row>
    <row r="219" spans="2:14" ht="18">
      <c r="F219" s="189"/>
      <c r="G219" s="170" t="s">
        <v>525</v>
      </c>
      <c r="H219" s="217">
        <v>182.24289999999999</v>
      </c>
      <c r="I219" s="185">
        <v>59.942500000000003</v>
      </c>
      <c r="J219" s="286"/>
      <c r="K219" s="190"/>
      <c r="L219" s="171"/>
      <c r="M219" s="191"/>
      <c r="N219" s="171"/>
    </row>
    <row r="220" spans="2:14" ht="18.95" customHeight="1">
      <c r="B220" s="261" t="s">
        <v>615</v>
      </c>
      <c r="C220" s="262"/>
      <c r="D220" s="262"/>
      <c r="E220" s="262"/>
      <c r="F220" s="263"/>
      <c r="G220" s="166" t="s">
        <v>526</v>
      </c>
      <c r="H220" s="217">
        <v>47.030349999999999</v>
      </c>
      <c r="I220" s="185">
        <v>16.038900000000002</v>
      </c>
      <c r="K220" s="167"/>
      <c r="L220" s="167"/>
    </row>
    <row r="221" spans="2:14" ht="18">
      <c r="B221" s="264"/>
      <c r="C221" s="264"/>
      <c r="D221" s="264"/>
      <c r="E221" s="264"/>
      <c r="F221" s="265"/>
      <c r="G221" s="170" t="s">
        <v>527</v>
      </c>
      <c r="H221" s="217">
        <v>40.279500000000013</v>
      </c>
      <c r="I221" s="185">
        <v>9.963000000000001</v>
      </c>
      <c r="J221" s="266" t="s">
        <v>528</v>
      </c>
      <c r="K221" s="196" t="s">
        <v>520</v>
      </c>
      <c r="L221" s="197">
        <v>1.7459444444444401</v>
      </c>
      <c r="M221" s="198">
        <v>0.70980555555555602</v>
      </c>
      <c r="N221" s="183">
        <v>2.459750322858365</v>
      </c>
    </row>
    <row r="222" spans="2:14" ht="18" customHeight="1">
      <c r="B222" s="199" t="s">
        <v>529</v>
      </c>
      <c r="C222" s="199" t="s">
        <v>530</v>
      </c>
      <c r="D222" s="199" t="s">
        <v>531</v>
      </c>
      <c r="E222" s="199" t="s">
        <v>532</v>
      </c>
      <c r="F222" s="200" t="s">
        <v>533</v>
      </c>
      <c r="G222" s="170" t="s">
        <v>534</v>
      </c>
      <c r="H222" s="194">
        <f>H219/H218*100</f>
        <v>33.998933072848139</v>
      </c>
      <c r="I222" s="195">
        <f>I219/I218*100</f>
        <v>28.916798927122478</v>
      </c>
      <c r="J222" s="267"/>
      <c r="K222" s="196" t="s">
        <v>522</v>
      </c>
      <c r="L222" s="197">
        <v>14.0277777777778</v>
      </c>
      <c r="M222" s="198">
        <v>9.6388888888888893</v>
      </c>
      <c r="N222" s="183">
        <v>1.4553314121037486</v>
      </c>
    </row>
    <row r="223" spans="2:14" ht="18" customHeight="1">
      <c r="B223" s="269" t="s">
        <v>566</v>
      </c>
      <c r="C223" s="271">
        <v>3</v>
      </c>
      <c r="D223" s="271">
        <v>3</v>
      </c>
      <c r="E223" s="271">
        <v>3</v>
      </c>
      <c r="F223" s="273">
        <v>3</v>
      </c>
      <c r="G223" s="170" t="s">
        <v>535</v>
      </c>
      <c r="H223" s="194">
        <f>H220/H218*100</f>
        <v>8.773904070022061</v>
      </c>
      <c r="I223" s="195">
        <f>I220/I218*100</f>
        <v>7.7373090263540014</v>
      </c>
      <c r="J223" s="267"/>
      <c r="K223" s="196" t="s">
        <v>524</v>
      </c>
      <c r="L223" s="201">
        <v>53000</v>
      </c>
      <c r="M223" s="202">
        <v>24250</v>
      </c>
      <c r="N223" s="183">
        <v>2.1855670103092781</v>
      </c>
    </row>
    <row r="224" spans="2:14" ht="18" customHeight="1" thickBot="1">
      <c r="B224" s="270"/>
      <c r="C224" s="272"/>
      <c r="D224" s="272"/>
      <c r="E224" s="272"/>
      <c r="F224" s="274"/>
      <c r="G224" s="203" t="s">
        <v>536</v>
      </c>
      <c r="H224" s="204">
        <f>H221/H218*100</f>
        <v>7.5144766940593408</v>
      </c>
      <c r="I224" s="205">
        <f>I221/I218*100</f>
        <v>4.8062404422725322</v>
      </c>
      <c r="J224" s="268"/>
      <c r="K224" s="206" t="s">
        <v>537</v>
      </c>
      <c r="L224" s="214">
        <v>333.09755971060798</v>
      </c>
      <c r="M224" s="215">
        <v>305.39021296498203</v>
      </c>
      <c r="N224" s="209">
        <v>1.0907276840230733</v>
      </c>
    </row>
    <row r="225" spans="1:18" ht="15.75" thickTop="1">
      <c r="B225" s="161"/>
      <c r="C225" s="161"/>
      <c r="D225" s="161"/>
      <c r="E225" s="161"/>
    </row>
    <row r="226" spans="1:18" s="162" customFormat="1" ht="15.75" thickBot="1">
      <c r="A226" s="160"/>
      <c r="B226" s="160"/>
      <c r="C226" s="211"/>
      <c r="D226" s="160"/>
      <c r="E226" s="160"/>
      <c r="F226" s="161"/>
      <c r="G226" s="160"/>
      <c r="H226" s="160"/>
      <c r="I226" s="160"/>
      <c r="J226" s="160"/>
      <c r="K226" s="160"/>
      <c r="L226" s="160"/>
      <c r="M226" s="160"/>
      <c r="N226" s="160"/>
      <c r="O226" s="160"/>
      <c r="P226" s="160"/>
      <c r="Q226" s="160"/>
      <c r="R226" s="160"/>
    </row>
    <row r="227" spans="1:18" s="162" customFormat="1" ht="15.75" thickTop="1">
      <c r="B227" s="275" t="s">
        <v>584</v>
      </c>
      <c r="C227" s="275"/>
      <c r="D227" s="275"/>
      <c r="E227" s="275"/>
      <c r="F227" s="276"/>
      <c r="G227" s="275" t="s">
        <v>513</v>
      </c>
      <c r="H227" s="275"/>
      <c r="I227" s="276"/>
      <c r="J227" s="163"/>
      <c r="K227" s="275" t="s">
        <v>514</v>
      </c>
      <c r="L227" s="275"/>
      <c r="M227" s="275"/>
      <c r="N227" s="275"/>
    </row>
    <row r="228" spans="1:18" s="162" customFormat="1">
      <c r="B228" s="277"/>
      <c r="C228" s="277"/>
      <c r="D228" s="277"/>
      <c r="E228" s="277"/>
      <c r="F228" s="278"/>
      <c r="G228" s="277"/>
      <c r="H228" s="277"/>
      <c r="I228" s="278"/>
      <c r="K228" s="279"/>
      <c r="L228" s="279"/>
      <c r="M228" s="279"/>
      <c r="N228" s="279"/>
    </row>
    <row r="229" spans="1:18" s="162" customFormat="1" ht="18" customHeight="1">
      <c r="B229" s="280" t="s">
        <v>585</v>
      </c>
      <c r="C229" s="280"/>
      <c r="D229" s="280"/>
      <c r="E229" s="280"/>
      <c r="F229" s="281"/>
      <c r="G229" s="166"/>
      <c r="H229" s="167" t="s">
        <v>586</v>
      </c>
      <c r="I229" s="212" t="s">
        <v>587</v>
      </c>
      <c r="J229" s="169"/>
      <c r="K229" s="170"/>
      <c r="L229" s="167" t="s">
        <v>586</v>
      </c>
      <c r="M229" s="212" t="s">
        <v>587</v>
      </c>
      <c r="N229" s="221" t="s">
        <v>602</v>
      </c>
    </row>
    <row r="230" spans="1:18" s="162" customFormat="1" ht="18" customHeight="1">
      <c r="B230" s="282"/>
      <c r="C230" s="282"/>
      <c r="D230" s="282"/>
      <c r="E230" s="282"/>
      <c r="F230" s="283"/>
      <c r="G230" s="166" t="s">
        <v>518</v>
      </c>
      <c r="H230" s="173">
        <v>16.305277777777778</v>
      </c>
      <c r="I230" s="174">
        <v>9.786944444444444</v>
      </c>
      <c r="J230" s="284" t="s">
        <v>519</v>
      </c>
      <c r="K230" s="175" t="s">
        <v>520</v>
      </c>
      <c r="L230" s="176">
        <f>108.7878333/1000</f>
        <v>0.1087878333</v>
      </c>
      <c r="M230" s="177">
        <f>101.0276667/1000</f>
        <v>0.10102766669999999</v>
      </c>
      <c r="N230" s="178">
        <f>L230/M230</f>
        <v>1.0768122916571328</v>
      </c>
    </row>
    <row r="231" spans="1:18" s="162" customFormat="1" ht="18" customHeight="1">
      <c r="B231" s="287" t="s">
        <v>588</v>
      </c>
      <c r="C231" s="287"/>
      <c r="D231" s="287"/>
      <c r="E231" s="287"/>
      <c r="F231" s="288"/>
      <c r="G231" s="166" t="s">
        <v>521</v>
      </c>
      <c r="H231" s="161">
        <v>2.8374999999999999</v>
      </c>
      <c r="I231" s="179">
        <v>3.4625000000000004</v>
      </c>
      <c r="J231" s="285"/>
      <c r="K231" s="180" t="s">
        <v>522</v>
      </c>
      <c r="L231" s="181">
        <v>9.6666666669999994</v>
      </c>
      <c r="M231" s="182">
        <v>9.8000000000000007</v>
      </c>
      <c r="N231" s="183">
        <f>L231/M231</f>
        <v>0.9863945578571427</v>
      </c>
    </row>
    <row r="232" spans="1:18" s="162" customFormat="1" ht="18" customHeight="1">
      <c r="B232" s="289"/>
      <c r="C232" s="289"/>
      <c r="D232" s="289"/>
      <c r="E232" s="289"/>
      <c r="F232" s="290"/>
      <c r="G232" s="170" t="s">
        <v>523</v>
      </c>
      <c r="H232" s="217">
        <v>786.18529999999998</v>
      </c>
      <c r="I232" s="185">
        <v>624.74985000000004</v>
      </c>
      <c r="J232" s="285"/>
      <c r="K232" s="180" t="s">
        <v>524</v>
      </c>
      <c r="L232" s="186">
        <v>249.57735</v>
      </c>
      <c r="M232" s="187">
        <v>279.62670000000003</v>
      </c>
      <c r="N232" s="183">
        <f>L232/M232</f>
        <v>0.89253762248025659</v>
      </c>
    </row>
    <row r="233" spans="1:18" s="162" customFormat="1" ht="18" customHeight="1">
      <c r="B233" s="160"/>
      <c r="C233" s="160"/>
      <c r="D233" s="160"/>
      <c r="E233" s="160"/>
      <c r="F233" s="189"/>
      <c r="G233" s="170" t="s">
        <v>525</v>
      </c>
      <c r="H233" s="217">
        <v>286.10000000000002</v>
      </c>
      <c r="I233" s="185">
        <v>173.44</v>
      </c>
      <c r="J233" s="286"/>
      <c r="K233" s="190"/>
      <c r="L233" s="171"/>
      <c r="M233" s="191"/>
      <c r="N233" s="171"/>
    </row>
    <row r="234" spans="1:18" s="162" customFormat="1" ht="18" customHeight="1">
      <c r="B234" s="261" t="s">
        <v>615</v>
      </c>
      <c r="C234" s="262"/>
      <c r="D234" s="262"/>
      <c r="E234" s="262"/>
      <c r="F234" s="263"/>
      <c r="G234" s="166" t="s">
        <v>526</v>
      </c>
      <c r="H234" s="217">
        <v>77.56</v>
      </c>
      <c r="I234" s="185">
        <v>53.18</v>
      </c>
      <c r="J234" s="160"/>
      <c r="K234" s="167"/>
      <c r="L234" s="167"/>
      <c r="M234" s="160"/>
      <c r="N234" s="160"/>
    </row>
    <row r="235" spans="1:18" ht="18" customHeight="1">
      <c r="B235" s="264"/>
      <c r="C235" s="264"/>
      <c r="D235" s="264"/>
      <c r="E235" s="264"/>
      <c r="F235" s="265"/>
      <c r="G235" s="170" t="s">
        <v>527</v>
      </c>
      <c r="H235" s="217">
        <v>62.86665</v>
      </c>
      <c r="I235" s="185">
        <v>50.185850000000002</v>
      </c>
      <c r="J235" s="266" t="s">
        <v>528</v>
      </c>
      <c r="K235" s="196" t="s">
        <v>520</v>
      </c>
      <c r="L235" s="197">
        <v>2.75325</v>
      </c>
      <c r="M235" s="198">
        <v>1.815965517</v>
      </c>
      <c r="N235" s="183">
        <v>1.5161356172381548</v>
      </c>
    </row>
    <row r="236" spans="1:18" ht="18" customHeight="1">
      <c r="B236" s="199" t="s">
        <v>529</v>
      </c>
      <c r="C236" s="199" t="s">
        <v>530</v>
      </c>
      <c r="D236" s="199" t="s">
        <v>531</v>
      </c>
      <c r="E236" s="199" t="s">
        <v>532</v>
      </c>
      <c r="F236" s="200" t="s">
        <v>533</v>
      </c>
      <c r="G236" s="170" t="s">
        <v>534</v>
      </c>
      <c r="H236" s="194">
        <f>H233/H232*100</f>
        <v>36.390911913514543</v>
      </c>
      <c r="I236" s="195">
        <f>I233/I232*100</f>
        <v>27.761511267269611</v>
      </c>
      <c r="J236" s="267"/>
      <c r="K236" s="196" t="s">
        <v>522</v>
      </c>
      <c r="L236" s="197">
        <v>13.80555556</v>
      </c>
      <c r="M236" s="198">
        <v>11.03448276</v>
      </c>
      <c r="N236" s="183">
        <v>1.2511284724686089</v>
      </c>
    </row>
    <row r="237" spans="1:18" ht="18" customHeight="1">
      <c r="B237" s="269" t="s">
        <v>566</v>
      </c>
      <c r="C237" s="271" t="s">
        <v>566</v>
      </c>
      <c r="D237" s="271">
        <v>3</v>
      </c>
      <c r="E237" s="271" t="s">
        <v>566</v>
      </c>
      <c r="F237" s="273">
        <v>3</v>
      </c>
      <c r="G237" s="170" t="s">
        <v>535</v>
      </c>
      <c r="H237" s="194">
        <f>H234/H232*100</f>
        <v>9.8653587137790542</v>
      </c>
      <c r="I237" s="195">
        <f>I234/I232*100</f>
        <v>8.5122069256999424</v>
      </c>
      <c r="J237" s="267"/>
      <c r="K237" s="196" t="s">
        <v>524</v>
      </c>
      <c r="L237" s="201">
        <v>123200</v>
      </c>
      <c r="M237" s="202">
        <v>74580</v>
      </c>
      <c r="N237" s="183">
        <v>1.6519174041297935</v>
      </c>
    </row>
    <row r="238" spans="1:18" ht="18" customHeight="1" thickBot="1">
      <c r="B238" s="270"/>
      <c r="C238" s="272"/>
      <c r="D238" s="272"/>
      <c r="E238" s="272"/>
      <c r="F238" s="274"/>
      <c r="G238" s="203" t="s">
        <v>536</v>
      </c>
      <c r="H238" s="204">
        <f>H235/H232*100</f>
        <v>7.9964163664723822</v>
      </c>
      <c r="I238" s="205">
        <f>I235/I232*100</f>
        <v>8.0329511083516056</v>
      </c>
      <c r="J238" s="268"/>
      <c r="K238" s="206" t="s">
        <v>537</v>
      </c>
      <c r="L238" s="214">
        <v>402.87816665134483</v>
      </c>
      <c r="M238" s="215">
        <v>386.08342910813275</v>
      </c>
      <c r="N238" s="209">
        <v>1.0435002807087799</v>
      </c>
    </row>
    <row r="239" spans="1:18" ht="15.75" thickTop="1">
      <c r="B239" s="161"/>
      <c r="C239" s="161"/>
      <c r="D239" s="161"/>
      <c r="E239" s="161"/>
    </row>
    <row r="240" spans="1:18" ht="15.75" thickBot="1">
      <c r="C240" s="211"/>
    </row>
    <row r="241" spans="1:18" ht="15.75" thickTop="1">
      <c r="B241" s="275" t="s">
        <v>589</v>
      </c>
      <c r="C241" s="275"/>
      <c r="D241" s="275"/>
      <c r="E241" s="275"/>
      <c r="F241" s="276"/>
      <c r="G241" s="275" t="s">
        <v>513</v>
      </c>
      <c r="H241" s="275"/>
      <c r="I241" s="276"/>
      <c r="J241" s="163"/>
      <c r="K241" s="275" t="s">
        <v>514</v>
      </c>
      <c r="L241" s="275"/>
      <c r="M241" s="275"/>
      <c r="N241" s="275"/>
    </row>
    <row r="242" spans="1:18">
      <c r="B242" s="277"/>
      <c r="C242" s="277"/>
      <c r="D242" s="277"/>
      <c r="E242" s="277"/>
      <c r="F242" s="278"/>
      <c r="G242" s="277"/>
      <c r="H242" s="277"/>
      <c r="I242" s="278"/>
      <c r="J242" s="162"/>
      <c r="K242" s="279"/>
      <c r="L242" s="279"/>
      <c r="M242" s="279"/>
      <c r="N242" s="279"/>
    </row>
    <row r="243" spans="1:18">
      <c r="A243" s="162"/>
      <c r="B243" s="280" t="s">
        <v>590</v>
      </c>
      <c r="C243" s="280"/>
      <c r="D243" s="280"/>
      <c r="E243" s="280"/>
      <c r="F243" s="281"/>
      <c r="G243" s="166"/>
      <c r="H243" s="167" t="s">
        <v>561</v>
      </c>
      <c r="I243" s="212" t="s">
        <v>591</v>
      </c>
      <c r="J243" s="169"/>
      <c r="K243" s="170"/>
      <c r="L243" s="167" t="s">
        <v>561</v>
      </c>
      <c r="M243" s="212" t="s">
        <v>591</v>
      </c>
      <c r="N243" s="221" t="s">
        <v>602</v>
      </c>
      <c r="O243" s="162"/>
      <c r="P243" s="162"/>
      <c r="Q243" s="162"/>
      <c r="R243" s="162"/>
    </row>
    <row r="244" spans="1:18" ht="15" customHeight="1">
      <c r="A244" s="162"/>
      <c r="B244" s="282"/>
      <c r="C244" s="282"/>
      <c r="D244" s="282"/>
      <c r="E244" s="282"/>
      <c r="F244" s="283"/>
      <c r="G244" s="166" t="s">
        <v>518</v>
      </c>
      <c r="H244" s="173">
        <v>8.5102777776666674</v>
      </c>
      <c r="I244" s="174">
        <v>2.0891833333333332</v>
      </c>
      <c r="J244" s="284" t="s">
        <v>519</v>
      </c>
      <c r="K244" s="175" t="s">
        <v>520</v>
      </c>
      <c r="L244" s="176">
        <f>95.42975/1000</f>
        <v>9.5429749999999994E-2</v>
      </c>
      <c r="M244" s="177">
        <f>93.3808888888889/1000</f>
        <v>9.3380888888888902E-2</v>
      </c>
      <c r="N244" s="178">
        <f>L244/M244</f>
        <v>1.0219409039203833</v>
      </c>
      <c r="O244" s="162"/>
      <c r="P244" s="162"/>
      <c r="Q244" s="162"/>
      <c r="R244" s="162"/>
    </row>
    <row r="245" spans="1:18">
      <c r="A245" s="162"/>
      <c r="B245" s="287" t="s">
        <v>504</v>
      </c>
      <c r="C245" s="287"/>
      <c r="D245" s="287"/>
      <c r="E245" s="287"/>
      <c r="F245" s="288"/>
      <c r="G245" s="166" t="s">
        <v>521</v>
      </c>
      <c r="H245" s="161">
        <v>2</v>
      </c>
      <c r="I245" s="179">
        <v>2.0125000000000002</v>
      </c>
      <c r="J245" s="285"/>
      <c r="K245" s="180" t="s">
        <v>522</v>
      </c>
      <c r="L245" s="181">
        <v>10.16666667</v>
      </c>
      <c r="M245" s="182">
        <v>8.7777777777777803</v>
      </c>
      <c r="N245" s="183">
        <f>L245/M245</f>
        <v>1.1582278484810122</v>
      </c>
      <c r="O245" s="162"/>
      <c r="P245" s="162"/>
      <c r="Q245" s="162"/>
      <c r="R245" s="162"/>
    </row>
    <row r="246" spans="1:18" ht="18">
      <c r="A246" s="162"/>
      <c r="B246" s="289"/>
      <c r="C246" s="289"/>
      <c r="D246" s="289"/>
      <c r="E246" s="289"/>
      <c r="F246" s="290"/>
      <c r="G246" s="170" t="s">
        <v>523</v>
      </c>
      <c r="H246" s="217">
        <v>566.70659999999998</v>
      </c>
      <c r="I246" s="185">
        <v>186.4306</v>
      </c>
      <c r="J246" s="285"/>
      <c r="K246" s="180" t="s">
        <v>524</v>
      </c>
      <c r="L246" s="186">
        <v>179.94460000000001</v>
      </c>
      <c r="M246" s="187">
        <v>262.56279999999998</v>
      </c>
      <c r="N246" s="183">
        <f>L246/M246</f>
        <v>0.68533927883157864</v>
      </c>
      <c r="O246" s="162"/>
      <c r="P246" s="162"/>
      <c r="Q246" s="162"/>
      <c r="R246" s="162"/>
    </row>
    <row r="247" spans="1:18" ht="18">
      <c r="A247" s="162"/>
      <c r="F247" s="189"/>
      <c r="G247" s="170" t="s">
        <v>525</v>
      </c>
      <c r="H247" s="217">
        <v>202.4</v>
      </c>
      <c r="I247" s="185">
        <v>58.987499999999997</v>
      </c>
      <c r="J247" s="286"/>
      <c r="K247" s="190"/>
      <c r="L247" s="171"/>
      <c r="M247" s="191"/>
      <c r="N247" s="171"/>
      <c r="O247" s="162"/>
      <c r="P247" s="162"/>
      <c r="Q247" s="162"/>
      <c r="R247" s="162"/>
    </row>
    <row r="248" spans="1:18" ht="18.95" customHeight="1">
      <c r="A248" s="162"/>
      <c r="B248" s="261" t="s">
        <v>615</v>
      </c>
      <c r="C248" s="262"/>
      <c r="D248" s="262"/>
      <c r="E248" s="262"/>
      <c r="F248" s="263"/>
      <c r="G248" s="166" t="s">
        <v>526</v>
      </c>
      <c r="H248" s="217">
        <v>43.27</v>
      </c>
      <c r="I248" s="185">
        <v>12.9284</v>
      </c>
      <c r="K248" s="167"/>
      <c r="L248" s="167"/>
      <c r="O248" s="162"/>
      <c r="P248" s="162"/>
      <c r="Q248" s="162"/>
      <c r="R248" s="162"/>
    </row>
    <row r="249" spans="1:18" ht="18">
      <c r="B249" s="264"/>
      <c r="C249" s="264"/>
      <c r="D249" s="264"/>
      <c r="E249" s="264"/>
      <c r="F249" s="265"/>
      <c r="G249" s="170" t="s">
        <v>527</v>
      </c>
      <c r="H249" s="217">
        <v>44.74</v>
      </c>
      <c r="I249" s="185">
        <v>7.2535500000000042</v>
      </c>
      <c r="J249" s="266" t="s">
        <v>528</v>
      </c>
      <c r="K249" s="196" t="s">
        <v>520</v>
      </c>
      <c r="L249" s="197">
        <v>1.748388888888889</v>
      </c>
      <c r="M249" s="198">
        <v>0.809805555555556</v>
      </c>
      <c r="N249" s="183">
        <v>2.1590230851027328</v>
      </c>
    </row>
    <row r="250" spans="1:18" ht="15.75">
      <c r="B250" s="199" t="s">
        <v>529</v>
      </c>
      <c r="C250" s="199" t="s">
        <v>530</v>
      </c>
      <c r="D250" s="199" t="s">
        <v>531</v>
      </c>
      <c r="E250" s="199" t="s">
        <v>532</v>
      </c>
      <c r="F250" s="200" t="s">
        <v>533</v>
      </c>
      <c r="G250" s="170" t="s">
        <v>534</v>
      </c>
      <c r="H250" s="194">
        <f>H247/H246*100</f>
        <v>35.71513019258996</v>
      </c>
      <c r="I250" s="195">
        <f>I247/I246*100</f>
        <v>31.640460310700064</v>
      </c>
      <c r="J250" s="267"/>
      <c r="K250" s="196" t="s">
        <v>522</v>
      </c>
      <c r="L250" s="197">
        <v>14.444444444444445</v>
      </c>
      <c r="M250" s="198">
        <v>10.9166666666667</v>
      </c>
      <c r="N250" s="183">
        <v>1.3231552162849833</v>
      </c>
    </row>
    <row r="251" spans="1:18" ht="17.25">
      <c r="B251" s="269">
        <v>3</v>
      </c>
      <c r="C251" s="271">
        <v>3</v>
      </c>
      <c r="D251" s="271">
        <v>3</v>
      </c>
      <c r="E251" s="271">
        <v>3</v>
      </c>
      <c r="F251" s="273">
        <v>3</v>
      </c>
      <c r="G251" s="170" t="s">
        <v>535</v>
      </c>
      <c r="H251" s="194">
        <f>H248/H246*100</f>
        <v>7.6353442857379825</v>
      </c>
      <c r="I251" s="195">
        <f>I248/I246*100</f>
        <v>6.9346984883382881</v>
      </c>
      <c r="J251" s="267"/>
      <c r="K251" s="196" t="s">
        <v>524</v>
      </c>
      <c r="L251" s="201">
        <v>56866.666666666686</v>
      </c>
      <c r="M251" s="202">
        <v>39433.333333333299</v>
      </c>
      <c r="N251" s="183">
        <v>1.4420963651732899</v>
      </c>
    </row>
    <row r="252" spans="1:18" ht="15.75" thickBot="1">
      <c r="B252" s="270"/>
      <c r="C252" s="272"/>
      <c r="D252" s="272"/>
      <c r="E252" s="272"/>
      <c r="F252" s="274"/>
      <c r="G252" s="203" t="s">
        <v>536</v>
      </c>
      <c r="H252" s="204">
        <f>H249/H246*100</f>
        <v>7.8947377708323856</v>
      </c>
      <c r="I252" s="205">
        <f>I249/I246*100</f>
        <v>3.8907507673096609</v>
      </c>
      <c r="J252" s="268"/>
      <c r="K252" s="206" t="s">
        <v>537</v>
      </c>
      <c r="L252" s="214">
        <v>306.92374888884092</v>
      </c>
      <c r="M252" s="215">
        <v>265.11699197483478</v>
      </c>
      <c r="N252" s="209">
        <v>1.1576917292346711</v>
      </c>
    </row>
    <row r="253" spans="1:18" ht="15.75" thickTop="1">
      <c r="B253" s="161"/>
      <c r="C253" s="161"/>
      <c r="D253" s="161"/>
      <c r="E253" s="161"/>
    </row>
    <row r="254" spans="1:18" ht="18" customHeight="1" thickBot="1">
      <c r="C254" s="211"/>
      <c r="G254" s="162"/>
      <c r="H254" s="210"/>
      <c r="I254" s="210"/>
    </row>
    <row r="255" spans="1:18" ht="15.75" thickTop="1">
      <c r="B255" s="275" t="s">
        <v>592</v>
      </c>
      <c r="C255" s="275"/>
      <c r="D255" s="275"/>
      <c r="E255" s="275"/>
      <c r="F255" s="276"/>
      <c r="G255" s="275" t="s">
        <v>513</v>
      </c>
      <c r="H255" s="275"/>
      <c r="I255" s="276"/>
      <c r="J255" s="163"/>
      <c r="K255" s="275" t="s">
        <v>514</v>
      </c>
      <c r="L255" s="275"/>
      <c r="M255" s="275"/>
      <c r="N255" s="275"/>
    </row>
    <row r="256" spans="1:18">
      <c r="B256" s="277"/>
      <c r="C256" s="277"/>
      <c r="D256" s="277"/>
      <c r="E256" s="277"/>
      <c r="F256" s="278"/>
      <c r="G256" s="277"/>
      <c r="H256" s="277"/>
      <c r="I256" s="278"/>
      <c r="J256" s="162"/>
      <c r="K256" s="279"/>
      <c r="L256" s="279"/>
      <c r="M256" s="279"/>
      <c r="N256" s="279"/>
    </row>
    <row r="257" spans="2:14">
      <c r="B257" s="280" t="s">
        <v>284</v>
      </c>
      <c r="C257" s="280"/>
      <c r="D257" s="280"/>
      <c r="E257" s="280"/>
      <c r="F257" s="281"/>
      <c r="G257" s="166"/>
      <c r="H257" s="167" t="s">
        <v>593</v>
      </c>
      <c r="I257" s="212" t="s">
        <v>594</v>
      </c>
      <c r="J257" s="169"/>
      <c r="K257" s="170"/>
      <c r="L257" s="167" t="s">
        <v>593</v>
      </c>
      <c r="M257" s="212" t="s">
        <v>594</v>
      </c>
      <c r="N257" s="221" t="s">
        <v>602</v>
      </c>
    </row>
    <row r="258" spans="2:14" ht="15" customHeight="1">
      <c r="B258" s="282"/>
      <c r="C258" s="282"/>
      <c r="D258" s="282"/>
      <c r="E258" s="282"/>
      <c r="F258" s="283"/>
      <c r="G258" s="166" t="s">
        <v>518</v>
      </c>
      <c r="H258" s="173">
        <v>10.816944444444445</v>
      </c>
      <c r="I258" s="174">
        <v>7.0930555555555559</v>
      </c>
      <c r="J258" s="284" t="s">
        <v>519</v>
      </c>
      <c r="K258" s="175" t="s">
        <v>520</v>
      </c>
      <c r="L258" s="176">
        <v>0.10666999999999999</v>
      </c>
      <c r="M258" s="177">
        <v>9.643966666666666E-2</v>
      </c>
      <c r="N258" s="178">
        <f>L258/M258</f>
        <v>1.1060801399147653</v>
      </c>
    </row>
    <row r="259" spans="2:14">
      <c r="B259" s="287" t="s">
        <v>482</v>
      </c>
      <c r="C259" s="287"/>
      <c r="D259" s="287"/>
      <c r="E259" s="287"/>
      <c r="F259" s="288"/>
      <c r="G259" s="166" t="s">
        <v>521</v>
      </c>
      <c r="H259" s="161">
        <v>2.1</v>
      </c>
      <c r="I259" s="179">
        <v>3.2625000000000002</v>
      </c>
      <c r="J259" s="285"/>
      <c r="K259" s="180" t="s">
        <v>522</v>
      </c>
      <c r="L259" s="181">
        <v>9.6666666666666661</v>
      </c>
      <c r="M259" s="182">
        <v>8.5555555555555554</v>
      </c>
      <c r="N259" s="183">
        <f>L259/M259</f>
        <v>1.1298701298701299</v>
      </c>
    </row>
    <row r="260" spans="2:14" ht="18">
      <c r="B260" s="289"/>
      <c r="C260" s="289"/>
      <c r="D260" s="289"/>
      <c r="E260" s="289"/>
      <c r="F260" s="290"/>
      <c r="G260" s="170" t="s">
        <v>523</v>
      </c>
      <c r="H260" s="217">
        <v>559.98405000000002</v>
      </c>
      <c r="I260" s="185">
        <v>533.11435000000006</v>
      </c>
      <c r="J260" s="285"/>
      <c r="K260" s="180" t="s">
        <v>524</v>
      </c>
      <c r="L260" s="186">
        <v>252.7243</v>
      </c>
      <c r="M260" s="187">
        <v>319.59699999999998</v>
      </c>
      <c r="N260" s="183">
        <f>L260/M260</f>
        <v>0.79075929999342931</v>
      </c>
    </row>
    <row r="261" spans="2:14" ht="18">
      <c r="F261" s="189"/>
      <c r="G261" s="170" t="s">
        <v>525</v>
      </c>
      <c r="H261" s="217">
        <v>199.9965</v>
      </c>
      <c r="I261" s="185">
        <v>180.80880000000002</v>
      </c>
      <c r="J261" s="286"/>
      <c r="K261" s="190"/>
      <c r="L261" s="171"/>
      <c r="M261" s="191"/>
      <c r="N261" s="171"/>
    </row>
    <row r="262" spans="2:14" ht="18.95" customHeight="1">
      <c r="B262" s="261" t="s">
        <v>615</v>
      </c>
      <c r="C262" s="262"/>
      <c r="D262" s="262"/>
      <c r="E262" s="262"/>
      <c r="F262" s="263"/>
      <c r="G262" s="166" t="s">
        <v>526</v>
      </c>
      <c r="H262" s="217">
        <v>42.829399999999993</v>
      </c>
      <c r="I262" s="185">
        <v>36.093150000000009</v>
      </c>
      <c r="K262" s="167"/>
      <c r="L262" s="167"/>
    </row>
    <row r="263" spans="2:14" ht="18">
      <c r="B263" s="264"/>
      <c r="C263" s="264"/>
      <c r="D263" s="264"/>
      <c r="E263" s="264"/>
      <c r="F263" s="265"/>
      <c r="G263" s="170" t="s">
        <v>527</v>
      </c>
      <c r="H263" s="217">
        <v>35.931350000000002</v>
      </c>
      <c r="I263" s="185">
        <v>62.949649999999998</v>
      </c>
      <c r="J263" s="266" t="s">
        <v>528</v>
      </c>
      <c r="K263" s="196" t="s">
        <v>520</v>
      </c>
      <c r="L263" s="197">
        <v>1.9728055555555553</v>
      </c>
      <c r="M263" s="198">
        <v>1.7476111111111112</v>
      </c>
      <c r="N263" s="183">
        <v>1.1288584416822962</v>
      </c>
    </row>
    <row r="264" spans="2:14" ht="15.75">
      <c r="B264" s="199" t="s">
        <v>529</v>
      </c>
      <c r="C264" s="199" t="s">
        <v>530</v>
      </c>
      <c r="D264" s="199" t="s">
        <v>531</v>
      </c>
      <c r="E264" s="199" t="s">
        <v>532</v>
      </c>
      <c r="F264" s="200" t="s">
        <v>533</v>
      </c>
      <c r="G264" s="170" t="s">
        <v>534</v>
      </c>
      <c r="H264" s="194">
        <v>35.714677944845036</v>
      </c>
      <c r="I264" s="195">
        <v>33.915575523337537</v>
      </c>
      <c r="J264" s="267"/>
      <c r="K264" s="196" t="s">
        <v>522</v>
      </c>
      <c r="L264" s="197">
        <v>12.694444444444445</v>
      </c>
      <c r="M264" s="198">
        <v>11.416666666666666</v>
      </c>
      <c r="N264" s="183">
        <v>1.1119221411192215</v>
      </c>
    </row>
    <row r="265" spans="2:14" ht="17.25">
      <c r="B265" s="269">
        <v>3</v>
      </c>
      <c r="C265" s="271">
        <v>3</v>
      </c>
      <c r="D265" s="271">
        <v>3</v>
      </c>
      <c r="E265" s="271" t="s">
        <v>566</v>
      </c>
      <c r="F265" s="273">
        <v>3</v>
      </c>
      <c r="G265" s="170" t="s">
        <v>535</v>
      </c>
      <c r="H265" s="194">
        <v>7.64832498354194</v>
      </c>
      <c r="I265" s="195">
        <v>6.7702454454658749</v>
      </c>
      <c r="J265" s="267"/>
      <c r="K265" s="196" t="s">
        <v>524</v>
      </c>
      <c r="L265" s="201">
        <v>93166.666666666657</v>
      </c>
      <c r="M265" s="202">
        <v>107350.00000000003</v>
      </c>
      <c r="N265" s="183">
        <v>0.8678776587486412</v>
      </c>
    </row>
    <row r="266" spans="2:14" ht="15.75" thickBot="1">
      <c r="B266" s="270"/>
      <c r="C266" s="272"/>
      <c r="D266" s="272"/>
      <c r="E266" s="272"/>
      <c r="F266" s="274"/>
      <c r="G266" s="203" t="s">
        <v>536</v>
      </c>
      <c r="H266" s="204">
        <f>H263/H260*100</f>
        <v>6.4164952555345103</v>
      </c>
      <c r="I266" s="205">
        <f>I263/I260*100</f>
        <v>11.807907628072662</v>
      </c>
      <c r="J266" s="268"/>
      <c r="K266" s="206" t="s">
        <v>537</v>
      </c>
      <c r="L266" s="214">
        <v>365.73404418185714</v>
      </c>
      <c r="M266" s="215">
        <v>217.67188878415337</v>
      </c>
      <c r="N266" s="209">
        <v>1.6802079782774539</v>
      </c>
    </row>
    <row r="267" spans="2:14" ht="15.75" thickTop="1">
      <c r="B267" s="161"/>
      <c r="C267" s="161"/>
      <c r="D267" s="161"/>
      <c r="E267" s="161"/>
    </row>
    <row r="268" spans="2:14" ht="15.75" thickBot="1">
      <c r="C268" s="211"/>
    </row>
    <row r="269" spans="2:14" ht="15" customHeight="1" thickTop="1">
      <c r="B269" s="275" t="s">
        <v>595</v>
      </c>
      <c r="C269" s="275"/>
      <c r="D269" s="275"/>
      <c r="E269" s="275"/>
      <c r="F269" s="276"/>
      <c r="G269" s="275" t="s">
        <v>513</v>
      </c>
      <c r="H269" s="275"/>
      <c r="I269" s="276"/>
      <c r="J269" s="163"/>
      <c r="K269" s="275" t="s">
        <v>514</v>
      </c>
      <c r="L269" s="275"/>
      <c r="M269" s="275"/>
      <c r="N269" s="275"/>
    </row>
    <row r="270" spans="2:14" ht="15" customHeight="1">
      <c r="B270" s="277"/>
      <c r="C270" s="277"/>
      <c r="D270" s="277"/>
      <c r="E270" s="277"/>
      <c r="F270" s="278"/>
      <c r="G270" s="277"/>
      <c r="H270" s="277"/>
      <c r="I270" s="278"/>
      <c r="J270" s="162"/>
      <c r="K270" s="279"/>
      <c r="L270" s="279"/>
      <c r="M270" s="279"/>
      <c r="N270" s="279"/>
    </row>
    <row r="271" spans="2:14" ht="18" customHeight="1">
      <c r="B271" s="280" t="s">
        <v>284</v>
      </c>
      <c r="C271" s="280"/>
      <c r="D271" s="280"/>
      <c r="E271" s="280"/>
      <c r="F271" s="281"/>
      <c r="G271" s="166"/>
      <c r="H271" s="167" t="s">
        <v>596</v>
      </c>
      <c r="I271" s="212" t="s">
        <v>597</v>
      </c>
      <c r="J271" s="169"/>
      <c r="K271" s="170"/>
      <c r="L271" s="167" t="s">
        <v>596</v>
      </c>
      <c r="M271" s="212" t="s">
        <v>597</v>
      </c>
      <c r="N271" s="221" t="s">
        <v>602</v>
      </c>
    </row>
    <row r="272" spans="2:14" ht="18" customHeight="1">
      <c r="B272" s="282"/>
      <c r="C272" s="282"/>
      <c r="D272" s="282"/>
      <c r="E272" s="282"/>
      <c r="F272" s="283"/>
      <c r="G272" s="166" t="s">
        <v>518</v>
      </c>
      <c r="H272" s="173">
        <v>5.3344444444444443</v>
      </c>
      <c r="I272" s="174">
        <v>10.243296296296297</v>
      </c>
      <c r="J272" s="284" t="s">
        <v>519</v>
      </c>
      <c r="K272" s="175" t="s">
        <v>520</v>
      </c>
      <c r="L272" s="176">
        <f>84.46025/1000</f>
        <v>8.4460250000000001E-2</v>
      </c>
      <c r="M272" s="177">
        <f>83.3633333333333/1000</f>
        <v>8.3363333333333303E-2</v>
      </c>
      <c r="N272" s="178">
        <f>L272/M272</f>
        <v>1.0131582630253113</v>
      </c>
    </row>
    <row r="273" spans="1:15" ht="18" customHeight="1">
      <c r="B273" s="287" t="s">
        <v>285</v>
      </c>
      <c r="C273" s="287"/>
      <c r="D273" s="287"/>
      <c r="E273" s="287"/>
      <c r="F273" s="288"/>
      <c r="G273" s="166" t="s">
        <v>521</v>
      </c>
      <c r="H273" s="161">
        <v>2.125</v>
      </c>
      <c r="I273" s="179">
        <v>2.0990740740740739</v>
      </c>
      <c r="J273" s="285"/>
      <c r="K273" s="180" t="s">
        <v>522</v>
      </c>
      <c r="L273" s="181">
        <v>8.0833333333333339</v>
      </c>
      <c r="M273" s="182">
        <v>8.5</v>
      </c>
      <c r="N273" s="183">
        <f t="shared" ref="N273:N274" si="10">L273/M273</f>
        <v>0.95098039215686281</v>
      </c>
    </row>
    <row r="274" spans="1:15" s="162" customFormat="1" ht="15" customHeight="1">
      <c r="B274" s="289"/>
      <c r="C274" s="289"/>
      <c r="D274" s="289"/>
      <c r="E274" s="289"/>
      <c r="F274" s="290"/>
      <c r="G274" s="170" t="s">
        <v>523</v>
      </c>
      <c r="H274" s="217">
        <v>412.20389999999998</v>
      </c>
      <c r="I274" s="185">
        <v>413.08969999999999</v>
      </c>
      <c r="J274" s="285"/>
      <c r="K274" s="180" t="s">
        <v>524</v>
      </c>
      <c r="L274" s="186">
        <v>235.64874999999998</v>
      </c>
      <c r="M274" s="187">
        <v>158.94920000000002</v>
      </c>
      <c r="N274" s="183">
        <f t="shared" si="10"/>
        <v>1.482541277338923</v>
      </c>
    </row>
    <row r="275" spans="1:15" s="162" customFormat="1" ht="15" customHeight="1">
      <c r="B275" s="160"/>
      <c r="C275" s="160"/>
      <c r="D275" s="160"/>
      <c r="E275" s="160"/>
      <c r="F275" s="189"/>
      <c r="G275" s="170" t="s">
        <v>525</v>
      </c>
      <c r="H275" s="217">
        <v>169.2413</v>
      </c>
      <c r="I275" s="185">
        <v>140.06995000000001</v>
      </c>
      <c r="J275" s="286"/>
      <c r="K275" s="190"/>
      <c r="L275" s="171"/>
      <c r="M275" s="191"/>
      <c r="N275" s="171"/>
    </row>
    <row r="276" spans="1:15" s="162" customFormat="1" ht="15" customHeight="1">
      <c r="B276" s="261" t="s">
        <v>615</v>
      </c>
      <c r="C276" s="262"/>
      <c r="D276" s="262"/>
      <c r="E276" s="262"/>
      <c r="F276" s="263"/>
      <c r="G276" s="166" t="s">
        <v>526</v>
      </c>
      <c r="H276" s="217">
        <v>38.48814999999999</v>
      </c>
      <c r="I276" s="185">
        <v>50.781749999999988</v>
      </c>
      <c r="J276" s="160"/>
      <c r="K276" s="167"/>
      <c r="L276" s="167"/>
      <c r="M276" s="160"/>
      <c r="N276" s="160"/>
    </row>
    <row r="277" spans="1:15" s="162" customFormat="1" ht="15" customHeight="1">
      <c r="B277" s="264"/>
      <c r="C277" s="264"/>
      <c r="D277" s="264"/>
      <c r="E277" s="264"/>
      <c r="F277" s="265"/>
      <c r="G277" s="170" t="s">
        <v>527</v>
      </c>
      <c r="H277" s="217">
        <v>27.81</v>
      </c>
      <c r="I277" s="185">
        <v>20.8</v>
      </c>
      <c r="J277" s="266" t="s">
        <v>528</v>
      </c>
      <c r="K277" s="196" t="s">
        <v>520</v>
      </c>
      <c r="L277" s="197">
        <v>2.7246666666666668</v>
      </c>
      <c r="M277" s="198">
        <v>1.3996944444444448</v>
      </c>
      <c r="N277" s="183">
        <f>L277/M277</f>
        <v>1.9466153327115041</v>
      </c>
    </row>
    <row r="278" spans="1:15" s="162" customFormat="1" ht="15" customHeight="1">
      <c r="B278" s="199" t="s">
        <v>529</v>
      </c>
      <c r="C278" s="199" t="s">
        <v>530</v>
      </c>
      <c r="D278" s="199" t="s">
        <v>531</v>
      </c>
      <c r="E278" s="199" t="s">
        <v>532</v>
      </c>
      <c r="F278" s="200" t="s">
        <v>533</v>
      </c>
      <c r="G278" s="170" t="s">
        <v>534</v>
      </c>
      <c r="H278" s="194">
        <f>H275/H274*100</f>
        <v>41.057665878464519</v>
      </c>
      <c r="I278" s="195">
        <f>I275/I274*100</f>
        <v>33.907877635293254</v>
      </c>
      <c r="J278" s="267"/>
      <c r="K278" s="196" t="s">
        <v>522</v>
      </c>
      <c r="L278" s="197">
        <v>15.363636363636363</v>
      </c>
      <c r="M278" s="198">
        <v>12.333333333333334</v>
      </c>
      <c r="N278" s="183">
        <f t="shared" ref="N278:N279" si="11">L278/M278</f>
        <v>1.2457002457002455</v>
      </c>
    </row>
    <row r="279" spans="1:15" s="162" customFormat="1" ht="15" customHeight="1">
      <c r="B279" s="269" t="s">
        <v>566</v>
      </c>
      <c r="C279" s="271" t="s">
        <v>566</v>
      </c>
      <c r="D279" s="271">
        <v>3</v>
      </c>
      <c r="E279" s="271">
        <v>3</v>
      </c>
      <c r="F279" s="273">
        <v>3</v>
      </c>
      <c r="G279" s="170" t="s">
        <v>535</v>
      </c>
      <c r="H279" s="194">
        <f>H276/H274*100</f>
        <v>9.3371629914224474</v>
      </c>
      <c r="I279" s="195">
        <f>I276/I274*100</f>
        <v>12.293153278815712</v>
      </c>
      <c r="J279" s="267"/>
      <c r="K279" s="196" t="s">
        <v>524</v>
      </c>
      <c r="L279" s="201">
        <v>82500.000000000015</v>
      </c>
      <c r="M279" s="202">
        <v>48516.666666666657</v>
      </c>
      <c r="N279" s="183">
        <f t="shared" si="11"/>
        <v>1.7004465819306087</v>
      </c>
    </row>
    <row r="280" spans="1:15" s="162" customFormat="1" ht="15" customHeight="1" thickBot="1">
      <c r="B280" s="270"/>
      <c r="C280" s="272"/>
      <c r="D280" s="272"/>
      <c r="E280" s="272"/>
      <c r="F280" s="274"/>
      <c r="G280" s="203" t="s">
        <v>536</v>
      </c>
      <c r="H280" s="204">
        <f>H277/H274*100</f>
        <v>6.7466610577920294</v>
      </c>
      <c r="I280" s="205">
        <f>I277/I274*100</f>
        <v>5.0352260053930173</v>
      </c>
      <c r="J280" s="268"/>
      <c r="K280" s="206" t="s">
        <v>537</v>
      </c>
      <c r="L280" s="214">
        <v>226.77955121019934</v>
      </c>
      <c r="M280" s="215"/>
      <c r="N280" s="209"/>
    </row>
    <row r="281" spans="1:15" ht="15.75" thickTop="1">
      <c r="B281" s="161"/>
      <c r="C281" s="161"/>
      <c r="D281" s="161"/>
      <c r="E281" s="161"/>
    </row>
    <row r="282" spans="1:15" ht="15.75" thickBot="1">
      <c r="A282" s="218"/>
      <c r="C282" s="211"/>
      <c r="K282" s="219"/>
      <c r="L282" s="219"/>
      <c r="N282" s="218"/>
      <c r="O282" s="218"/>
    </row>
    <row r="283" spans="1:15" ht="15.75" thickTop="1">
      <c r="B283" s="275" t="s">
        <v>598</v>
      </c>
      <c r="C283" s="275"/>
      <c r="D283" s="275"/>
      <c r="E283" s="275"/>
      <c r="F283" s="276"/>
      <c r="G283" s="275" t="s">
        <v>513</v>
      </c>
      <c r="H283" s="275"/>
      <c r="I283" s="276"/>
      <c r="J283" s="163"/>
      <c r="K283" s="275" t="s">
        <v>514</v>
      </c>
      <c r="L283" s="275"/>
      <c r="M283" s="275"/>
      <c r="N283" s="275"/>
    </row>
    <row r="284" spans="1:15">
      <c r="B284" s="277"/>
      <c r="C284" s="277"/>
      <c r="D284" s="277"/>
      <c r="E284" s="277"/>
      <c r="F284" s="278"/>
      <c r="G284" s="277"/>
      <c r="H284" s="277"/>
      <c r="I284" s="278"/>
      <c r="J284" s="162"/>
      <c r="K284" s="279"/>
      <c r="L284" s="279"/>
      <c r="M284" s="279"/>
      <c r="N284" s="279"/>
    </row>
    <row r="285" spans="1:15" ht="18" customHeight="1">
      <c r="B285" s="280" t="s">
        <v>599</v>
      </c>
      <c r="C285" s="280"/>
      <c r="D285" s="280"/>
      <c r="E285" s="280"/>
      <c r="F285" s="281"/>
      <c r="G285" s="166"/>
      <c r="H285" s="167" t="s">
        <v>578</v>
      </c>
      <c r="I285" s="212" t="s">
        <v>600</v>
      </c>
      <c r="J285" s="169"/>
      <c r="K285" s="170"/>
      <c r="L285" s="167" t="s">
        <v>578</v>
      </c>
      <c r="M285" s="212" t="s">
        <v>600</v>
      </c>
      <c r="N285" s="221" t="s">
        <v>602</v>
      </c>
    </row>
    <row r="286" spans="1:15" ht="18" customHeight="1">
      <c r="B286" s="282"/>
      <c r="C286" s="282"/>
      <c r="D286" s="282"/>
      <c r="E286" s="282"/>
      <c r="F286" s="283"/>
      <c r="G286" s="166" t="s">
        <v>518</v>
      </c>
      <c r="H286" s="173">
        <v>17.523888888888887</v>
      </c>
      <c r="I286" s="174">
        <v>9.6781944444444452</v>
      </c>
      <c r="J286" s="284" t="s">
        <v>519</v>
      </c>
      <c r="K286" s="175" t="s">
        <v>520</v>
      </c>
      <c r="L286" s="176">
        <f>99.38766667/1000</f>
        <v>9.9387666669999999E-2</v>
      </c>
      <c r="M286" s="177">
        <f>93.89666667/1000</f>
        <v>9.3896666670000004E-2</v>
      </c>
      <c r="N286" s="178">
        <f>L286/M286</f>
        <v>1.0584791792375137</v>
      </c>
    </row>
    <row r="287" spans="1:15" ht="18" customHeight="1">
      <c r="B287" s="287" t="s">
        <v>506</v>
      </c>
      <c r="C287" s="287"/>
      <c r="D287" s="287"/>
      <c r="E287" s="287"/>
      <c r="F287" s="288"/>
      <c r="G287" s="166" t="s">
        <v>521</v>
      </c>
      <c r="H287" s="161">
        <v>3.6875</v>
      </c>
      <c r="I287" s="179">
        <v>3.1124999999999998</v>
      </c>
      <c r="J287" s="285"/>
      <c r="K287" s="180" t="s">
        <v>522</v>
      </c>
      <c r="L287" s="181">
        <v>9.3333333330000006</v>
      </c>
      <c r="M287" s="182">
        <v>9.5833333330000006</v>
      </c>
      <c r="N287" s="183">
        <f>L287/M287</f>
        <v>0.97391304347735352</v>
      </c>
    </row>
    <row r="288" spans="1:15" ht="18" customHeight="1">
      <c r="B288" s="289"/>
      <c r="C288" s="289"/>
      <c r="D288" s="289"/>
      <c r="E288" s="289"/>
      <c r="F288" s="290"/>
      <c r="G288" s="170" t="s">
        <v>523</v>
      </c>
      <c r="H288" s="217">
        <v>965.20029999999997</v>
      </c>
      <c r="I288" s="185">
        <v>537.72855000000004</v>
      </c>
      <c r="J288" s="285"/>
      <c r="K288" s="180" t="s">
        <v>524</v>
      </c>
      <c r="L288" s="186">
        <v>255.23006670000001</v>
      </c>
      <c r="M288" s="187">
        <v>204.47300000000001</v>
      </c>
      <c r="N288" s="183">
        <f>L288/M288</f>
        <v>1.2482335892758456</v>
      </c>
    </row>
    <row r="289" spans="1:15" ht="18" customHeight="1">
      <c r="F289" s="189"/>
      <c r="G289" s="170" t="s">
        <v>525</v>
      </c>
      <c r="H289" s="217">
        <v>354.74975000000001</v>
      </c>
      <c r="I289" s="185">
        <v>140.33000000000001</v>
      </c>
      <c r="J289" s="286"/>
      <c r="K289" s="190"/>
      <c r="L289" s="171"/>
      <c r="M289" s="191"/>
      <c r="N289" s="171"/>
    </row>
    <row r="290" spans="1:15" ht="18" customHeight="1">
      <c r="B290" s="261" t="s">
        <v>615</v>
      </c>
      <c r="C290" s="262"/>
      <c r="D290" s="262"/>
      <c r="E290" s="262"/>
      <c r="F290" s="263"/>
      <c r="G290" s="166" t="s">
        <v>526</v>
      </c>
      <c r="H290" s="217">
        <v>106.39</v>
      </c>
      <c r="I290" s="185">
        <v>56.53</v>
      </c>
      <c r="K290" s="167"/>
      <c r="L290" s="167"/>
    </row>
    <row r="291" spans="1:15" ht="18" customHeight="1">
      <c r="B291" s="264"/>
      <c r="C291" s="264"/>
      <c r="D291" s="264"/>
      <c r="E291" s="264"/>
      <c r="F291" s="265"/>
      <c r="G291" s="170" t="s">
        <v>527</v>
      </c>
      <c r="H291" s="217">
        <v>80.3</v>
      </c>
      <c r="I291" s="185">
        <v>32.51</v>
      </c>
      <c r="J291" s="266" t="s">
        <v>528</v>
      </c>
      <c r="K291" s="196" t="s">
        <v>520</v>
      </c>
      <c r="L291" s="197">
        <v>3.115583333</v>
      </c>
      <c r="M291" s="198">
        <v>1.8460833329999999</v>
      </c>
      <c r="N291" s="183">
        <f>L291/M291</f>
        <v>1.6876720987112666</v>
      </c>
    </row>
    <row r="292" spans="1:15" ht="18" customHeight="1">
      <c r="B292" s="199" t="s">
        <v>529</v>
      </c>
      <c r="C292" s="199" t="s">
        <v>530</v>
      </c>
      <c r="D292" s="199" t="s">
        <v>531</v>
      </c>
      <c r="E292" s="199" t="s">
        <v>532</v>
      </c>
      <c r="F292" s="200" t="s">
        <v>533</v>
      </c>
      <c r="G292" s="170" t="s">
        <v>534</v>
      </c>
      <c r="H292" s="194">
        <f>H289/H288*100</f>
        <v>36.754003288229399</v>
      </c>
      <c r="I292" s="195">
        <f>I289/I288*100</f>
        <v>26.096810370213746</v>
      </c>
      <c r="J292" s="267"/>
      <c r="K292" s="196" t="s">
        <v>522</v>
      </c>
      <c r="L292" s="197">
        <v>13.30555556</v>
      </c>
      <c r="M292" s="198">
        <v>11.222222220000001</v>
      </c>
      <c r="N292" s="183">
        <f>L292/M292</f>
        <v>1.1856435649872561</v>
      </c>
    </row>
    <row r="293" spans="1:15" ht="18" customHeight="1">
      <c r="B293" s="269" t="s">
        <v>566</v>
      </c>
      <c r="C293" s="271">
        <v>3</v>
      </c>
      <c r="D293" s="271">
        <v>3</v>
      </c>
      <c r="E293" s="271" t="s">
        <v>566</v>
      </c>
      <c r="F293" s="273">
        <v>3</v>
      </c>
      <c r="G293" s="170" t="s">
        <v>535</v>
      </c>
      <c r="H293" s="194">
        <f>H290/H288*100</f>
        <v>11.022582566540851</v>
      </c>
      <c r="I293" s="195">
        <f>I290/I288*100</f>
        <v>10.512739187829993</v>
      </c>
      <c r="J293" s="267"/>
      <c r="K293" s="196" t="s">
        <v>524</v>
      </c>
      <c r="L293" s="201">
        <f>0.153766667*1000000</f>
        <v>153766.66699999999</v>
      </c>
      <c r="M293" s="202">
        <f>0.091666667*1000000</f>
        <v>91666.666999999987</v>
      </c>
      <c r="N293" s="183">
        <f>L293/M293</f>
        <v>1.6774545429910745</v>
      </c>
    </row>
    <row r="294" spans="1:15" ht="18" customHeight="1" thickBot="1">
      <c r="B294" s="270"/>
      <c r="C294" s="272"/>
      <c r="D294" s="272"/>
      <c r="E294" s="272"/>
      <c r="F294" s="274"/>
      <c r="G294" s="203" t="s">
        <v>536</v>
      </c>
      <c r="H294" s="204">
        <f>H291/H288*100</f>
        <v>8.31951668477517</v>
      </c>
      <c r="I294" s="205">
        <f>I291/I288*100</f>
        <v>6.0458013620441005</v>
      </c>
      <c r="J294" s="268"/>
      <c r="K294" s="206" t="s">
        <v>537</v>
      </c>
      <c r="L294" s="214">
        <v>289.57818467338774</v>
      </c>
      <c r="M294" s="215">
        <v>332.74135853073699</v>
      </c>
      <c r="N294" s="209">
        <f>L294/M294</f>
        <v>0.87028010570149172</v>
      </c>
    </row>
    <row r="295" spans="1:15" ht="15.75" thickTop="1">
      <c r="A295" s="218"/>
      <c r="B295" s="161"/>
      <c r="C295" s="161"/>
      <c r="D295" s="161"/>
      <c r="E295" s="161"/>
      <c r="K295" s="219"/>
      <c r="L295" s="219"/>
      <c r="N295" s="218"/>
      <c r="O295" s="218"/>
    </row>
    <row r="296" spans="1:15">
      <c r="A296" s="218"/>
      <c r="B296" s="222" t="s">
        <v>616</v>
      </c>
      <c r="E296" s="219"/>
      <c r="F296" s="219"/>
      <c r="H296" s="218"/>
      <c r="I296" s="218"/>
    </row>
    <row r="297" spans="1:15">
      <c r="F297" s="160"/>
    </row>
    <row r="298" spans="1:15">
      <c r="F298" s="160"/>
    </row>
    <row r="299" spans="1:15">
      <c r="F299" s="160"/>
    </row>
    <row r="300" spans="1:15">
      <c r="F300" s="160"/>
    </row>
    <row r="301" spans="1:15">
      <c r="F301" s="160"/>
    </row>
    <row r="302" spans="1:15">
      <c r="F302" s="160"/>
    </row>
    <row r="303" spans="1:15">
      <c r="F303" s="160"/>
    </row>
    <row r="304" spans="1:15">
      <c r="F304" s="160"/>
    </row>
    <row r="305" spans="6:6">
      <c r="F305" s="160"/>
    </row>
    <row r="306" spans="6:6">
      <c r="F306" s="160"/>
    </row>
    <row r="307" spans="6:6">
      <c r="F307" s="160"/>
    </row>
    <row r="308" spans="6:6">
      <c r="F308" s="160"/>
    </row>
    <row r="309" spans="6:6">
      <c r="F309" s="160"/>
    </row>
    <row r="310" spans="6:6">
      <c r="F310" s="160"/>
    </row>
    <row r="311" spans="6:6">
      <c r="F311" s="160"/>
    </row>
    <row r="312" spans="6:6">
      <c r="F312" s="160"/>
    </row>
    <row r="313" spans="6:6">
      <c r="F313" s="160"/>
    </row>
    <row r="314" spans="6:6">
      <c r="F314" s="160"/>
    </row>
    <row r="315" spans="6:6">
      <c r="F315" s="160"/>
    </row>
    <row r="316" spans="6:6">
      <c r="F316" s="160"/>
    </row>
    <row r="317" spans="6:6">
      <c r="F317" s="160"/>
    </row>
    <row r="318" spans="6:6">
      <c r="F318" s="160"/>
    </row>
    <row r="319" spans="6:6">
      <c r="F319" s="160"/>
    </row>
    <row r="320" spans="6:6">
      <c r="F320" s="160"/>
    </row>
    <row r="321" spans="6:6">
      <c r="F321" s="160"/>
    </row>
    <row r="322" spans="6:6">
      <c r="F322" s="160"/>
    </row>
    <row r="323" spans="6:6">
      <c r="F323" s="160"/>
    </row>
    <row r="324" spans="6:6">
      <c r="F324" s="160"/>
    </row>
    <row r="325" spans="6:6">
      <c r="F325" s="160"/>
    </row>
    <row r="326" spans="6:6">
      <c r="F326" s="160"/>
    </row>
    <row r="327" spans="6:6">
      <c r="F327" s="160"/>
    </row>
  </sheetData>
  <mergeCells count="274">
    <mergeCell ref="B3:F4"/>
    <mergeCell ref="G3:I4"/>
    <mergeCell ref="K3:N4"/>
    <mergeCell ref="B5:F6"/>
    <mergeCell ref="J6:J9"/>
    <mergeCell ref="B7:F8"/>
    <mergeCell ref="B17:F18"/>
    <mergeCell ref="G17:I18"/>
    <mergeCell ref="K17:N18"/>
    <mergeCell ref="B19:F20"/>
    <mergeCell ref="J20:J23"/>
    <mergeCell ref="B21:F22"/>
    <mergeCell ref="B10:F11"/>
    <mergeCell ref="J11:J14"/>
    <mergeCell ref="B13:B14"/>
    <mergeCell ref="C13:C14"/>
    <mergeCell ref="D13:D14"/>
    <mergeCell ref="E13:E14"/>
    <mergeCell ref="F13:F14"/>
    <mergeCell ref="B31:F32"/>
    <mergeCell ref="G31:I32"/>
    <mergeCell ref="K31:N32"/>
    <mergeCell ref="B33:F34"/>
    <mergeCell ref="J34:J37"/>
    <mergeCell ref="B35:F36"/>
    <mergeCell ref="B24:F25"/>
    <mergeCell ref="J25:J28"/>
    <mergeCell ref="B27:B28"/>
    <mergeCell ref="C27:C28"/>
    <mergeCell ref="D27:D28"/>
    <mergeCell ref="E27:E28"/>
    <mergeCell ref="F27:F28"/>
    <mergeCell ref="B45:F46"/>
    <mergeCell ref="G45:I46"/>
    <mergeCell ref="K45:N46"/>
    <mergeCell ref="B47:F48"/>
    <mergeCell ref="J48:J51"/>
    <mergeCell ref="B49:F50"/>
    <mergeCell ref="B38:F39"/>
    <mergeCell ref="J39:J42"/>
    <mergeCell ref="B41:B42"/>
    <mergeCell ref="C41:C42"/>
    <mergeCell ref="D41:D42"/>
    <mergeCell ref="E41:E42"/>
    <mergeCell ref="F41:F42"/>
    <mergeCell ref="B59:F60"/>
    <mergeCell ref="G59:I60"/>
    <mergeCell ref="K59:N60"/>
    <mergeCell ref="B61:F62"/>
    <mergeCell ref="J62:J65"/>
    <mergeCell ref="B63:F64"/>
    <mergeCell ref="B52:F53"/>
    <mergeCell ref="J53:J56"/>
    <mergeCell ref="B55:B56"/>
    <mergeCell ref="C55:C56"/>
    <mergeCell ref="D55:D56"/>
    <mergeCell ref="E55:E56"/>
    <mergeCell ref="F55:F56"/>
    <mergeCell ref="B73:F74"/>
    <mergeCell ref="G73:I74"/>
    <mergeCell ref="K73:N74"/>
    <mergeCell ref="B75:F76"/>
    <mergeCell ref="J76:J79"/>
    <mergeCell ref="B77:F78"/>
    <mergeCell ref="B66:F67"/>
    <mergeCell ref="J67:J70"/>
    <mergeCell ref="B69:B70"/>
    <mergeCell ref="C69:C70"/>
    <mergeCell ref="D69:D70"/>
    <mergeCell ref="E69:E70"/>
    <mergeCell ref="F69:F70"/>
    <mergeCell ref="B87:F88"/>
    <mergeCell ref="G87:I88"/>
    <mergeCell ref="K87:N88"/>
    <mergeCell ref="B89:F90"/>
    <mergeCell ref="J90:J93"/>
    <mergeCell ref="B91:F92"/>
    <mergeCell ref="B80:F81"/>
    <mergeCell ref="J81:J84"/>
    <mergeCell ref="B83:B84"/>
    <mergeCell ref="C83:C84"/>
    <mergeCell ref="D83:D84"/>
    <mergeCell ref="E83:E84"/>
    <mergeCell ref="F83:F84"/>
    <mergeCell ref="B101:F102"/>
    <mergeCell ref="G101:I102"/>
    <mergeCell ref="K101:N102"/>
    <mergeCell ref="B103:F104"/>
    <mergeCell ref="J104:J107"/>
    <mergeCell ref="B105:F106"/>
    <mergeCell ref="B94:F95"/>
    <mergeCell ref="J95:J98"/>
    <mergeCell ref="B97:B98"/>
    <mergeCell ref="C97:C98"/>
    <mergeCell ref="D97:D98"/>
    <mergeCell ref="E97:E98"/>
    <mergeCell ref="F97:F98"/>
    <mergeCell ref="B115:F116"/>
    <mergeCell ref="G115:I116"/>
    <mergeCell ref="K115:N116"/>
    <mergeCell ref="B117:F118"/>
    <mergeCell ref="J118:J121"/>
    <mergeCell ref="B119:F120"/>
    <mergeCell ref="B108:F109"/>
    <mergeCell ref="J109:J112"/>
    <mergeCell ref="B111:B112"/>
    <mergeCell ref="C111:C112"/>
    <mergeCell ref="D111:D112"/>
    <mergeCell ref="E111:E112"/>
    <mergeCell ref="F111:F112"/>
    <mergeCell ref="B129:F130"/>
    <mergeCell ref="G129:I130"/>
    <mergeCell ref="K129:N130"/>
    <mergeCell ref="B131:F132"/>
    <mergeCell ref="J132:J135"/>
    <mergeCell ref="B133:F134"/>
    <mergeCell ref="B122:F123"/>
    <mergeCell ref="J123:J126"/>
    <mergeCell ref="B125:B126"/>
    <mergeCell ref="C125:C126"/>
    <mergeCell ref="D125:D126"/>
    <mergeCell ref="E125:E126"/>
    <mergeCell ref="F125:F126"/>
    <mergeCell ref="B143:F144"/>
    <mergeCell ref="G143:I144"/>
    <mergeCell ref="K143:N144"/>
    <mergeCell ref="B145:F146"/>
    <mergeCell ref="J146:J149"/>
    <mergeCell ref="B147:F148"/>
    <mergeCell ref="B136:F137"/>
    <mergeCell ref="J137:J140"/>
    <mergeCell ref="B139:B140"/>
    <mergeCell ref="C139:C140"/>
    <mergeCell ref="D139:D140"/>
    <mergeCell ref="E139:E140"/>
    <mergeCell ref="F139:F140"/>
    <mergeCell ref="B157:F158"/>
    <mergeCell ref="G157:I158"/>
    <mergeCell ref="K157:N158"/>
    <mergeCell ref="B159:F160"/>
    <mergeCell ref="J160:J163"/>
    <mergeCell ref="B161:F162"/>
    <mergeCell ref="B150:F151"/>
    <mergeCell ref="J151:J154"/>
    <mergeCell ref="B153:B154"/>
    <mergeCell ref="C153:C154"/>
    <mergeCell ref="D153:D154"/>
    <mergeCell ref="E153:E154"/>
    <mergeCell ref="F153:F154"/>
    <mergeCell ref="B171:F172"/>
    <mergeCell ref="G171:I172"/>
    <mergeCell ref="K171:N172"/>
    <mergeCell ref="B173:F174"/>
    <mergeCell ref="J174:J177"/>
    <mergeCell ref="B175:F176"/>
    <mergeCell ref="B164:F165"/>
    <mergeCell ref="J165:J168"/>
    <mergeCell ref="B167:B168"/>
    <mergeCell ref="C167:C168"/>
    <mergeCell ref="D167:D168"/>
    <mergeCell ref="E167:E168"/>
    <mergeCell ref="F167:F168"/>
    <mergeCell ref="B185:F186"/>
    <mergeCell ref="G185:I186"/>
    <mergeCell ref="K185:N186"/>
    <mergeCell ref="B187:F188"/>
    <mergeCell ref="J188:J191"/>
    <mergeCell ref="B189:F190"/>
    <mergeCell ref="B178:F179"/>
    <mergeCell ref="J179:J182"/>
    <mergeCell ref="B181:B182"/>
    <mergeCell ref="C181:C182"/>
    <mergeCell ref="D181:D182"/>
    <mergeCell ref="E181:E182"/>
    <mergeCell ref="F181:F182"/>
    <mergeCell ref="B199:F200"/>
    <mergeCell ref="G199:I200"/>
    <mergeCell ref="K199:N200"/>
    <mergeCell ref="B201:F202"/>
    <mergeCell ref="J202:J205"/>
    <mergeCell ref="B203:F204"/>
    <mergeCell ref="B192:F193"/>
    <mergeCell ref="J193:J196"/>
    <mergeCell ref="B195:B196"/>
    <mergeCell ref="C195:C196"/>
    <mergeCell ref="D195:D196"/>
    <mergeCell ref="E195:E196"/>
    <mergeCell ref="F195:F196"/>
    <mergeCell ref="B213:F214"/>
    <mergeCell ref="G213:I214"/>
    <mergeCell ref="K213:N214"/>
    <mergeCell ref="B215:F216"/>
    <mergeCell ref="J216:J219"/>
    <mergeCell ref="B217:F218"/>
    <mergeCell ref="B206:F207"/>
    <mergeCell ref="J207:J210"/>
    <mergeCell ref="B209:B210"/>
    <mergeCell ref="C209:C210"/>
    <mergeCell ref="D209:D210"/>
    <mergeCell ref="E209:E210"/>
    <mergeCell ref="F209:F210"/>
    <mergeCell ref="B227:F228"/>
    <mergeCell ref="G227:I228"/>
    <mergeCell ref="K227:N228"/>
    <mergeCell ref="B229:F230"/>
    <mergeCell ref="J230:J233"/>
    <mergeCell ref="B231:F232"/>
    <mergeCell ref="B220:F221"/>
    <mergeCell ref="J221:J224"/>
    <mergeCell ref="B223:B224"/>
    <mergeCell ref="C223:C224"/>
    <mergeCell ref="D223:D224"/>
    <mergeCell ref="E223:E224"/>
    <mergeCell ref="F223:F224"/>
    <mergeCell ref="B241:F242"/>
    <mergeCell ref="G241:I242"/>
    <mergeCell ref="K241:N242"/>
    <mergeCell ref="B243:F244"/>
    <mergeCell ref="J244:J247"/>
    <mergeCell ref="B245:F246"/>
    <mergeCell ref="B234:F235"/>
    <mergeCell ref="J235:J238"/>
    <mergeCell ref="B237:B238"/>
    <mergeCell ref="C237:C238"/>
    <mergeCell ref="D237:D238"/>
    <mergeCell ref="E237:E238"/>
    <mergeCell ref="F237:F238"/>
    <mergeCell ref="B255:F256"/>
    <mergeCell ref="G255:I256"/>
    <mergeCell ref="K255:N256"/>
    <mergeCell ref="B257:F258"/>
    <mergeCell ref="J258:J261"/>
    <mergeCell ref="B259:F260"/>
    <mergeCell ref="B248:F249"/>
    <mergeCell ref="J249:J252"/>
    <mergeCell ref="B251:B252"/>
    <mergeCell ref="C251:C252"/>
    <mergeCell ref="D251:D252"/>
    <mergeCell ref="E251:E252"/>
    <mergeCell ref="F251:F252"/>
    <mergeCell ref="B271:F272"/>
    <mergeCell ref="J272:J275"/>
    <mergeCell ref="B273:F274"/>
    <mergeCell ref="B262:F263"/>
    <mergeCell ref="J263:J266"/>
    <mergeCell ref="B265:B266"/>
    <mergeCell ref="C265:C266"/>
    <mergeCell ref="D265:D266"/>
    <mergeCell ref="E265:E266"/>
    <mergeCell ref="F265:F266"/>
    <mergeCell ref="B1:N1"/>
    <mergeCell ref="B290:F291"/>
    <mergeCell ref="J291:J294"/>
    <mergeCell ref="B293:B294"/>
    <mergeCell ref="C293:C294"/>
    <mergeCell ref="D293:D294"/>
    <mergeCell ref="E293:E294"/>
    <mergeCell ref="F293:F294"/>
    <mergeCell ref="B283:F284"/>
    <mergeCell ref="G283:I284"/>
    <mergeCell ref="K283:N284"/>
    <mergeCell ref="B285:F286"/>
    <mergeCell ref="J286:J289"/>
    <mergeCell ref="B287:F288"/>
    <mergeCell ref="B276:F277"/>
    <mergeCell ref="J277:J280"/>
    <mergeCell ref="B279:B280"/>
    <mergeCell ref="C279:C280"/>
    <mergeCell ref="D279:D280"/>
    <mergeCell ref="E279:E280"/>
    <mergeCell ref="F279:F280"/>
    <mergeCell ref="B269:F270"/>
    <mergeCell ref="G269:I270"/>
    <mergeCell ref="K269:N27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6336D-4E4F-3745-9113-902E28880877}">
  <sheetPr>
    <pageSetUpPr fitToPage="1"/>
  </sheetPr>
  <dimension ref="A1:N18"/>
  <sheetViews>
    <sheetView workbookViewId="0">
      <selection activeCell="F13" sqref="F13"/>
    </sheetView>
  </sheetViews>
  <sheetFormatPr defaultColWidth="11" defaultRowHeight="15.75"/>
  <cols>
    <col min="1" max="1" width="9.5" style="60" customWidth="1"/>
    <col min="2" max="2" width="10.875" style="60"/>
    <col min="3" max="3" width="27.625" style="60" customWidth="1"/>
    <col min="4" max="4" width="31" style="60" bestFit="1" customWidth="1"/>
    <col min="6" max="6" width="2.5" style="60" customWidth="1"/>
    <col min="7" max="7" width="22.375" style="60" bestFit="1" customWidth="1"/>
    <col min="8" max="8" width="8" style="60" bestFit="1" customWidth="1"/>
    <col min="9" max="9" width="2.5" style="60" customWidth="1"/>
    <col min="10" max="10" width="16.875" style="60" customWidth="1"/>
    <col min="11" max="11" width="9.5" style="60" customWidth="1"/>
    <col min="12" max="12" width="2.5" style="60" customWidth="1"/>
    <col min="13" max="13" width="11.5" style="60" customWidth="1"/>
    <col min="14" max="14" width="16.875" customWidth="1"/>
  </cols>
  <sheetData>
    <row r="1" spans="1:14">
      <c r="A1" s="61"/>
      <c r="B1" s="61"/>
    </row>
    <row r="2" spans="1:14" ht="16.5" thickBot="1">
      <c r="B2" s="61" t="s">
        <v>613</v>
      </c>
    </row>
    <row r="3" spans="1:14" ht="35.1" customHeight="1">
      <c r="A3" s="291"/>
      <c r="B3" s="293" t="s">
        <v>70</v>
      </c>
      <c r="C3" s="293" t="s">
        <v>300</v>
      </c>
      <c r="D3" s="293" t="s">
        <v>299</v>
      </c>
      <c r="E3" s="293" t="s">
        <v>295</v>
      </c>
      <c r="F3" s="83"/>
      <c r="G3" s="292" t="s">
        <v>298</v>
      </c>
      <c r="H3" s="292"/>
      <c r="I3" s="82"/>
      <c r="J3" s="295" t="s">
        <v>297</v>
      </c>
      <c r="K3" s="295"/>
      <c r="L3" s="82"/>
      <c r="M3" s="292" t="s">
        <v>296</v>
      </c>
      <c r="N3" s="292"/>
    </row>
    <row r="4" spans="1:14" s="79" customFormat="1" ht="32.25" thickBot="1">
      <c r="A4" s="291"/>
      <c r="B4" s="294"/>
      <c r="C4" s="294"/>
      <c r="D4" s="294"/>
      <c r="E4" s="294" t="s">
        <v>295</v>
      </c>
      <c r="F4" s="81"/>
      <c r="G4" s="80" t="s">
        <v>292</v>
      </c>
      <c r="H4" s="80" t="s">
        <v>294</v>
      </c>
      <c r="I4" s="81"/>
      <c r="J4" s="80" t="s">
        <v>292</v>
      </c>
      <c r="K4" s="80" t="s">
        <v>11</v>
      </c>
      <c r="L4" s="81"/>
      <c r="M4" s="80" t="s">
        <v>293</v>
      </c>
      <c r="N4" s="80" t="s">
        <v>292</v>
      </c>
    </row>
    <row r="5" spans="1:14">
      <c r="A5" s="296"/>
      <c r="B5" s="297" t="s">
        <v>109</v>
      </c>
      <c r="C5" s="297" t="s">
        <v>291</v>
      </c>
      <c r="D5" s="297" t="s">
        <v>290</v>
      </c>
      <c r="E5" s="72" t="s">
        <v>64</v>
      </c>
      <c r="G5" s="69">
        <v>53274286</v>
      </c>
      <c r="H5" s="77">
        <v>1</v>
      </c>
      <c r="J5" s="60" t="s">
        <v>288</v>
      </c>
      <c r="K5" s="71">
        <v>2.682478E-8</v>
      </c>
      <c r="M5" s="70" t="s">
        <v>289</v>
      </c>
      <c r="N5" s="60" t="s">
        <v>288</v>
      </c>
    </row>
    <row r="6" spans="1:14">
      <c r="A6" s="296"/>
      <c r="B6" s="296"/>
      <c r="C6" s="296"/>
      <c r="D6" s="296"/>
      <c r="E6" s="72" t="s">
        <v>65</v>
      </c>
      <c r="G6" s="69">
        <v>3204338</v>
      </c>
      <c r="H6" s="77">
        <v>1</v>
      </c>
      <c r="J6" s="69">
        <v>4572367</v>
      </c>
      <c r="K6" s="71">
        <v>5.7487490000000005E-4</v>
      </c>
      <c r="M6" s="70">
        <v>3.7249342599999999</v>
      </c>
      <c r="N6" s="69">
        <v>4572367</v>
      </c>
    </row>
    <row r="7" spans="1:14">
      <c r="A7" s="296"/>
      <c r="B7" s="298"/>
      <c r="C7" s="298"/>
      <c r="D7" s="298"/>
      <c r="E7" s="72" t="s">
        <v>22</v>
      </c>
      <c r="G7" s="69">
        <v>55035744</v>
      </c>
      <c r="H7" s="77">
        <v>0.8947368</v>
      </c>
      <c r="J7" s="69">
        <v>59101186</v>
      </c>
      <c r="K7" s="99">
        <v>4.5624070000000003E-2</v>
      </c>
      <c r="M7" s="70">
        <v>2.04040679</v>
      </c>
      <c r="N7" s="69">
        <v>59101186</v>
      </c>
    </row>
    <row r="8" spans="1:14">
      <c r="A8" s="296"/>
      <c r="B8" s="299" t="s">
        <v>25</v>
      </c>
      <c r="C8" s="299" t="s">
        <v>287</v>
      </c>
      <c r="D8" s="299" t="s">
        <v>286</v>
      </c>
      <c r="E8" s="76" t="s">
        <v>10</v>
      </c>
      <c r="F8" s="75"/>
      <c r="G8" s="73">
        <v>88338986</v>
      </c>
      <c r="H8" s="78">
        <v>0.89285709999999996</v>
      </c>
      <c r="I8" s="75"/>
      <c r="J8" s="73">
        <v>95911244</v>
      </c>
      <c r="K8" s="98">
        <v>4.5828040000000001E-4</v>
      </c>
      <c r="L8" s="75"/>
      <c r="M8" s="74">
        <v>3.87331124</v>
      </c>
      <c r="N8" s="73">
        <v>95911244</v>
      </c>
    </row>
    <row r="9" spans="1:14">
      <c r="A9" s="296"/>
      <c r="B9" s="300"/>
      <c r="C9" s="300"/>
      <c r="D9" s="300"/>
      <c r="E9" s="84" t="s">
        <v>24</v>
      </c>
      <c r="F9" s="85"/>
      <c r="G9" s="86">
        <v>16645020</v>
      </c>
      <c r="H9" s="87">
        <v>0.88571429999999995</v>
      </c>
      <c r="I9" s="85"/>
      <c r="J9" s="86">
        <v>15269980</v>
      </c>
      <c r="K9" s="96">
        <v>1.156744E-2</v>
      </c>
      <c r="L9" s="85"/>
      <c r="M9" s="88">
        <v>2.4500677300000002</v>
      </c>
      <c r="N9" s="86">
        <v>15269980</v>
      </c>
    </row>
    <row r="10" spans="1:14">
      <c r="A10" s="296"/>
      <c r="B10" s="298"/>
      <c r="C10" s="298"/>
      <c r="D10" s="298"/>
      <c r="E10" s="89" t="s">
        <v>27</v>
      </c>
      <c r="F10" s="90"/>
      <c r="G10" s="91">
        <v>38490484</v>
      </c>
      <c r="H10" s="92">
        <v>1</v>
      </c>
      <c r="I10" s="90"/>
      <c r="J10" s="91">
        <v>39297699</v>
      </c>
      <c r="K10" s="93">
        <v>5.0677379999999996E-3</v>
      </c>
      <c r="L10" s="90"/>
      <c r="M10" s="94">
        <v>2.38460866</v>
      </c>
      <c r="N10" s="91">
        <v>39297699</v>
      </c>
    </row>
    <row r="11" spans="1:14" ht="17.100000000000001" customHeight="1">
      <c r="A11" s="68"/>
      <c r="B11" s="299" t="s">
        <v>26</v>
      </c>
      <c r="C11" s="302" t="s">
        <v>285</v>
      </c>
      <c r="D11" s="299" t="s">
        <v>284</v>
      </c>
      <c r="E11" s="72" t="s">
        <v>302</v>
      </c>
      <c r="G11" s="69">
        <v>4093021</v>
      </c>
      <c r="H11" s="77">
        <v>0.85</v>
      </c>
      <c r="J11" s="69">
        <v>3156990</v>
      </c>
      <c r="K11" s="70">
        <v>0.50862629999999998</v>
      </c>
      <c r="M11" s="70"/>
      <c r="N11" s="69"/>
    </row>
    <row r="12" spans="1:14" ht="15.95" customHeight="1">
      <c r="A12" s="296"/>
      <c r="B12" s="300"/>
      <c r="C12" s="303"/>
      <c r="D12" s="300"/>
      <c r="E12" s="84" t="s">
        <v>18</v>
      </c>
      <c r="F12" s="85"/>
      <c r="G12" s="86">
        <v>68712551</v>
      </c>
      <c r="H12" s="95">
        <v>0.85714290000000004</v>
      </c>
      <c r="I12" s="85"/>
      <c r="J12" s="86">
        <v>66508437</v>
      </c>
      <c r="K12" s="96">
        <v>5.5000000000000003E-7</v>
      </c>
      <c r="L12" s="85"/>
      <c r="M12" s="88">
        <v>6.9930000000000003</v>
      </c>
      <c r="N12" s="86">
        <v>66508437</v>
      </c>
    </row>
    <row r="13" spans="1:14">
      <c r="A13" s="296"/>
      <c r="B13" s="300"/>
      <c r="C13" s="303"/>
      <c r="D13" s="300"/>
      <c r="E13" s="84" t="s">
        <v>22</v>
      </c>
      <c r="F13" s="85"/>
      <c r="G13" s="86">
        <v>58862902</v>
      </c>
      <c r="H13" s="87">
        <v>0.9</v>
      </c>
      <c r="I13" s="85"/>
      <c r="J13" s="86">
        <v>64162967</v>
      </c>
      <c r="K13" s="96">
        <v>3.8832789999999999E-3</v>
      </c>
      <c r="L13" s="85"/>
      <c r="M13" s="88">
        <v>3.6930000000000001</v>
      </c>
      <c r="N13" s="86">
        <v>64162967</v>
      </c>
    </row>
    <row r="14" spans="1:14" ht="16.5" thickBot="1">
      <c r="A14" s="296"/>
      <c r="B14" s="301"/>
      <c r="C14" s="304"/>
      <c r="D14" s="301"/>
      <c r="E14" s="67" t="s">
        <v>23</v>
      </c>
      <c r="F14" s="64"/>
      <c r="G14" s="62">
        <v>353743</v>
      </c>
      <c r="H14" s="66">
        <v>0.78571429999999998</v>
      </c>
      <c r="I14" s="64"/>
      <c r="J14" s="62">
        <v>524031</v>
      </c>
      <c r="K14" s="65">
        <v>9.5989040000000001E-3</v>
      </c>
      <c r="L14" s="64"/>
      <c r="M14" s="63">
        <v>1.9259999999999999</v>
      </c>
      <c r="N14" s="62">
        <v>524031</v>
      </c>
    </row>
    <row r="15" spans="1:14" ht="16.5" thickTop="1"/>
    <row r="16" spans="1:14">
      <c r="B16" s="61" t="s">
        <v>283</v>
      </c>
    </row>
    <row r="17" spans="10:10" s="61" customFormat="1"/>
    <row r="18" spans="10:10">
      <c r="J18" s="60" t="s">
        <v>301</v>
      </c>
    </row>
  </sheetData>
  <mergeCells count="20">
    <mergeCell ref="A12:A14"/>
    <mergeCell ref="A5:A7"/>
    <mergeCell ref="B5:B7"/>
    <mergeCell ref="C5:C7"/>
    <mergeCell ref="D5:D7"/>
    <mergeCell ref="A8:A10"/>
    <mergeCell ref="B8:B10"/>
    <mergeCell ref="B11:B14"/>
    <mergeCell ref="C11:C14"/>
    <mergeCell ref="D11:D14"/>
    <mergeCell ref="C8:C10"/>
    <mergeCell ref="D8:D10"/>
    <mergeCell ref="A3:A4"/>
    <mergeCell ref="G3:H3"/>
    <mergeCell ref="E3:E4"/>
    <mergeCell ref="M3:N3"/>
    <mergeCell ref="J3:K3"/>
    <mergeCell ref="B3:B4"/>
    <mergeCell ref="C3:C4"/>
    <mergeCell ref="D3:D4"/>
  </mergeCells>
  <pageMargins left="0.7" right="0.7" top="0.75" bottom="0.75" header="0.3" footer="0.3"/>
  <pageSetup paperSize="9" scale="67"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808FA-94FC-B64A-99A5-6C40A32470A1}">
  <dimension ref="B2:X48"/>
  <sheetViews>
    <sheetView topLeftCell="A25" zoomScale="70" zoomScaleNormal="70" workbookViewId="0">
      <selection activeCell="AA20" sqref="AA20"/>
    </sheetView>
  </sheetViews>
  <sheetFormatPr defaultColWidth="10.875" defaultRowHeight="15.75"/>
  <cols>
    <col min="1" max="1" width="3.5" style="2" customWidth="1"/>
    <col min="2" max="2" width="10.875" style="31"/>
    <col min="3" max="3" width="15.625" style="2" customWidth="1"/>
    <col min="4" max="4" width="14.375" style="2" customWidth="1"/>
    <col min="5" max="6" width="10.125" style="2" customWidth="1"/>
    <col min="7" max="7" width="13.375" style="2" customWidth="1"/>
    <col min="8" max="8" width="3.875" style="2" customWidth="1"/>
    <col min="9" max="10" width="10" style="2" customWidth="1"/>
    <col min="11" max="12" width="13.375" style="2" customWidth="1"/>
    <col min="13" max="13" width="2.625" style="2" customWidth="1"/>
    <col min="14" max="16384" width="10.875" style="2"/>
  </cols>
  <sheetData>
    <row r="2" spans="2:24" ht="18.75">
      <c r="B2" s="52" t="s">
        <v>612</v>
      </c>
      <c r="C2" s="3"/>
      <c r="D2" s="4"/>
      <c r="E2" s="4"/>
      <c r="F2" s="4"/>
    </row>
    <row r="3" spans="2:24" s="41" customFormat="1">
      <c r="B3" s="47"/>
      <c r="C3" s="47"/>
      <c r="D3" s="23"/>
      <c r="E3" s="23"/>
      <c r="F3" s="25"/>
      <c r="G3" s="23"/>
      <c r="H3" s="23"/>
      <c r="I3" s="39"/>
      <c r="J3" s="25"/>
      <c r="K3" s="25"/>
      <c r="L3" s="25"/>
      <c r="M3" s="40"/>
      <c r="N3" s="23"/>
      <c r="O3" s="23"/>
      <c r="P3" s="23"/>
      <c r="Q3" s="23"/>
      <c r="R3" s="23"/>
      <c r="S3" s="23"/>
      <c r="T3" s="23"/>
      <c r="U3" s="23"/>
    </row>
    <row r="4" spans="2:24">
      <c r="B4" s="311" t="s">
        <v>9</v>
      </c>
      <c r="C4" s="24"/>
      <c r="D4" s="13"/>
      <c r="E4" s="305" t="s">
        <v>605</v>
      </c>
      <c r="F4" s="305"/>
      <c r="G4" s="305"/>
      <c r="H4" s="6"/>
      <c r="I4" s="305" t="s">
        <v>606</v>
      </c>
      <c r="J4" s="305"/>
      <c r="K4" s="305"/>
      <c r="L4" s="306" t="s">
        <v>66</v>
      </c>
      <c r="M4" s="54"/>
      <c r="N4" s="7">
        <v>80907754</v>
      </c>
      <c r="O4" s="7">
        <v>82875590</v>
      </c>
      <c r="P4" s="7">
        <v>84871358</v>
      </c>
      <c r="Q4" s="7">
        <v>86859325</v>
      </c>
      <c r="R4" s="7">
        <v>87871971</v>
      </c>
      <c r="S4" s="7">
        <v>90880342</v>
      </c>
      <c r="T4" s="7">
        <v>92878648</v>
      </c>
      <c r="U4" s="7">
        <v>94989843</v>
      </c>
      <c r="V4" s="7">
        <v>95911244</v>
      </c>
      <c r="W4" s="7">
        <v>96912614</v>
      </c>
      <c r="X4" s="7">
        <v>97917520</v>
      </c>
    </row>
    <row r="5" spans="2:24" ht="16.5" thickBot="1">
      <c r="B5" s="312"/>
      <c r="C5" s="5" t="s">
        <v>70</v>
      </c>
      <c r="D5" s="5" t="s">
        <v>69</v>
      </c>
      <c r="E5" s="5" t="s">
        <v>0</v>
      </c>
      <c r="F5" s="5" t="s">
        <v>67</v>
      </c>
      <c r="G5" s="5" t="s">
        <v>68</v>
      </c>
      <c r="H5" s="5"/>
      <c r="I5" s="5" t="s">
        <v>0</v>
      </c>
      <c r="J5" s="5" t="s">
        <v>67</v>
      </c>
      <c r="K5" s="5" t="s">
        <v>68</v>
      </c>
      <c r="L5" s="307"/>
      <c r="M5" s="53"/>
      <c r="N5" s="5" t="s">
        <v>110</v>
      </c>
      <c r="O5" s="5" t="s">
        <v>111</v>
      </c>
      <c r="P5" s="5" t="s">
        <v>112</v>
      </c>
      <c r="Q5" s="5" t="s">
        <v>113</v>
      </c>
      <c r="R5" s="5" t="s">
        <v>114</v>
      </c>
      <c r="S5" s="5" t="s">
        <v>115</v>
      </c>
      <c r="T5" s="5" t="s">
        <v>116</v>
      </c>
      <c r="U5" s="5" t="s">
        <v>117</v>
      </c>
      <c r="V5" s="5" t="s">
        <v>118</v>
      </c>
      <c r="W5" s="5" t="s">
        <v>119</v>
      </c>
      <c r="X5" s="5" t="s">
        <v>120</v>
      </c>
    </row>
    <row r="6" spans="2:24">
      <c r="B6" s="310" t="s">
        <v>10</v>
      </c>
      <c r="C6" s="8" t="s">
        <v>25</v>
      </c>
      <c r="D6" s="8" t="s">
        <v>1</v>
      </c>
      <c r="E6" s="8">
        <v>7</v>
      </c>
      <c r="F6" s="9">
        <v>5.5849289999999998</v>
      </c>
      <c r="G6" s="8" t="s">
        <v>121</v>
      </c>
      <c r="H6" s="8"/>
      <c r="I6" s="8">
        <v>10</v>
      </c>
      <c r="J6" s="9">
        <v>3.9805220000000001</v>
      </c>
      <c r="K6" s="8" t="s">
        <v>129</v>
      </c>
      <c r="L6" s="19">
        <v>1.1455E-3</v>
      </c>
      <c r="N6" s="8">
        <v>3</v>
      </c>
      <c r="O6" s="8">
        <v>2</v>
      </c>
      <c r="P6" s="8">
        <v>2</v>
      </c>
      <c r="Q6" s="8">
        <v>2</v>
      </c>
      <c r="R6" s="8">
        <v>2</v>
      </c>
      <c r="S6" s="8">
        <v>2</v>
      </c>
      <c r="T6" s="8">
        <v>2</v>
      </c>
      <c r="U6" s="8">
        <v>2</v>
      </c>
      <c r="V6" s="8">
        <v>2</v>
      </c>
      <c r="W6" s="8">
        <v>2</v>
      </c>
      <c r="X6" s="8">
        <v>2</v>
      </c>
    </row>
    <row r="7" spans="2:24">
      <c r="B7" s="313"/>
      <c r="C7" s="10" t="s">
        <v>25</v>
      </c>
      <c r="D7" s="10" t="s">
        <v>2</v>
      </c>
      <c r="E7" s="10">
        <v>12</v>
      </c>
      <c r="F7" s="11">
        <v>4.485042</v>
      </c>
      <c r="G7" s="11" t="s">
        <v>122</v>
      </c>
      <c r="H7" s="11"/>
      <c r="I7" s="10">
        <v>7</v>
      </c>
      <c r="J7" s="11">
        <v>3.7200709999999999</v>
      </c>
      <c r="K7" s="11" t="s">
        <v>130</v>
      </c>
      <c r="L7" s="26">
        <v>7.2915209999999996E-3</v>
      </c>
      <c r="N7" s="13">
        <v>1</v>
      </c>
      <c r="O7" s="13">
        <v>1</v>
      </c>
      <c r="P7" s="13">
        <v>1</v>
      </c>
      <c r="Q7" s="13">
        <v>1</v>
      </c>
      <c r="R7" s="13">
        <v>1</v>
      </c>
      <c r="S7" s="13">
        <v>2</v>
      </c>
      <c r="T7" s="13">
        <v>2</v>
      </c>
      <c r="U7" s="13">
        <v>2</v>
      </c>
      <c r="V7" s="13">
        <v>2</v>
      </c>
      <c r="W7" s="13">
        <v>2</v>
      </c>
      <c r="X7" s="13">
        <v>2</v>
      </c>
    </row>
    <row r="8" spans="2:24">
      <c r="B8" s="313"/>
      <c r="C8" s="10" t="s">
        <v>25</v>
      </c>
      <c r="D8" s="10" t="s">
        <v>3</v>
      </c>
      <c r="E8" s="10">
        <v>6</v>
      </c>
      <c r="F8" s="11">
        <v>6.1089450000000003</v>
      </c>
      <c r="G8" s="11" t="s">
        <v>123</v>
      </c>
      <c r="H8" s="11"/>
      <c r="I8" s="10">
        <v>8</v>
      </c>
      <c r="J8" s="11">
        <v>4.4484219999999999</v>
      </c>
      <c r="K8" s="11" t="s">
        <v>131</v>
      </c>
      <c r="L8" s="26">
        <v>2.4909440000000001E-3</v>
      </c>
      <c r="N8" s="13">
        <v>1</v>
      </c>
      <c r="O8" s="13">
        <v>1</v>
      </c>
      <c r="P8" s="13">
        <v>1</v>
      </c>
      <c r="Q8" s="13">
        <v>1</v>
      </c>
      <c r="R8" s="13">
        <v>1</v>
      </c>
      <c r="S8" s="13">
        <v>1</v>
      </c>
      <c r="T8" s="13">
        <v>1</v>
      </c>
      <c r="U8" s="13">
        <v>2</v>
      </c>
      <c r="V8" s="13">
        <v>2</v>
      </c>
      <c r="W8" s="13">
        <v>2</v>
      </c>
      <c r="X8" s="13">
        <v>2</v>
      </c>
    </row>
    <row r="9" spans="2:24">
      <c r="B9" s="313"/>
      <c r="C9" s="13" t="s">
        <v>25</v>
      </c>
      <c r="D9" s="13" t="s">
        <v>4</v>
      </c>
      <c r="E9" s="13">
        <v>10</v>
      </c>
      <c r="F9" s="11">
        <v>5.3934290000000003</v>
      </c>
      <c r="G9" s="13" t="s">
        <v>124</v>
      </c>
      <c r="H9" s="13"/>
      <c r="I9" s="13">
        <v>10</v>
      </c>
      <c r="J9" s="11">
        <v>5.3732639999999998</v>
      </c>
      <c r="K9" s="13" t="s">
        <v>132</v>
      </c>
      <c r="L9" s="27">
        <v>0.95338940000000005</v>
      </c>
      <c r="N9" s="13">
        <v>2</v>
      </c>
      <c r="O9" s="13">
        <v>2</v>
      </c>
      <c r="P9" s="13">
        <v>1</v>
      </c>
      <c r="Q9" s="13">
        <v>1</v>
      </c>
      <c r="R9" s="13">
        <v>1</v>
      </c>
      <c r="S9" s="13">
        <v>1</v>
      </c>
      <c r="T9" s="13">
        <v>1</v>
      </c>
      <c r="U9" s="13">
        <v>1</v>
      </c>
      <c r="V9" s="13">
        <v>1</v>
      </c>
      <c r="W9" s="13">
        <v>2</v>
      </c>
      <c r="X9" s="13">
        <v>2</v>
      </c>
    </row>
    <row r="10" spans="2:24">
      <c r="B10" s="313"/>
      <c r="C10" s="13" t="s">
        <v>25</v>
      </c>
      <c r="D10" s="13" t="s">
        <v>5</v>
      </c>
      <c r="E10" s="13">
        <v>12</v>
      </c>
      <c r="F10" s="11">
        <v>5.0491669999999997</v>
      </c>
      <c r="G10" s="13" t="s">
        <v>125</v>
      </c>
      <c r="H10" s="13"/>
      <c r="I10" s="13">
        <v>12</v>
      </c>
      <c r="J10" s="11">
        <v>5.0491669999999997</v>
      </c>
      <c r="K10" s="13" t="s">
        <v>133</v>
      </c>
      <c r="L10" s="27">
        <v>0.88588619999999996</v>
      </c>
      <c r="N10" s="13">
        <v>3</v>
      </c>
      <c r="O10" s="13">
        <v>3</v>
      </c>
      <c r="P10" s="13">
        <v>3</v>
      </c>
      <c r="Q10" s="13">
        <v>2</v>
      </c>
      <c r="R10" s="13">
        <v>2</v>
      </c>
      <c r="S10" s="13">
        <v>1</v>
      </c>
      <c r="T10" s="13">
        <v>1</v>
      </c>
      <c r="U10" s="13">
        <v>1</v>
      </c>
      <c r="V10" s="13">
        <v>1</v>
      </c>
      <c r="W10" s="13">
        <v>1</v>
      </c>
      <c r="X10" s="13">
        <v>1</v>
      </c>
    </row>
    <row r="11" spans="2:24">
      <c r="B11" s="313"/>
      <c r="C11" s="13" t="s">
        <v>25</v>
      </c>
      <c r="D11" s="13" t="s">
        <v>6</v>
      </c>
      <c r="E11" s="13">
        <v>7</v>
      </c>
      <c r="F11" s="11">
        <v>4.7739739999999999</v>
      </c>
      <c r="G11" s="13" t="s">
        <v>126</v>
      </c>
      <c r="H11" s="13"/>
      <c r="I11" s="13">
        <v>11</v>
      </c>
      <c r="J11" s="11">
        <v>4.8830270000000002</v>
      </c>
      <c r="K11" s="13" t="s">
        <v>134</v>
      </c>
      <c r="L11" s="28">
        <v>0.72419999999999995</v>
      </c>
      <c r="N11" s="13">
        <v>3</v>
      </c>
      <c r="O11" s="13">
        <v>3</v>
      </c>
      <c r="P11" s="13">
        <v>3</v>
      </c>
      <c r="Q11" s="13">
        <v>3</v>
      </c>
      <c r="R11" s="13">
        <v>3</v>
      </c>
      <c r="S11" s="13">
        <v>3</v>
      </c>
      <c r="T11" s="13">
        <v>3</v>
      </c>
      <c r="U11" s="13">
        <v>2</v>
      </c>
      <c r="V11" s="13">
        <v>2</v>
      </c>
      <c r="W11" s="13">
        <v>2</v>
      </c>
      <c r="X11" s="13">
        <v>2</v>
      </c>
    </row>
    <row r="12" spans="2:24">
      <c r="B12" s="313"/>
      <c r="C12" s="13" t="s">
        <v>25</v>
      </c>
      <c r="D12" s="13" t="s">
        <v>7</v>
      </c>
      <c r="E12" s="13">
        <v>5</v>
      </c>
      <c r="F12" s="11">
        <v>4.6776330000000002</v>
      </c>
      <c r="G12" s="13" t="s">
        <v>127</v>
      </c>
      <c r="H12" s="13"/>
      <c r="I12" s="13">
        <v>14</v>
      </c>
      <c r="J12" s="11">
        <v>5.2656830000000001</v>
      </c>
      <c r="K12" s="13" t="s">
        <v>135</v>
      </c>
      <c r="L12" s="27">
        <v>0.1401956</v>
      </c>
      <c r="N12" s="13">
        <v>1</v>
      </c>
      <c r="O12" s="13">
        <v>1</v>
      </c>
      <c r="P12" s="13">
        <v>1</v>
      </c>
      <c r="Q12" s="13">
        <v>1</v>
      </c>
      <c r="R12" s="13">
        <v>1</v>
      </c>
      <c r="S12" s="13">
        <v>1</v>
      </c>
      <c r="T12" s="13">
        <v>2</v>
      </c>
      <c r="U12" s="13">
        <v>2</v>
      </c>
      <c r="V12" s="13">
        <v>2</v>
      </c>
      <c r="W12" s="13">
        <v>2</v>
      </c>
      <c r="X12" s="13">
        <v>2</v>
      </c>
    </row>
    <row r="13" spans="2:24">
      <c r="B13" s="313"/>
      <c r="C13" s="13" t="s">
        <v>25</v>
      </c>
      <c r="D13" s="13" t="s">
        <v>8</v>
      </c>
      <c r="E13" s="13">
        <v>10</v>
      </c>
      <c r="F13" s="11">
        <v>5.4756320000000001</v>
      </c>
      <c r="G13" s="13" t="s">
        <v>128</v>
      </c>
      <c r="H13" s="13"/>
      <c r="I13" s="13">
        <v>7</v>
      </c>
      <c r="J13" s="11">
        <v>4.8112579999999996</v>
      </c>
      <c r="K13" s="13" t="s">
        <v>136</v>
      </c>
      <c r="L13" s="27">
        <v>0.1038727</v>
      </c>
      <c r="M13" s="35"/>
      <c r="N13" s="13">
        <v>1</v>
      </c>
      <c r="O13" s="13">
        <v>1</v>
      </c>
      <c r="P13" s="13">
        <v>1</v>
      </c>
      <c r="Q13" s="13">
        <v>1</v>
      </c>
      <c r="R13" s="13">
        <v>1</v>
      </c>
      <c r="S13" s="13">
        <v>2</v>
      </c>
      <c r="T13" s="13">
        <v>2</v>
      </c>
      <c r="U13" s="13">
        <v>2</v>
      </c>
      <c r="V13" s="13">
        <v>2</v>
      </c>
      <c r="W13" s="13">
        <v>2</v>
      </c>
      <c r="X13" s="13">
        <v>2</v>
      </c>
    </row>
    <row r="14" spans="2:24">
      <c r="B14" s="52"/>
      <c r="C14" s="3"/>
      <c r="D14" s="4"/>
      <c r="E14" s="4"/>
      <c r="F14" s="4"/>
    </row>
    <row r="15" spans="2:24">
      <c r="B15" s="243" t="s">
        <v>9</v>
      </c>
      <c r="C15" s="24"/>
      <c r="D15" s="13"/>
      <c r="E15" s="305" t="s">
        <v>607</v>
      </c>
      <c r="F15" s="305"/>
      <c r="G15" s="305"/>
      <c r="H15" s="6"/>
      <c r="I15" s="305" t="s">
        <v>608</v>
      </c>
      <c r="J15" s="305"/>
      <c r="K15" s="305"/>
      <c r="L15" s="306" t="s">
        <v>66</v>
      </c>
      <c r="M15" s="54"/>
      <c r="N15" s="158">
        <v>44246317</v>
      </c>
      <c r="O15" s="158">
        <v>47861431</v>
      </c>
      <c r="P15" s="158">
        <v>49403864</v>
      </c>
      <c r="Q15" s="158">
        <v>50265831</v>
      </c>
      <c r="R15" s="158">
        <v>51283924</v>
      </c>
      <c r="S15" s="158">
        <v>52385669</v>
      </c>
      <c r="T15" s="158">
        <v>53298093</v>
      </c>
      <c r="U15" s="158">
        <v>55261865</v>
      </c>
    </row>
    <row r="16" spans="2:24" ht="16.5" thickBot="1">
      <c r="B16" s="242"/>
      <c r="C16" s="5" t="s">
        <v>70</v>
      </c>
      <c r="D16" s="5" t="s">
        <v>69</v>
      </c>
      <c r="E16" s="5" t="s">
        <v>0</v>
      </c>
      <c r="F16" s="5" t="s">
        <v>67</v>
      </c>
      <c r="G16" s="5" t="s">
        <v>68</v>
      </c>
      <c r="H16" s="5"/>
      <c r="I16" s="5" t="s">
        <v>0</v>
      </c>
      <c r="J16" s="5" t="s">
        <v>67</v>
      </c>
      <c r="K16" s="5" t="s">
        <v>68</v>
      </c>
      <c r="L16" s="307"/>
      <c r="M16" s="53"/>
      <c r="N16" s="159" t="s">
        <v>101</v>
      </c>
      <c r="O16" s="159" t="s">
        <v>102</v>
      </c>
      <c r="P16" s="159" t="s">
        <v>103</v>
      </c>
      <c r="Q16" s="159" t="s">
        <v>104</v>
      </c>
      <c r="R16" s="159" t="s">
        <v>105</v>
      </c>
      <c r="S16" s="159" t="s">
        <v>106</v>
      </c>
      <c r="T16" s="159" t="s">
        <v>107</v>
      </c>
      <c r="U16" s="159" t="s">
        <v>108</v>
      </c>
    </row>
    <row r="17" spans="2:23">
      <c r="B17" s="308" t="s">
        <v>64</v>
      </c>
      <c r="C17" s="37" t="s">
        <v>109</v>
      </c>
      <c r="D17" s="37" t="s">
        <v>71</v>
      </c>
      <c r="E17" s="37">
        <v>7</v>
      </c>
      <c r="F17" s="42">
        <v>4.2185709999999998</v>
      </c>
      <c r="G17" s="37" t="s">
        <v>72</v>
      </c>
      <c r="H17" s="37"/>
      <c r="I17" s="43">
        <v>8</v>
      </c>
      <c r="J17" s="42">
        <v>3.3925000000000001</v>
      </c>
      <c r="K17" s="42" t="s">
        <v>73</v>
      </c>
      <c r="L17" s="44">
        <v>4.3626819999999997E-2</v>
      </c>
      <c r="M17" s="44"/>
      <c r="N17" s="37">
        <v>3</v>
      </c>
      <c r="O17" s="45">
        <v>2</v>
      </c>
      <c r="P17" s="45">
        <v>2</v>
      </c>
      <c r="Q17" s="45">
        <v>2</v>
      </c>
      <c r="R17" s="45">
        <v>2</v>
      </c>
      <c r="S17" s="45">
        <v>2</v>
      </c>
      <c r="T17" s="45">
        <v>2</v>
      </c>
      <c r="U17" s="37">
        <v>3</v>
      </c>
    </row>
    <row r="18" spans="2:23">
      <c r="B18" s="309"/>
      <c r="C18" s="10" t="s">
        <v>109</v>
      </c>
      <c r="D18" s="10" t="s">
        <v>74</v>
      </c>
      <c r="E18" s="10">
        <v>11</v>
      </c>
      <c r="F18" s="11">
        <v>4.7563639999999996</v>
      </c>
      <c r="G18" s="11" t="s">
        <v>75</v>
      </c>
      <c r="H18" s="11"/>
      <c r="I18" s="10">
        <v>9</v>
      </c>
      <c r="J18" s="11">
        <v>3.79</v>
      </c>
      <c r="K18" s="11" t="s">
        <v>76</v>
      </c>
      <c r="L18" s="12">
        <v>1.241502E-3</v>
      </c>
      <c r="M18" s="12"/>
      <c r="N18" s="13">
        <v>3</v>
      </c>
      <c r="O18" s="14">
        <v>2</v>
      </c>
      <c r="P18" s="14">
        <v>2</v>
      </c>
      <c r="Q18" s="14">
        <v>2</v>
      </c>
      <c r="R18" s="14">
        <v>2</v>
      </c>
      <c r="S18" s="14">
        <v>2</v>
      </c>
      <c r="T18" s="14">
        <v>2</v>
      </c>
      <c r="U18" s="13">
        <v>1</v>
      </c>
    </row>
    <row r="19" spans="2:23">
      <c r="B19" s="309"/>
      <c r="C19" s="10" t="s">
        <v>109</v>
      </c>
      <c r="D19" s="10" t="s">
        <v>77</v>
      </c>
      <c r="E19" s="10">
        <v>10</v>
      </c>
      <c r="F19" s="11">
        <v>4.2468329999999996</v>
      </c>
      <c r="G19" s="11" t="s">
        <v>78</v>
      </c>
      <c r="H19" s="11"/>
      <c r="I19" s="10">
        <v>6</v>
      </c>
      <c r="J19" s="11">
        <v>2.8690829999999998</v>
      </c>
      <c r="K19" s="11" t="s">
        <v>79</v>
      </c>
      <c r="L19" s="12">
        <v>9.9905539999999997E-5</v>
      </c>
      <c r="M19" s="12"/>
      <c r="N19" s="13">
        <v>1</v>
      </c>
      <c r="O19" s="13">
        <v>1</v>
      </c>
      <c r="P19" s="13">
        <v>1</v>
      </c>
      <c r="Q19" s="14">
        <v>2</v>
      </c>
      <c r="R19" s="14">
        <v>2</v>
      </c>
      <c r="S19" s="14">
        <v>2</v>
      </c>
      <c r="T19" s="14">
        <v>2</v>
      </c>
      <c r="U19" s="14">
        <v>2</v>
      </c>
    </row>
    <row r="20" spans="2:23">
      <c r="B20" s="309"/>
      <c r="C20" s="13" t="s">
        <v>109</v>
      </c>
      <c r="D20" s="13" t="s">
        <v>80</v>
      </c>
      <c r="E20" s="13">
        <v>14</v>
      </c>
      <c r="F20" s="11">
        <v>4.507117</v>
      </c>
      <c r="G20" s="13" t="s">
        <v>81</v>
      </c>
      <c r="H20" s="13"/>
      <c r="I20" s="13">
        <v>8</v>
      </c>
      <c r="J20" s="11">
        <v>3.3127420000000001</v>
      </c>
      <c r="K20" s="13" t="s">
        <v>82</v>
      </c>
      <c r="L20" s="16">
        <v>1.5524730000000001E-4</v>
      </c>
      <c r="M20" s="16"/>
      <c r="N20" s="13">
        <v>3</v>
      </c>
      <c r="O20" s="13">
        <v>3</v>
      </c>
      <c r="P20" s="13">
        <v>3</v>
      </c>
      <c r="Q20" s="14">
        <v>2</v>
      </c>
      <c r="R20" s="14">
        <v>2</v>
      </c>
      <c r="S20" s="14">
        <v>2</v>
      </c>
      <c r="T20" s="14">
        <v>2</v>
      </c>
      <c r="U20" s="14">
        <v>2</v>
      </c>
    </row>
    <row r="21" spans="2:23">
      <c r="B21" s="309"/>
      <c r="C21" s="13" t="s">
        <v>109</v>
      </c>
      <c r="D21" s="13" t="s">
        <v>83</v>
      </c>
      <c r="E21" s="13">
        <v>10</v>
      </c>
      <c r="F21" s="11">
        <v>4.8090000000000002</v>
      </c>
      <c r="G21" s="13" t="s">
        <v>84</v>
      </c>
      <c r="H21" s="13"/>
      <c r="I21" s="13">
        <v>10</v>
      </c>
      <c r="J21" s="11">
        <v>3.2490000000000001</v>
      </c>
      <c r="K21" s="13" t="s">
        <v>85</v>
      </c>
      <c r="L21" s="15">
        <v>7.5550659999999999E-5</v>
      </c>
      <c r="M21" s="16"/>
      <c r="N21" s="13">
        <v>3</v>
      </c>
      <c r="O21" s="13">
        <v>3</v>
      </c>
      <c r="P21" s="13">
        <v>3</v>
      </c>
      <c r="Q21" s="13">
        <v>3</v>
      </c>
      <c r="R21" s="14">
        <v>2</v>
      </c>
      <c r="S21" s="14">
        <v>2</v>
      </c>
      <c r="T21" s="14">
        <v>2</v>
      </c>
      <c r="U21" s="14">
        <v>2</v>
      </c>
    </row>
    <row r="22" spans="2:23">
      <c r="B22" s="309"/>
      <c r="C22" s="13" t="s">
        <v>109</v>
      </c>
      <c r="D22" s="13" t="s">
        <v>86</v>
      </c>
      <c r="E22" s="13">
        <v>10</v>
      </c>
      <c r="F22" s="11">
        <v>6.2119999999999997</v>
      </c>
      <c r="G22" s="13" t="s">
        <v>87</v>
      </c>
      <c r="H22" s="13"/>
      <c r="I22" s="13">
        <v>9</v>
      </c>
      <c r="J22" s="11">
        <v>4.2466670000000004</v>
      </c>
      <c r="K22" s="13" t="s">
        <v>88</v>
      </c>
      <c r="L22" s="15">
        <v>1.2261870000000001E-4</v>
      </c>
      <c r="M22" s="16"/>
      <c r="N22" s="13">
        <v>1</v>
      </c>
      <c r="O22" s="13">
        <v>1</v>
      </c>
      <c r="P22" s="13">
        <v>1</v>
      </c>
      <c r="Q22" s="13">
        <v>1</v>
      </c>
      <c r="R22" s="13">
        <v>1</v>
      </c>
      <c r="S22" s="14">
        <v>2</v>
      </c>
      <c r="T22" s="14">
        <v>2</v>
      </c>
      <c r="U22" s="14">
        <v>2</v>
      </c>
    </row>
    <row r="23" spans="2:23">
      <c r="B23" s="309"/>
      <c r="C23" s="13" t="s">
        <v>109</v>
      </c>
      <c r="D23" s="13" t="s">
        <v>89</v>
      </c>
      <c r="E23" s="13">
        <v>9</v>
      </c>
      <c r="F23" s="11">
        <v>6.072222</v>
      </c>
      <c r="G23" s="13" t="s">
        <v>90</v>
      </c>
      <c r="H23" s="13"/>
      <c r="I23" s="13">
        <v>10</v>
      </c>
      <c r="J23" s="11">
        <v>4.1970000000000001</v>
      </c>
      <c r="K23" s="13" t="s">
        <v>91</v>
      </c>
      <c r="L23" s="29">
        <v>1.9836770000000001E-3</v>
      </c>
      <c r="M23" s="16"/>
      <c r="N23" s="13">
        <v>1</v>
      </c>
      <c r="O23" s="13">
        <v>1</v>
      </c>
      <c r="P23" s="13">
        <v>1</v>
      </c>
      <c r="Q23" s="13">
        <v>1</v>
      </c>
      <c r="R23" s="13">
        <v>1</v>
      </c>
      <c r="S23" s="14">
        <v>2</v>
      </c>
      <c r="T23" s="14">
        <v>2</v>
      </c>
      <c r="U23" s="14">
        <v>2</v>
      </c>
    </row>
    <row r="24" spans="2:23">
      <c r="B24" s="309"/>
      <c r="C24" s="13" t="s">
        <v>109</v>
      </c>
      <c r="D24" s="13" t="s">
        <v>92</v>
      </c>
      <c r="E24" s="13">
        <v>10</v>
      </c>
      <c r="F24" s="11">
        <v>7.2069999999999999</v>
      </c>
      <c r="G24" s="13" t="s">
        <v>93</v>
      </c>
      <c r="H24" s="13"/>
      <c r="I24" s="13">
        <v>9</v>
      </c>
      <c r="J24" s="11">
        <v>6.1655559999999996</v>
      </c>
      <c r="K24" s="13" t="s">
        <v>94</v>
      </c>
      <c r="L24" s="12">
        <v>4.6613050000000003E-2</v>
      </c>
      <c r="M24" s="16"/>
      <c r="N24" s="13">
        <v>3</v>
      </c>
      <c r="O24" s="13">
        <v>3</v>
      </c>
      <c r="P24" s="13">
        <v>3</v>
      </c>
      <c r="Q24" s="13">
        <v>3</v>
      </c>
      <c r="R24" s="13">
        <v>3</v>
      </c>
      <c r="S24" s="17">
        <v>2</v>
      </c>
      <c r="T24" s="17">
        <v>2</v>
      </c>
      <c r="U24" s="13">
        <v>1</v>
      </c>
    </row>
    <row r="25" spans="2:23">
      <c r="B25" s="309"/>
      <c r="C25" s="13" t="s">
        <v>109</v>
      </c>
      <c r="D25" s="13" t="s">
        <v>95</v>
      </c>
      <c r="E25" s="13">
        <v>9</v>
      </c>
      <c r="F25" s="11">
        <v>5.4222219999999997</v>
      </c>
      <c r="G25" s="13" t="s">
        <v>96</v>
      </c>
      <c r="H25" s="13"/>
      <c r="I25" s="13">
        <v>11</v>
      </c>
      <c r="J25" s="11">
        <v>5.5227269999999997</v>
      </c>
      <c r="K25" s="13" t="s">
        <v>97</v>
      </c>
      <c r="L25" s="21">
        <v>0.7508572</v>
      </c>
      <c r="M25" s="18"/>
      <c r="N25" s="14">
        <v>2</v>
      </c>
      <c r="O25" s="14">
        <v>2</v>
      </c>
      <c r="P25" s="14">
        <v>2</v>
      </c>
      <c r="Q25" s="13">
        <v>3</v>
      </c>
      <c r="R25" s="13">
        <v>3</v>
      </c>
      <c r="S25" s="13">
        <v>3</v>
      </c>
      <c r="T25" s="13">
        <v>3</v>
      </c>
      <c r="U25" s="13">
        <v>3</v>
      </c>
    </row>
    <row r="26" spans="2:23">
      <c r="B26" s="310"/>
      <c r="C26" s="13" t="s">
        <v>109</v>
      </c>
      <c r="D26" s="13" t="s">
        <v>98</v>
      </c>
      <c r="E26" s="13">
        <v>10</v>
      </c>
      <c r="F26" s="11">
        <v>5.2640000000000002</v>
      </c>
      <c r="G26" s="13" t="s">
        <v>99</v>
      </c>
      <c r="H26" s="13"/>
      <c r="I26" s="10">
        <v>10</v>
      </c>
      <c r="J26" s="11">
        <v>4.8470000000000004</v>
      </c>
      <c r="K26" s="11" t="s">
        <v>100</v>
      </c>
      <c r="L26" s="11">
        <v>0.22670770000000001</v>
      </c>
      <c r="M26" s="48"/>
      <c r="N26" s="14">
        <v>2</v>
      </c>
      <c r="O26" s="14">
        <v>2</v>
      </c>
      <c r="P26" s="14">
        <v>2</v>
      </c>
      <c r="Q26" s="13">
        <v>1</v>
      </c>
      <c r="R26" s="13">
        <v>1</v>
      </c>
      <c r="S26" s="13">
        <v>1</v>
      </c>
      <c r="T26" s="13">
        <v>1</v>
      </c>
      <c r="U26" s="13">
        <v>1</v>
      </c>
    </row>
    <row r="27" spans="2:23">
      <c r="E27" s="20"/>
      <c r="F27" s="21"/>
      <c r="G27" s="20"/>
      <c r="N27" s="23"/>
      <c r="O27"/>
      <c r="P27"/>
      <c r="Q27"/>
      <c r="R27"/>
      <c r="S27"/>
      <c r="T27"/>
      <c r="U27"/>
      <c r="V27" s="1"/>
      <c r="W27" s="31"/>
    </row>
    <row r="28" spans="2:23">
      <c r="B28" s="243" t="s">
        <v>9</v>
      </c>
      <c r="C28" s="24"/>
      <c r="D28" s="13"/>
      <c r="E28" s="305" t="s">
        <v>609</v>
      </c>
      <c r="F28" s="305"/>
      <c r="G28" s="305"/>
      <c r="H28" s="6"/>
      <c r="I28" s="305" t="s">
        <v>610</v>
      </c>
      <c r="J28" s="305"/>
      <c r="K28" s="305"/>
      <c r="L28" s="306" t="s">
        <v>66</v>
      </c>
      <c r="M28" s="46"/>
      <c r="N28" s="7">
        <v>58891482</v>
      </c>
      <c r="O28" s="7">
        <v>58893608</v>
      </c>
      <c r="P28" s="7">
        <v>60867358</v>
      </c>
      <c r="Q28" s="7">
        <v>62025590</v>
      </c>
      <c r="R28" s="7">
        <v>64643055</v>
      </c>
      <c r="S28" s="7">
        <v>65705440</v>
      </c>
      <c r="T28" s="7">
        <v>66508437</v>
      </c>
      <c r="U28" s="7">
        <v>68353186</v>
      </c>
      <c r="V28" s="7">
        <v>70036002</v>
      </c>
    </row>
    <row r="29" spans="2:23" ht="16.5" thickBot="1">
      <c r="B29" s="244"/>
      <c r="C29" s="5" t="s">
        <v>70</v>
      </c>
      <c r="D29" s="5" t="s">
        <v>69</v>
      </c>
      <c r="E29" s="5" t="s">
        <v>0</v>
      </c>
      <c r="F29" s="5" t="s">
        <v>67</v>
      </c>
      <c r="G29" s="5" t="s">
        <v>68</v>
      </c>
      <c r="H29" s="5"/>
      <c r="I29" s="5" t="s">
        <v>0</v>
      </c>
      <c r="J29" s="5" t="s">
        <v>67</v>
      </c>
      <c r="K29" s="5" t="s">
        <v>68</v>
      </c>
      <c r="L29" s="307"/>
      <c r="M29" s="36"/>
      <c r="N29" s="5" t="s">
        <v>154</v>
      </c>
      <c r="O29" s="5" t="s">
        <v>155</v>
      </c>
      <c r="P29" s="5" t="s">
        <v>156</v>
      </c>
      <c r="Q29" s="5" t="s">
        <v>157</v>
      </c>
      <c r="R29" s="5" t="s">
        <v>158</v>
      </c>
      <c r="S29" s="5" t="s">
        <v>159</v>
      </c>
      <c r="T29" s="5" t="s">
        <v>160</v>
      </c>
      <c r="U29" s="5" t="s">
        <v>161</v>
      </c>
      <c r="V29" s="5" t="s">
        <v>162</v>
      </c>
    </row>
    <row r="30" spans="2:23">
      <c r="B30" s="308" t="s">
        <v>18</v>
      </c>
      <c r="C30" s="37" t="s">
        <v>26</v>
      </c>
      <c r="D30" s="37" t="s">
        <v>14</v>
      </c>
      <c r="E30" s="37">
        <v>10</v>
      </c>
      <c r="F30" s="42">
        <v>8.6610879999999995</v>
      </c>
      <c r="G30" s="37" t="s">
        <v>144</v>
      </c>
      <c r="H30" s="37"/>
      <c r="I30" s="37">
        <v>9</v>
      </c>
      <c r="J30" s="37">
        <v>12.84</v>
      </c>
      <c r="K30" s="37" t="s">
        <v>148</v>
      </c>
      <c r="L30" s="50">
        <v>1.564199E-7</v>
      </c>
      <c r="M30" s="38"/>
      <c r="N30" s="37">
        <v>3</v>
      </c>
      <c r="O30" s="37">
        <v>3</v>
      </c>
      <c r="P30" s="37">
        <v>3</v>
      </c>
      <c r="Q30" s="37">
        <v>3</v>
      </c>
      <c r="R30" s="37">
        <v>3</v>
      </c>
      <c r="S30" s="37">
        <v>2</v>
      </c>
      <c r="T30" s="37">
        <v>2</v>
      </c>
      <c r="U30" s="37">
        <v>2</v>
      </c>
      <c r="V30" s="37">
        <v>2</v>
      </c>
    </row>
    <row r="31" spans="2:23">
      <c r="B31" s="309"/>
      <c r="C31" s="10" t="s">
        <v>26</v>
      </c>
      <c r="D31" s="10" t="s">
        <v>16</v>
      </c>
      <c r="E31" s="10">
        <v>5</v>
      </c>
      <c r="F31" s="11">
        <v>9.4883220000000001</v>
      </c>
      <c r="G31" s="11" t="s">
        <v>146</v>
      </c>
      <c r="H31" s="11"/>
      <c r="I31" s="10">
        <v>6</v>
      </c>
      <c r="J31" s="11">
        <v>11.283250000000001</v>
      </c>
      <c r="K31" s="11" t="s">
        <v>150</v>
      </c>
      <c r="L31" s="26">
        <v>1.523031E-2</v>
      </c>
      <c r="M31" s="31"/>
      <c r="N31" s="13">
        <v>3</v>
      </c>
      <c r="O31" s="13">
        <v>3</v>
      </c>
      <c r="P31" s="13">
        <v>3</v>
      </c>
      <c r="Q31" s="13">
        <v>2</v>
      </c>
      <c r="R31" s="13">
        <v>2</v>
      </c>
      <c r="S31" s="13">
        <v>2</v>
      </c>
      <c r="T31" s="13">
        <v>2</v>
      </c>
      <c r="U31" s="13">
        <v>1</v>
      </c>
      <c r="V31" s="13">
        <v>1</v>
      </c>
    </row>
    <row r="32" spans="2:23">
      <c r="B32" s="309"/>
      <c r="C32" s="13" t="s">
        <v>26</v>
      </c>
      <c r="D32" s="13" t="s">
        <v>17</v>
      </c>
      <c r="E32" s="13">
        <v>5</v>
      </c>
      <c r="F32" s="11">
        <v>7.6353</v>
      </c>
      <c r="G32" s="13" t="s">
        <v>152</v>
      </c>
      <c r="H32" s="13"/>
      <c r="I32" s="13">
        <v>7</v>
      </c>
      <c r="J32" s="13">
        <v>12.49</v>
      </c>
      <c r="K32" s="13" t="s">
        <v>153</v>
      </c>
      <c r="L32" s="26">
        <v>3.4432780000000001E-3</v>
      </c>
      <c r="M32" s="31"/>
      <c r="N32" s="13">
        <v>1</v>
      </c>
      <c r="O32" s="13">
        <v>1</v>
      </c>
      <c r="P32" s="13">
        <v>1</v>
      </c>
      <c r="Q32" s="13">
        <v>1</v>
      </c>
      <c r="R32" s="13">
        <v>2</v>
      </c>
      <c r="S32" s="13">
        <v>2</v>
      </c>
      <c r="T32" s="13">
        <v>2</v>
      </c>
      <c r="U32" s="13">
        <v>2</v>
      </c>
      <c r="V32" s="13">
        <v>2</v>
      </c>
    </row>
    <row r="33" spans="2:24">
      <c r="B33" s="309"/>
      <c r="C33" s="10" t="s">
        <v>26</v>
      </c>
      <c r="D33" s="10" t="s">
        <v>12</v>
      </c>
      <c r="E33" s="10">
        <v>7</v>
      </c>
      <c r="F33" s="11">
        <v>5.3800239999999997</v>
      </c>
      <c r="G33" s="11" t="s">
        <v>142</v>
      </c>
      <c r="H33" s="11"/>
      <c r="I33" s="10">
        <v>12</v>
      </c>
      <c r="J33" s="11">
        <v>6.2158410000000002</v>
      </c>
      <c r="K33" s="11" t="s">
        <v>147</v>
      </c>
      <c r="L33" s="27">
        <v>0.14817250000000001</v>
      </c>
      <c r="M33" s="31"/>
      <c r="N33" s="13">
        <v>3</v>
      </c>
      <c r="O33" s="13">
        <v>2</v>
      </c>
      <c r="P33" s="13">
        <v>2</v>
      </c>
      <c r="Q33" s="13">
        <v>2</v>
      </c>
      <c r="R33" s="13">
        <v>2</v>
      </c>
      <c r="S33" s="13">
        <v>2</v>
      </c>
      <c r="T33" s="13">
        <v>1</v>
      </c>
      <c r="U33" s="13">
        <v>1</v>
      </c>
      <c r="V33" s="13">
        <v>1</v>
      </c>
    </row>
    <row r="34" spans="2:24">
      <c r="B34" s="309"/>
      <c r="C34" s="13" t="s">
        <v>26</v>
      </c>
      <c r="D34" s="13" t="s">
        <v>13</v>
      </c>
      <c r="E34" s="13">
        <v>11</v>
      </c>
      <c r="F34" s="11">
        <v>6.1346059999999998</v>
      </c>
      <c r="G34" s="13" t="s">
        <v>163</v>
      </c>
      <c r="H34" s="13"/>
      <c r="I34" s="13">
        <v>11</v>
      </c>
      <c r="J34" s="13">
        <v>5.99</v>
      </c>
      <c r="K34" s="13" t="s">
        <v>164</v>
      </c>
      <c r="L34" s="27">
        <v>0.8579</v>
      </c>
      <c r="M34" s="31"/>
      <c r="N34" s="13">
        <v>1</v>
      </c>
      <c r="O34" s="13">
        <v>1</v>
      </c>
      <c r="P34" s="13">
        <v>1</v>
      </c>
      <c r="Q34" s="13">
        <v>1</v>
      </c>
      <c r="R34" s="13">
        <v>1</v>
      </c>
      <c r="S34" s="13">
        <v>1</v>
      </c>
      <c r="T34" s="13">
        <v>1</v>
      </c>
      <c r="U34" s="13">
        <v>2</v>
      </c>
      <c r="V34" s="13">
        <v>2</v>
      </c>
    </row>
    <row r="35" spans="2:24">
      <c r="B35" s="310"/>
      <c r="C35" s="22" t="s">
        <v>26</v>
      </c>
      <c r="D35" s="22" t="s">
        <v>15</v>
      </c>
      <c r="E35" s="22">
        <v>5</v>
      </c>
      <c r="F35" s="28">
        <v>11.238899999999999</v>
      </c>
      <c r="G35" s="22" t="s">
        <v>145</v>
      </c>
      <c r="H35" s="30"/>
      <c r="I35" s="22">
        <v>7</v>
      </c>
      <c r="J35" s="22">
        <v>9.61</v>
      </c>
      <c r="K35" s="22" t="s">
        <v>149</v>
      </c>
      <c r="L35" s="51">
        <v>0.33031529999999998</v>
      </c>
      <c r="M35" s="35"/>
      <c r="N35" s="13">
        <v>1</v>
      </c>
      <c r="O35" s="13">
        <v>1</v>
      </c>
      <c r="P35" s="13">
        <v>1</v>
      </c>
      <c r="Q35" s="13">
        <v>2</v>
      </c>
      <c r="R35" s="13">
        <v>2</v>
      </c>
      <c r="S35" s="13">
        <v>2</v>
      </c>
      <c r="T35" s="13">
        <v>2</v>
      </c>
      <c r="U35" s="13">
        <v>2</v>
      </c>
      <c r="V35" s="13">
        <v>2</v>
      </c>
    </row>
    <row r="36" spans="2:24">
      <c r="N36" s="31"/>
      <c r="O36" s="31"/>
      <c r="P36" s="31"/>
      <c r="Q36" s="31"/>
      <c r="R36" s="31"/>
      <c r="S36" s="31"/>
      <c r="T36" s="31"/>
      <c r="U36" s="31"/>
      <c r="V36" s="31"/>
    </row>
    <row r="37" spans="2:24">
      <c r="B37" s="243" t="s">
        <v>9</v>
      </c>
      <c r="C37" s="24"/>
      <c r="D37" s="13"/>
      <c r="E37" s="305" t="s">
        <v>609</v>
      </c>
      <c r="F37" s="305"/>
      <c r="G37" s="305"/>
      <c r="H37" s="6"/>
      <c r="I37" s="305" t="s">
        <v>610</v>
      </c>
      <c r="J37" s="305"/>
      <c r="K37" s="305"/>
      <c r="L37" s="306" t="s">
        <v>66</v>
      </c>
      <c r="M37" s="46"/>
      <c r="N37" s="7">
        <v>52295702</v>
      </c>
      <c r="O37" s="7">
        <v>54250534</v>
      </c>
      <c r="P37" s="7">
        <v>56437884</v>
      </c>
      <c r="Q37" s="7">
        <v>58000265</v>
      </c>
      <c r="R37" s="7">
        <v>60019356</v>
      </c>
      <c r="S37" s="7">
        <v>61121890</v>
      </c>
      <c r="T37" s="7">
        <v>64162967</v>
      </c>
      <c r="U37" s="7">
        <v>65231586</v>
      </c>
      <c r="V37" s="33"/>
      <c r="W37" s="33"/>
      <c r="X37" s="33"/>
    </row>
    <row r="38" spans="2:24" ht="16.5" thickBot="1">
      <c r="B38" s="244"/>
      <c r="C38" s="5" t="s">
        <v>70</v>
      </c>
      <c r="D38" s="5" t="s">
        <v>69</v>
      </c>
      <c r="E38" s="5" t="s">
        <v>0</v>
      </c>
      <c r="F38" s="5" t="s">
        <v>67</v>
      </c>
      <c r="G38" s="5" t="s">
        <v>68</v>
      </c>
      <c r="H38" s="5"/>
      <c r="I38" s="5" t="s">
        <v>0</v>
      </c>
      <c r="J38" s="5" t="s">
        <v>67</v>
      </c>
      <c r="K38" s="5" t="s">
        <v>68</v>
      </c>
      <c r="L38" s="307"/>
      <c r="M38" s="36"/>
      <c r="N38" s="5" t="s">
        <v>174</v>
      </c>
      <c r="O38" s="5" t="s">
        <v>175</v>
      </c>
      <c r="P38" s="5" t="s">
        <v>176</v>
      </c>
      <c r="Q38" s="5" t="s">
        <v>177</v>
      </c>
      <c r="R38" s="5" t="s">
        <v>178</v>
      </c>
      <c r="S38" s="5" t="s">
        <v>179</v>
      </c>
      <c r="T38" s="5" t="s">
        <v>180</v>
      </c>
      <c r="U38" s="5" t="s">
        <v>181</v>
      </c>
      <c r="V38" s="32"/>
      <c r="W38" s="32"/>
      <c r="X38" s="33"/>
    </row>
    <row r="39" spans="2:24">
      <c r="B39" s="308" t="s">
        <v>22</v>
      </c>
      <c r="C39" s="37" t="s">
        <v>26</v>
      </c>
      <c r="D39" s="37" t="s">
        <v>13</v>
      </c>
      <c r="E39" s="37">
        <v>5</v>
      </c>
      <c r="F39" s="42">
        <v>5.8846999999999996</v>
      </c>
      <c r="G39" s="37" t="s">
        <v>151</v>
      </c>
      <c r="H39" s="37"/>
      <c r="I39" s="37">
        <v>6</v>
      </c>
      <c r="J39" s="37">
        <v>6.34</v>
      </c>
      <c r="K39" s="37" t="s">
        <v>143</v>
      </c>
      <c r="L39" s="49">
        <v>0.73302679999999998</v>
      </c>
      <c r="M39" s="38"/>
      <c r="N39" s="37">
        <v>3</v>
      </c>
      <c r="O39" s="37">
        <v>3</v>
      </c>
      <c r="P39" s="37">
        <v>3</v>
      </c>
      <c r="Q39" s="37">
        <v>3</v>
      </c>
      <c r="R39" s="37">
        <v>3</v>
      </c>
      <c r="S39" s="37">
        <v>3</v>
      </c>
      <c r="T39" s="37">
        <v>2</v>
      </c>
      <c r="U39" s="37">
        <v>2</v>
      </c>
      <c r="V39" s="32"/>
      <c r="W39" s="32"/>
      <c r="X39" s="33"/>
    </row>
    <row r="40" spans="2:24">
      <c r="B40" s="309"/>
      <c r="C40" s="10" t="s">
        <v>26</v>
      </c>
      <c r="D40" s="10" t="s">
        <v>19</v>
      </c>
      <c r="E40" s="10">
        <v>10</v>
      </c>
      <c r="F40" s="11">
        <v>7.33005</v>
      </c>
      <c r="G40" s="11" t="s">
        <v>167</v>
      </c>
      <c r="H40" s="11"/>
      <c r="I40" s="10">
        <v>11</v>
      </c>
      <c r="J40" s="11">
        <v>6.8350090000000003</v>
      </c>
      <c r="K40" s="11" t="s">
        <v>170</v>
      </c>
      <c r="L40" s="27">
        <v>0.41610979999999997</v>
      </c>
      <c r="M40" s="31"/>
      <c r="N40" s="13">
        <v>3</v>
      </c>
      <c r="O40" s="13">
        <v>3</v>
      </c>
      <c r="P40" s="13">
        <v>3</v>
      </c>
      <c r="Q40" s="13">
        <v>3</v>
      </c>
      <c r="R40" s="13">
        <v>2</v>
      </c>
      <c r="S40" s="13">
        <v>2</v>
      </c>
      <c r="T40" s="13">
        <v>1</v>
      </c>
      <c r="U40" s="13">
        <v>1</v>
      </c>
      <c r="V40" s="32"/>
      <c r="W40" s="32"/>
      <c r="X40" s="33"/>
    </row>
    <row r="41" spans="2:24">
      <c r="B41" s="309"/>
      <c r="C41" s="13" t="s">
        <v>26</v>
      </c>
      <c r="D41" s="13" t="s">
        <v>20</v>
      </c>
      <c r="E41" s="13">
        <v>10</v>
      </c>
      <c r="F41" s="11">
        <v>8.1659710000000008</v>
      </c>
      <c r="G41" s="13" t="s">
        <v>168</v>
      </c>
      <c r="H41" s="13"/>
      <c r="I41" s="13">
        <v>7</v>
      </c>
      <c r="J41" s="13">
        <v>7.83</v>
      </c>
      <c r="K41" s="13" t="s">
        <v>171</v>
      </c>
      <c r="L41" s="27">
        <v>0.69630119999999995</v>
      </c>
      <c r="M41" s="31"/>
      <c r="N41" s="13">
        <v>3</v>
      </c>
      <c r="O41" s="13">
        <v>3</v>
      </c>
      <c r="P41" s="13">
        <v>3</v>
      </c>
      <c r="Q41" s="13">
        <v>3</v>
      </c>
      <c r="R41" s="13">
        <v>2</v>
      </c>
      <c r="S41" s="13">
        <v>2</v>
      </c>
      <c r="T41" s="13">
        <v>2</v>
      </c>
      <c r="U41" s="13">
        <v>2</v>
      </c>
      <c r="V41" s="32"/>
      <c r="W41" s="32"/>
      <c r="X41" s="33"/>
    </row>
    <row r="42" spans="2:24">
      <c r="B42" s="309"/>
      <c r="C42" s="10" t="s">
        <v>26</v>
      </c>
      <c r="D42" s="10" t="s">
        <v>21</v>
      </c>
      <c r="E42" s="10">
        <v>8</v>
      </c>
      <c r="F42" s="11">
        <v>10.617528</v>
      </c>
      <c r="G42" s="11" t="s">
        <v>172</v>
      </c>
      <c r="H42" s="11"/>
      <c r="I42" s="10">
        <v>11</v>
      </c>
      <c r="J42" s="11">
        <v>9.5881690000000006</v>
      </c>
      <c r="K42" s="11" t="s">
        <v>173</v>
      </c>
      <c r="L42" s="27">
        <v>0.32951160000000002</v>
      </c>
      <c r="M42" s="31"/>
      <c r="N42" s="13">
        <v>2</v>
      </c>
      <c r="O42" s="13">
        <v>2</v>
      </c>
      <c r="P42" s="13">
        <v>2</v>
      </c>
      <c r="Q42" s="13">
        <v>2</v>
      </c>
      <c r="R42" s="13">
        <v>2</v>
      </c>
      <c r="S42" s="13">
        <v>3</v>
      </c>
      <c r="T42" s="13">
        <v>3</v>
      </c>
      <c r="U42" s="13">
        <v>3</v>
      </c>
      <c r="V42" s="32"/>
      <c r="W42" s="32"/>
      <c r="X42" s="33"/>
    </row>
    <row r="43" spans="2:24">
      <c r="B43" s="310"/>
      <c r="C43" s="13" t="s">
        <v>26</v>
      </c>
      <c r="D43" s="13" t="s">
        <v>16</v>
      </c>
      <c r="E43" s="13">
        <v>13</v>
      </c>
      <c r="F43" s="11">
        <v>9.1429229999999997</v>
      </c>
      <c r="G43" s="13" t="s">
        <v>169</v>
      </c>
      <c r="H43" s="13"/>
      <c r="I43" s="13">
        <v>5</v>
      </c>
      <c r="J43" s="13">
        <v>9.49</v>
      </c>
      <c r="K43" s="13" t="s">
        <v>146</v>
      </c>
      <c r="L43" s="27">
        <v>0.60710359999999997</v>
      </c>
      <c r="M43" s="31"/>
      <c r="N43" s="13">
        <v>3</v>
      </c>
      <c r="O43" s="13">
        <v>3</v>
      </c>
      <c r="P43" s="13">
        <v>3</v>
      </c>
      <c r="Q43" s="13">
        <v>3</v>
      </c>
      <c r="R43" s="13">
        <v>3</v>
      </c>
      <c r="S43" s="13">
        <v>3</v>
      </c>
      <c r="T43" s="13">
        <v>2</v>
      </c>
      <c r="U43" s="13">
        <v>2</v>
      </c>
      <c r="V43" s="32"/>
      <c r="W43" s="32"/>
      <c r="X43" s="33"/>
    </row>
    <row r="44" spans="2:24">
      <c r="F44" s="31"/>
      <c r="G44" s="31"/>
      <c r="H44" s="31"/>
      <c r="I44" s="31"/>
      <c r="J44" s="31"/>
      <c r="K44" s="31"/>
      <c r="L44" s="33"/>
      <c r="M44" s="33"/>
      <c r="N44" s="32"/>
      <c r="O44" s="32"/>
      <c r="P44" s="32"/>
      <c r="Q44" s="32"/>
      <c r="R44" s="32"/>
      <c r="S44" s="32"/>
      <c r="T44" s="32"/>
      <c r="U44" s="32"/>
      <c r="V44" s="32"/>
      <c r="W44" s="32"/>
      <c r="X44" s="33"/>
    </row>
    <row r="45" spans="2:24">
      <c r="F45" s="31"/>
      <c r="G45" s="31"/>
      <c r="H45" s="31"/>
      <c r="I45" s="31"/>
      <c r="J45" s="31"/>
      <c r="K45" s="31"/>
      <c r="L45" s="33"/>
      <c r="M45" s="33"/>
      <c r="N45" s="33"/>
      <c r="O45" s="33"/>
      <c r="P45" s="33"/>
      <c r="Q45" s="33"/>
      <c r="R45" s="33"/>
      <c r="S45" s="33"/>
      <c r="T45" s="33"/>
      <c r="U45" s="33"/>
      <c r="V45" s="33"/>
      <c r="W45" s="33"/>
      <c r="X45" s="33"/>
    </row>
    <row r="46" spans="2:24">
      <c r="F46" s="31"/>
      <c r="G46" s="31"/>
      <c r="H46" s="31"/>
      <c r="I46" s="31"/>
      <c r="J46" s="31"/>
      <c r="K46" s="31"/>
      <c r="L46" s="33"/>
      <c r="M46" s="33"/>
      <c r="N46" s="33"/>
      <c r="O46" s="33"/>
      <c r="P46" s="33"/>
      <c r="Q46" s="33"/>
      <c r="R46" s="33"/>
      <c r="S46" s="33"/>
      <c r="T46" s="33"/>
      <c r="U46" s="33"/>
      <c r="V46" s="33"/>
      <c r="W46" s="33"/>
      <c r="X46" s="33"/>
    </row>
    <row r="47" spans="2:24">
      <c r="F47" s="31"/>
      <c r="G47" s="31"/>
      <c r="H47" s="31"/>
      <c r="I47" s="31"/>
      <c r="J47" s="31"/>
      <c r="K47" s="31"/>
      <c r="L47" s="31"/>
      <c r="M47" s="31"/>
      <c r="N47" s="31"/>
      <c r="O47" s="31"/>
      <c r="P47" s="31"/>
      <c r="Q47" s="31"/>
      <c r="R47" s="31"/>
    </row>
    <row r="48" spans="2:24">
      <c r="F48" s="31"/>
      <c r="G48" s="31"/>
      <c r="H48" s="31"/>
      <c r="I48" s="31"/>
      <c r="J48" s="31"/>
      <c r="K48" s="31"/>
      <c r="L48" s="31"/>
      <c r="M48" s="31"/>
      <c r="N48" s="31"/>
      <c r="O48" s="31"/>
      <c r="P48" s="31"/>
      <c r="Q48" s="31"/>
      <c r="R48" s="31"/>
    </row>
  </sheetData>
  <mergeCells count="20">
    <mergeCell ref="B39:B43"/>
    <mergeCell ref="B15:B16"/>
    <mergeCell ref="B4:B5"/>
    <mergeCell ref="B6:B13"/>
    <mergeCell ref="E28:G28"/>
    <mergeCell ref="B17:B26"/>
    <mergeCell ref="E15:G15"/>
    <mergeCell ref="B28:B29"/>
    <mergeCell ref="E4:G4"/>
    <mergeCell ref="B30:B35"/>
    <mergeCell ref="I4:K4"/>
    <mergeCell ref="L4:L5"/>
    <mergeCell ref="B37:B38"/>
    <mergeCell ref="E37:G37"/>
    <mergeCell ref="I37:K37"/>
    <mergeCell ref="L37:L38"/>
    <mergeCell ref="I28:K28"/>
    <mergeCell ref="L28:L29"/>
    <mergeCell ref="I15:K15"/>
    <mergeCell ref="L15:L16"/>
  </mergeCells>
  <phoneticPr fontId="4" type="noConversion"/>
  <conditionalFormatting sqref="N6:X14 N30:V35 N17:X26 V15:X16">
    <cfRule type="containsText" dxfId="15" priority="36" operator="containsText" text="2">
      <formula>NOT(ISERROR(SEARCH("2",N6)))</formula>
    </cfRule>
  </conditionalFormatting>
  <conditionalFormatting sqref="U44 O44:S44 V38:V40">
    <cfRule type="containsText" dxfId="14" priority="34" operator="containsText" text="PI406890">
      <formula>NOT(ISERROR(SEARCH("PI406890",O38)))</formula>
    </cfRule>
    <cfRule type="containsText" dxfId="13" priority="35" operator="containsText" text="BGV008041">
      <formula>NOT(ISERROR(SEARCH("BGV008041",O38)))</formula>
    </cfRule>
  </conditionalFormatting>
  <conditionalFormatting sqref="R44:S44 U44 V39:V40">
    <cfRule type="containsText" dxfId="12" priority="33" operator="containsText" text="H">
      <formula>NOT(ISERROR(SEARCH("H",R39)))</formula>
    </cfRule>
  </conditionalFormatting>
  <conditionalFormatting sqref="N44:V44 V38:V43">
    <cfRule type="containsText" dxfId="11" priority="30" operator="containsText" text="PI">
      <formula>NOT(ISERROR(SEARCH("PI",N38)))</formula>
    </cfRule>
    <cfRule type="containsText" dxfId="10" priority="31" operator="containsText" text="BGV">
      <formula>NOT(ISERROR(SEARCH("BGV",N38)))</formula>
    </cfRule>
    <cfRule type="containsText" dxfId="9" priority="32" operator="containsText" text="H">
      <formula>NOT(ISERROR(SEARCH("H",N38)))</formula>
    </cfRule>
  </conditionalFormatting>
  <conditionalFormatting sqref="N43:S43 N39:S39 N40:Q41 T40:U40 S42:U42">
    <cfRule type="containsText" dxfId="8" priority="9" operator="containsText" text="2">
      <formula>NOT(ISERROR(SEARCH("2",N39)))</formula>
    </cfRule>
  </conditionalFormatting>
  <conditionalFormatting sqref="T39:U39">
    <cfRule type="containsText" dxfId="7" priority="8" operator="containsText" text="2">
      <formula>NOT(ISERROR(SEARCH("2",T39)))</formula>
    </cfRule>
  </conditionalFormatting>
  <conditionalFormatting sqref="R40:S40">
    <cfRule type="containsText" dxfId="6" priority="7" operator="containsText" text="2">
      <formula>NOT(ISERROR(SEARCH("2",R40)))</formula>
    </cfRule>
  </conditionalFormatting>
  <conditionalFormatting sqref="R41:S41">
    <cfRule type="containsText" dxfId="5" priority="6" operator="containsText" text="2">
      <formula>NOT(ISERROR(SEARCH("2",R41)))</formula>
    </cfRule>
  </conditionalFormatting>
  <conditionalFormatting sqref="T41:U41">
    <cfRule type="containsText" dxfId="4" priority="5" operator="containsText" text="2">
      <formula>NOT(ISERROR(SEARCH("2",T41)))</formula>
    </cfRule>
  </conditionalFormatting>
  <conditionalFormatting sqref="N42:O42">
    <cfRule type="containsText" dxfId="3" priority="4" operator="containsText" text="2">
      <formula>NOT(ISERROR(SEARCH("2",N42)))</formula>
    </cfRule>
  </conditionalFormatting>
  <conditionalFormatting sqref="P42">
    <cfRule type="containsText" dxfId="2" priority="3" operator="containsText" text="2">
      <formula>NOT(ISERROR(SEARCH("2",P42)))</formula>
    </cfRule>
  </conditionalFormatting>
  <conditionalFormatting sqref="Q42:R42">
    <cfRule type="containsText" dxfId="1" priority="2" operator="containsText" text="2">
      <formula>NOT(ISERROR(SEARCH("2",Q42)))</formula>
    </cfRule>
  </conditionalFormatting>
  <conditionalFormatting sqref="T43:U43">
    <cfRule type="containsText" dxfId="0" priority="1" operator="containsText" text="2">
      <formula>NOT(ISERROR(SEARCH("2",T43)))</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Table S1</vt:lpstr>
      <vt:lpstr>Table S2</vt:lpstr>
      <vt:lpstr>Table S3 </vt:lpstr>
      <vt:lpstr>Table S4</vt:lpstr>
      <vt:lpstr>Table S5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Esther Vanderknaap</cp:lastModifiedBy>
  <cp:lastPrinted>2019-12-24T17:05:26Z</cp:lastPrinted>
  <dcterms:created xsi:type="dcterms:W3CDTF">2019-08-31T16:42:30Z</dcterms:created>
  <dcterms:modified xsi:type="dcterms:W3CDTF">2021-06-20T21:46:18Z</dcterms:modified>
</cp:coreProperties>
</file>