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hanchar/Dropbox/Mac (2)/Desktop/"/>
    </mc:Choice>
  </mc:AlternateContent>
  <xr:revisionPtr revIDLastSave="0" documentId="13_ncr:1_{0334CA20-D01A-7644-A04E-5E1CE8E9E982}" xr6:coauthVersionLast="47" xr6:coauthVersionMax="47" xr10:uidLastSave="{00000000-0000-0000-0000-000000000000}"/>
  <bookViews>
    <workbookView xWindow="-22180" yWindow="-21100" windowWidth="37000" windowHeight="20280" xr2:uid="{44C69BF6-DE1E-5147-8D31-487309C441E8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12" i="1"/>
  <c r="H21" i="1"/>
  <c r="G21" i="1"/>
  <c r="J21" i="1"/>
  <c r="M21" i="1"/>
  <c r="I21" i="1"/>
  <c r="L21" i="1"/>
  <c r="H20" i="1"/>
  <c r="G20" i="1"/>
  <c r="J20" i="1"/>
  <c r="M20" i="1"/>
  <c r="I20" i="1"/>
  <c r="L20" i="1"/>
  <c r="H19" i="1"/>
  <c r="G19" i="1"/>
  <c r="J19" i="1"/>
  <c r="M19" i="1"/>
  <c r="I19" i="1"/>
  <c r="L19" i="1"/>
  <c r="H18" i="1"/>
  <c r="G18" i="1"/>
  <c r="J18" i="1"/>
  <c r="M18" i="1"/>
  <c r="I18" i="1"/>
  <c r="L18" i="1"/>
  <c r="H17" i="1"/>
  <c r="G17" i="1"/>
  <c r="J17" i="1"/>
  <c r="M17" i="1"/>
  <c r="I17" i="1"/>
  <c r="L17" i="1"/>
  <c r="H16" i="1"/>
  <c r="G16" i="1"/>
  <c r="J16" i="1"/>
  <c r="M16" i="1"/>
  <c r="I16" i="1"/>
  <c r="L16" i="1"/>
  <c r="H15" i="1"/>
  <c r="G15" i="1"/>
  <c r="J15" i="1"/>
  <c r="M15" i="1"/>
  <c r="I15" i="1"/>
  <c r="L15" i="1"/>
  <c r="H14" i="1"/>
  <c r="G14" i="1"/>
  <c r="J14" i="1"/>
  <c r="M14" i="1"/>
  <c r="I14" i="1"/>
  <c r="L14" i="1"/>
  <c r="H13" i="1"/>
  <c r="G13" i="1"/>
  <c r="J13" i="1"/>
  <c r="M13" i="1"/>
  <c r="I13" i="1"/>
  <c r="L13" i="1"/>
  <c r="H12" i="1"/>
  <c r="G12" i="1"/>
  <c r="J12" i="1"/>
  <c r="M12" i="1"/>
  <c r="I12" i="1"/>
  <c r="L12" i="1"/>
  <c r="J6" i="1"/>
  <c r="S11" i="1"/>
  <c r="P11" i="1"/>
  <c r="Q11" i="1"/>
  <c r="P12" i="1"/>
  <c r="Q12" i="1"/>
  <c r="P13" i="1"/>
  <c r="Q13" i="1"/>
  <c r="S13" i="1"/>
  <c r="P14" i="1"/>
  <c r="Q14" i="1"/>
  <c r="P15" i="1"/>
  <c r="Q15" i="1"/>
  <c r="P16" i="1"/>
  <c r="Q16" i="1"/>
  <c r="S16" i="1"/>
  <c r="P17" i="1"/>
  <c r="Q17" i="1"/>
  <c r="S17" i="1"/>
  <c r="P18" i="1"/>
  <c r="Q18" i="1"/>
  <c r="P19" i="1"/>
  <c r="Q19" i="1"/>
  <c r="S19" i="1"/>
  <c r="P20" i="1"/>
  <c r="Q20" i="1"/>
  <c r="P21" i="1"/>
  <c r="Q21" i="1"/>
  <c r="S21" i="1"/>
  <c r="P22" i="1"/>
  <c r="Q22" i="1"/>
  <c r="S22" i="1"/>
  <c r="P23" i="1"/>
  <c r="Q23" i="1"/>
  <c r="S23" i="1"/>
  <c r="P24" i="1"/>
  <c r="Q24" i="1"/>
  <c r="S24" i="1"/>
  <c r="P25" i="1"/>
  <c r="Q25" i="1"/>
  <c r="S25" i="1"/>
  <c r="P26" i="1"/>
  <c r="Q26" i="1"/>
  <c r="S26" i="1"/>
  <c r="P27" i="1"/>
  <c r="Q27" i="1"/>
  <c r="S27" i="1"/>
  <c r="P28" i="1"/>
  <c r="Q28" i="1"/>
  <c r="S28" i="1"/>
  <c r="P29" i="1"/>
  <c r="Q29" i="1"/>
  <c r="S29" i="1"/>
  <c r="P30" i="1"/>
  <c r="Q30" i="1"/>
  <c r="S30" i="1"/>
  <c r="P31" i="1"/>
  <c r="Q31" i="1"/>
  <c r="S31" i="1"/>
  <c r="P32" i="1"/>
  <c r="Q32" i="1"/>
  <c r="S32" i="1"/>
  <c r="P33" i="1"/>
  <c r="Q33" i="1"/>
  <c r="S33" i="1"/>
  <c r="P34" i="1"/>
  <c r="Q34" i="1"/>
  <c r="S34" i="1"/>
  <c r="P35" i="1"/>
  <c r="Q35" i="1"/>
  <c r="S35" i="1"/>
  <c r="P36" i="1"/>
  <c r="Q36" i="1"/>
  <c r="S36" i="1"/>
  <c r="P37" i="1"/>
  <c r="Q37" i="1"/>
  <c r="S37" i="1"/>
  <c r="P38" i="1"/>
  <c r="Q38" i="1"/>
  <c r="S38" i="1"/>
  <c r="P39" i="1"/>
  <c r="Q39" i="1"/>
  <c r="S39" i="1"/>
  <c r="P40" i="1"/>
  <c r="Q40" i="1"/>
  <c r="S40" i="1"/>
  <c r="P41" i="1"/>
  <c r="Q41" i="1"/>
  <c r="S41" i="1"/>
  <c r="P42" i="1"/>
  <c r="Q42" i="1"/>
  <c r="S42" i="1"/>
  <c r="P43" i="1"/>
  <c r="Q43" i="1"/>
  <c r="S43" i="1"/>
  <c r="P44" i="1"/>
  <c r="Q44" i="1"/>
  <c r="S44" i="1"/>
  <c r="P45" i="1"/>
  <c r="Q45" i="1"/>
  <c r="S45" i="1"/>
  <c r="P46" i="1"/>
  <c r="Q46" i="1"/>
  <c r="S46" i="1"/>
  <c r="P47" i="1"/>
  <c r="Q47" i="1"/>
  <c r="S47" i="1"/>
  <c r="P48" i="1"/>
  <c r="Q48" i="1"/>
  <c r="S48" i="1"/>
  <c r="P49" i="1"/>
  <c r="Q49" i="1"/>
  <c r="S49" i="1"/>
  <c r="P50" i="1"/>
  <c r="S50" i="1"/>
  <c r="R50" i="1"/>
  <c r="P51" i="1"/>
  <c r="S51" i="1"/>
  <c r="R51" i="1"/>
  <c r="P52" i="1"/>
  <c r="S52" i="1"/>
  <c r="R52" i="1"/>
  <c r="P53" i="1"/>
  <c r="S53" i="1"/>
  <c r="R53" i="1"/>
  <c r="P54" i="1"/>
  <c r="S54" i="1"/>
  <c r="R54" i="1"/>
  <c r="P55" i="1"/>
  <c r="S55" i="1"/>
  <c r="R55" i="1"/>
  <c r="P56" i="1"/>
  <c r="S56" i="1"/>
  <c r="R56" i="1"/>
  <c r="P57" i="1"/>
  <c r="S57" i="1"/>
  <c r="R57" i="1"/>
  <c r="R48" i="1"/>
  <c r="R44" i="1"/>
  <c r="R40" i="1"/>
  <c r="R19" i="1"/>
  <c r="S18" i="1"/>
  <c r="S15" i="1"/>
  <c r="R15" i="1"/>
  <c r="S12" i="1"/>
  <c r="S20" i="1"/>
  <c r="S14" i="1"/>
  <c r="R13" i="1"/>
  <c r="R33" i="1"/>
  <c r="R29" i="1"/>
  <c r="R25" i="1"/>
  <c r="R21" i="1"/>
  <c r="R46" i="1"/>
  <c r="R42" i="1"/>
  <c r="R38" i="1"/>
  <c r="R34" i="1"/>
  <c r="R30" i="1"/>
  <c r="R26" i="1"/>
  <c r="R22" i="1"/>
  <c r="R18" i="1"/>
  <c r="R49" i="1"/>
  <c r="R45" i="1"/>
  <c r="R41" i="1"/>
  <c r="R37" i="1"/>
  <c r="R20" i="1"/>
  <c r="R17" i="1"/>
  <c r="R16" i="1"/>
  <c r="R47" i="1"/>
  <c r="R43" i="1"/>
  <c r="R39" i="1"/>
  <c r="R35" i="1"/>
  <c r="R31" i="1"/>
  <c r="R27" i="1"/>
  <c r="R23" i="1"/>
  <c r="R36" i="1"/>
  <c r="R32" i="1"/>
  <c r="R28" i="1"/>
  <c r="R24" i="1"/>
  <c r="R12" i="1"/>
  <c r="R14" i="1"/>
  <c r="R11" i="1"/>
</calcChain>
</file>

<file path=xl/sharedStrings.xml><?xml version="1.0" encoding="utf-8"?>
<sst xmlns="http://schemas.openxmlformats.org/spreadsheetml/2006/main" count="50" uniqueCount="46">
  <si>
    <t>Sample at age m</t>
  </si>
  <si>
    <t>CHUR at age m</t>
  </si>
  <si>
    <t>Age (a)</t>
  </si>
  <si>
    <t>Age (Ma)</t>
  </si>
  <si>
    <t>Today</t>
  </si>
  <si>
    <t>Analysis #</t>
  </si>
  <si>
    <t>CHUR</t>
  </si>
  <si>
    <t>DM</t>
  </si>
  <si>
    <t>Time (Ga)</t>
  </si>
  <si>
    <t>Time</t>
  </si>
  <si>
    <t>εHf</t>
  </si>
  <si>
    <t>MOC-18-02 zircon crystals @ ~153 Ma</t>
  </si>
  <si>
    <t>*Söderlund et al., 2004</t>
  </si>
  <si>
    <t>decay*</t>
  </si>
  <si>
    <t>176Hf/177Hf</t>
  </si>
  <si>
    <t xml:space="preserve">  176Hf/177Hf CHUR present day</t>
  </si>
  <si>
    <t>176Lu/177Hf</t>
  </si>
  <si>
    <t xml:space="preserve">  176Lu/177Hf CHUR present day</t>
  </si>
  <si>
    <t>Depleted Mantle Parameters</t>
  </si>
  <si>
    <t xml:space="preserve">  Lu 176 decay constant*</t>
  </si>
  <si>
    <t>CHUR today</t>
  </si>
  <si>
    <t>(Vervoort et a., 2017)</t>
  </si>
  <si>
    <t>Lu-Hf Parameters (Bouvier et al., 2008)</t>
  </si>
  <si>
    <r>
      <t>176</t>
    </r>
    <r>
      <rPr>
        <b/>
        <i/>
        <sz val="8"/>
        <rFont val="Times New Roman"/>
        <family val="1"/>
      </rPr>
      <t>Hf/</t>
    </r>
    <r>
      <rPr>
        <b/>
        <i/>
        <vertAlign val="superscript"/>
        <sz val="8"/>
        <rFont val="Times New Roman"/>
        <family val="1"/>
      </rPr>
      <t>177</t>
    </r>
    <r>
      <rPr>
        <b/>
        <i/>
        <sz val="8"/>
        <rFont val="Times New Roman"/>
        <family val="1"/>
      </rPr>
      <t>Hf</t>
    </r>
  </si>
  <si>
    <r>
      <t>176</t>
    </r>
    <r>
      <rPr>
        <b/>
        <i/>
        <sz val="8"/>
        <rFont val="Times New Roman"/>
        <family val="1"/>
      </rPr>
      <t>Lu/</t>
    </r>
    <r>
      <rPr>
        <b/>
        <i/>
        <vertAlign val="superscript"/>
        <sz val="8"/>
        <rFont val="Times New Roman"/>
        <family val="1"/>
      </rPr>
      <t>177</t>
    </r>
    <r>
      <rPr>
        <b/>
        <i/>
        <sz val="8"/>
        <rFont val="Times New Roman"/>
        <family val="1"/>
      </rPr>
      <t>Hf</t>
    </r>
  </si>
  <si>
    <r>
      <rPr>
        <vertAlign val="superscript"/>
        <sz val="8"/>
        <rFont val="Times New Roman"/>
        <family val="1"/>
      </rPr>
      <t>176</t>
    </r>
    <r>
      <rPr>
        <sz val="8"/>
        <rFont val="Times New Roman"/>
        <family val="1"/>
      </rPr>
      <t>Lu/</t>
    </r>
    <r>
      <rPr>
        <vertAlign val="superscript"/>
        <sz val="8"/>
        <rFont val="Times New Roman"/>
        <family val="1"/>
      </rPr>
      <t>177</t>
    </r>
    <r>
      <rPr>
        <sz val="8"/>
        <rFont val="Times New Roman"/>
        <family val="1"/>
      </rPr>
      <t>Hf</t>
    </r>
  </si>
  <si>
    <r>
      <rPr>
        <vertAlign val="superscript"/>
        <sz val="8"/>
        <rFont val="Times New Roman"/>
        <family val="1"/>
      </rPr>
      <t>176</t>
    </r>
    <r>
      <rPr>
        <sz val="8"/>
        <rFont val="Times New Roman"/>
        <family val="1"/>
      </rPr>
      <t>Hf/</t>
    </r>
    <r>
      <rPr>
        <vertAlign val="superscript"/>
        <sz val="8"/>
        <rFont val="Times New Roman"/>
        <family val="1"/>
      </rPr>
      <t>177</t>
    </r>
    <r>
      <rPr>
        <sz val="8"/>
        <rFont val="Times New Roman"/>
        <family val="1"/>
      </rPr>
      <t>Hf</t>
    </r>
  </si>
  <si>
    <t>8a</t>
  </si>
  <si>
    <t>11a</t>
  </si>
  <si>
    <t>28a</t>
  </si>
  <si>
    <t>30a</t>
  </si>
  <si>
    <t>31a</t>
  </si>
  <si>
    <t>37a</t>
  </si>
  <si>
    <t>41a</t>
  </si>
  <si>
    <t>42a</t>
  </si>
  <si>
    <t>43a</t>
  </si>
  <si>
    <t>44a</t>
  </si>
  <si>
    <r>
      <t>e</t>
    </r>
    <r>
      <rPr>
        <vertAlign val="subscript"/>
        <sz val="8"/>
        <rFont val="Times New Roman"/>
        <family val="1"/>
      </rPr>
      <t xml:space="preserve">Hf(t) </t>
    </r>
    <r>
      <rPr>
        <sz val="8"/>
        <rFont val="Times New Roman"/>
        <family val="1"/>
      </rPr>
      <t xml:space="preserve">= 1.50 * </t>
    </r>
    <r>
      <rPr>
        <sz val="8"/>
        <rFont val="Symbol"/>
        <charset val="2"/>
      </rPr>
      <t>e</t>
    </r>
    <r>
      <rPr>
        <vertAlign val="subscript"/>
        <sz val="8"/>
        <rFont val="Times New Roman"/>
        <family val="1"/>
      </rPr>
      <t xml:space="preserve">Nd(t) </t>
    </r>
    <r>
      <rPr>
        <sz val="8"/>
        <rFont val="Times New Roman"/>
        <family val="1"/>
      </rPr>
      <t xml:space="preserve">+ 1.57 (Vervoort et al., 2011). </t>
    </r>
  </si>
  <si>
    <r>
      <t>e</t>
    </r>
    <r>
      <rPr>
        <vertAlign val="subscript"/>
        <sz val="8"/>
        <rFont val="Times New Roman"/>
        <family val="1"/>
      </rPr>
      <t xml:space="preserve">Nd(t) </t>
    </r>
    <r>
      <rPr>
        <sz val="8"/>
        <rFont val="Times New Roman"/>
        <family val="1"/>
      </rPr>
      <t>= (</t>
    </r>
    <r>
      <rPr>
        <sz val="8"/>
        <rFont val="Symbol"/>
        <charset val="2"/>
      </rPr>
      <t>e</t>
    </r>
    <r>
      <rPr>
        <vertAlign val="subscript"/>
        <sz val="8"/>
        <rFont val="Times New Roman"/>
        <family val="1"/>
      </rPr>
      <t xml:space="preserve">Hf(t) </t>
    </r>
    <r>
      <rPr>
        <sz val="8"/>
        <rFont val="Times New Roman"/>
        <family val="1"/>
      </rPr>
      <t xml:space="preserve">- 1.57) / 1.50 (Vervoort et al., 2011). </t>
    </r>
  </si>
  <si>
    <r>
      <t>ε</t>
    </r>
    <r>
      <rPr>
        <vertAlign val="subscript"/>
        <sz val="8"/>
        <color rgb="FF00B050"/>
        <rFont val="Times New Roman"/>
        <family val="1"/>
      </rPr>
      <t>Nd</t>
    </r>
    <r>
      <rPr>
        <sz val="8"/>
        <color rgb="FF00B050"/>
        <rFont val="Times New Roman"/>
        <family val="1"/>
      </rPr>
      <t xml:space="preserve"> today</t>
    </r>
  </si>
  <si>
    <r>
      <t>ε</t>
    </r>
    <r>
      <rPr>
        <vertAlign val="subscript"/>
        <sz val="8"/>
        <color rgb="FF0000FF"/>
        <rFont val="Times New Roman"/>
        <family val="1"/>
      </rPr>
      <t>Nd</t>
    </r>
    <r>
      <rPr>
        <sz val="8"/>
        <color rgb="FF0000FF"/>
        <rFont val="Times New Roman"/>
        <family val="1"/>
      </rPr>
      <t xml:space="preserve"> @ 153 Ma</t>
    </r>
  </si>
  <si>
    <r>
      <rPr>
        <b/>
        <sz val="8"/>
        <color theme="1"/>
        <rFont val="Times New Roman"/>
        <family val="1"/>
      </rPr>
      <t>ESM Table 6.</t>
    </r>
    <r>
      <rPr>
        <sz val="8"/>
        <color theme="1"/>
        <rFont val="Times New Roman"/>
        <family val="1"/>
      </rPr>
      <t xml:space="preserve"> Hf results for zircon grains from LASS and calculation of ε</t>
    </r>
    <r>
      <rPr>
        <vertAlign val="subscript"/>
        <sz val="8"/>
        <color theme="1"/>
        <rFont val="Times New Roman"/>
        <family val="1"/>
      </rPr>
      <t>Ndi</t>
    </r>
    <r>
      <rPr>
        <sz val="8"/>
        <color theme="1"/>
        <rFont val="Times New Roman"/>
        <family val="1"/>
      </rPr>
      <t xml:space="preserve"> for the host diorite.</t>
    </r>
  </si>
  <si>
    <t>at age in column E</t>
  </si>
  <si>
    <r>
      <t>Rearranged for ε</t>
    </r>
    <r>
      <rPr>
        <vertAlign val="subscript"/>
        <sz val="8"/>
        <rFont val="Times Roman"/>
      </rPr>
      <t>Nd(t)</t>
    </r>
    <r>
      <rPr>
        <sz val="8"/>
        <rFont val="Times Roman"/>
      </rPr>
      <t xml:space="preserve"> </t>
    </r>
  </si>
  <si>
    <r>
      <t>ε</t>
    </r>
    <r>
      <rPr>
        <vertAlign val="subscript"/>
        <sz val="8"/>
        <color rgb="FF00B050"/>
        <rFont val="Times New Roman"/>
        <family val="1"/>
      </rPr>
      <t xml:space="preserve">Hf </t>
    </r>
    <r>
      <rPr>
        <sz val="8"/>
        <color rgb="FF00B050"/>
        <rFont val="Times New Roman"/>
        <family val="1"/>
      </rPr>
      <t>today</t>
    </r>
  </si>
  <si>
    <r>
      <t>ε</t>
    </r>
    <r>
      <rPr>
        <vertAlign val="subscript"/>
        <sz val="8"/>
        <color rgb="FF0000FF"/>
        <rFont val="Times New Roman"/>
        <family val="1"/>
      </rPr>
      <t>Hf</t>
    </r>
    <r>
      <rPr>
        <sz val="8"/>
        <color rgb="FF0000FF"/>
        <rFont val="Times New Roman"/>
        <family val="1"/>
      </rPr>
      <t xml:space="preserve"> @ 153 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</si>
</sst>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0.00000"/>
    <numFmt numFmtId="166" formatCode="0.000E+00"/>
    <numFmt numFmtId="167" formatCode="0.0000"/>
    <numFmt numFmtId="168" formatCode="0.0"/>
  </numFmts>
  <fonts count="22">
    <font>
      <sz val="12"/>
      <color theme="1"/>
      <name val="Calibri"/>
      <family val="2"/>
      <scheme val="minor"/>
    </font>
    <font>
      <sz val="10"/>
      <name val="Arial CE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name val="Times New Roman"/>
      <family val="1"/>
    </font>
    <font>
      <b/>
      <i/>
      <sz val="8"/>
      <name val="Times New Roman"/>
      <family val="1"/>
    </font>
    <font>
      <b/>
      <i/>
      <vertAlign val="superscript"/>
      <sz val="8"/>
      <name val="Times New Roman"/>
      <family val="1"/>
    </font>
    <font>
      <vertAlign val="subscript"/>
      <sz val="8"/>
      <name val="Times New Roman"/>
      <family val="1"/>
    </font>
    <font>
      <b/>
      <sz val="8"/>
      <name val="Times New Roman"/>
      <family val="1"/>
    </font>
    <font>
      <sz val="8"/>
      <color rgb="FF00B050"/>
      <name val="Times New Roman"/>
      <family val="1"/>
    </font>
    <font>
      <sz val="8"/>
      <color rgb="FF0000FF"/>
      <name val="Times New Roman"/>
      <family val="1"/>
    </font>
    <font>
      <vertAlign val="superscript"/>
      <sz val="8"/>
      <name val="Times New Roman"/>
      <family val="1"/>
    </font>
    <font>
      <sz val="8"/>
      <color rgb="FF1F45F6"/>
      <name val="Times New Roman"/>
      <family val="1"/>
    </font>
    <font>
      <sz val="8"/>
      <name val="Symbol"/>
      <charset val="2"/>
    </font>
    <font>
      <sz val="8"/>
      <name val="Arial"/>
      <family val="2"/>
    </font>
    <font>
      <vertAlign val="subscript"/>
      <sz val="8"/>
      <color rgb="FF00B050"/>
      <name val="Times New Roman"/>
      <family val="1"/>
    </font>
    <font>
      <vertAlign val="subscript"/>
      <sz val="8"/>
      <color rgb="FF0000FF"/>
      <name val="Times New Roman"/>
      <family val="1"/>
    </font>
    <font>
      <sz val="8"/>
      <color rgb="FF008F00"/>
      <name val="Times New Roman"/>
      <family val="1"/>
    </font>
    <font>
      <vertAlign val="subscript"/>
      <sz val="8"/>
      <color theme="1"/>
      <name val="Times New Roman"/>
      <family val="1"/>
    </font>
    <font>
      <sz val="8"/>
      <name val="Times Roman"/>
    </font>
    <font>
      <vertAlign val="subscript"/>
      <sz val="8"/>
      <name val="Times Roman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4" fillId="0" borderId="0" xfId="0" applyFont="1"/>
    <xf numFmtId="164" fontId="5" fillId="2" borderId="8" xfId="0" applyNumberFormat="1" applyFont="1" applyFill="1" applyBorder="1" applyAlignment="1">
      <alignment horizontal="left"/>
    </xf>
    <xf numFmtId="1" fontId="5" fillId="2" borderId="7" xfId="0" applyNumberFormat="1" applyFont="1" applyFill="1" applyBorder="1" applyAlignment="1">
      <alignment horizontal="center"/>
    </xf>
    <xf numFmtId="165" fontId="5" fillId="2" borderId="6" xfId="0" applyNumberFormat="1" applyFont="1" applyFill="1" applyBorder="1" applyAlignment="1">
      <alignment horizontal="left"/>
    </xf>
    <xf numFmtId="0" fontId="5" fillId="2" borderId="11" xfId="0" applyFont="1" applyFill="1" applyBorder="1"/>
    <xf numFmtId="0" fontId="2" fillId="2" borderId="10" xfId="0" applyFont="1" applyFill="1" applyBorder="1"/>
    <xf numFmtId="0" fontId="2" fillId="2" borderId="9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166" fontId="5" fillId="2" borderId="8" xfId="0" applyNumberFormat="1" applyFont="1" applyFill="1" applyBorder="1" applyAlignment="1">
      <alignment horizontal="left"/>
    </xf>
    <xf numFmtId="1" fontId="5" fillId="2" borderId="7" xfId="0" applyNumberFormat="1" applyFont="1" applyFill="1" applyBorder="1" applyAlignment="1">
      <alignment horizontal="left"/>
    </xf>
    <xf numFmtId="164" fontId="5" fillId="2" borderId="6" xfId="0" applyNumberFormat="1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67" fontId="5" fillId="2" borderId="5" xfId="0" applyNumberFormat="1" applyFont="1" applyFill="1" applyBorder="1" applyAlignment="1">
      <alignment horizontal="left"/>
    </xf>
    <xf numFmtId="1" fontId="5" fillId="2" borderId="0" xfId="0" applyNumberFormat="1" applyFont="1" applyFill="1" applyAlignment="1">
      <alignment horizontal="left"/>
    </xf>
    <xf numFmtId="165" fontId="5" fillId="2" borderId="4" xfId="0" applyNumberFormat="1" applyFont="1" applyFill="1" applyBorder="1" applyAlignment="1">
      <alignment horizontal="left"/>
    </xf>
    <xf numFmtId="164" fontId="5" fillId="2" borderId="5" xfId="0" applyNumberFormat="1" applyFont="1" applyFill="1" applyBorder="1" applyAlignment="1">
      <alignment horizontal="left"/>
    </xf>
    <xf numFmtId="164" fontId="5" fillId="2" borderId="4" xfId="0" applyNumberFormat="1" applyFont="1" applyFill="1" applyBorder="1" applyAlignment="1">
      <alignment horizontal="left"/>
    </xf>
    <xf numFmtId="164" fontId="5" fillId="2" borderId="3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left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9" fillId="0" borderId="0" xfId="0" applyFont="1"/>
    <xf numFmtId="0" fontId="6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1" applyFont="1"/>
    <xf numFmtId="0" fontId="2" fillId="0" borderId="0" xfId="2" applyFont="1" applyAlignment="1">
      <alignment horizontal="center"/>
    </xf>
    <xf numFmtId="0" fontId="10" fillId="0" borderId="0" xfId="0" applyFont="1"/>
    <xf numFmtId="165" fontId="2" fillId="0" borderId="0" xfId="0" applyNumberFormat="1" applyFont="1"/>
    <xf numFmtId="166" fontId="2" fillId="0" borderId="0" xfId="0" applyNumberFormat="1" applyFont="1"/>
    <xf numFmtId="164" fontId="2" fillId="0" borderId="0" xfId="1" applyNumberFormat="1" applyFont="1" applyAlignment="1">
      <alignment horizontal="center"/>
    </xf>
    <xf numFmtId="164" fontId="2" fillId="0" borderId="0" xfId="0" applyNumberFormat="1" applyFont="1"/>
    <xf numFmtId="2" fontId="10" fillId="0" borderId="0" xfId="0" applyNumberFormat="1" applyFont="1"/>
    <xf numFmtId="2" fontId="11" fillId="0" borderId="0" xfId="0" applyNumberFormat="1" applyFont="1"/>
    <xf numFmtId="0" fontId="11" fillId="0" borderId="0" xfId="0" applyFont="1"/>
    <xf numFmtId="0" fontId="10" fillId="0" borderId="0" xfId="0" applyFont="1" applyAlignment="1">
      <alignment horizontal="center"/>
    </xf>
    <xf numFmtId="0" fontId="5" fillId="0" borderId="12" xfId="0" applyFont="1" applyBorder="1"/>
    <xf numFmtId="0" fontId="2" fillId="0" borderId="1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" fillId="0" borderId="0" xfId="0" applyFont="1" applyBorder="1"/>
    <xf numFmtId="0" fontId="1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168" fontId="13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</cellXfs>
  <cellStyles count="3">
    <cellStyle name="Normal" xfId="0" builtinId="0"/>
    <cellStyle name="Normal_results" xfId="2" xr:uid="{9171579A-A270-904F-BE42-B862072DBB51}"/>
    <cellStyle name="Normal_Sheet1" xfId="1" xr:uid="{5FAEEB8C-B6DB-4D49-8D77-2AF50BFAC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D851-B046-3744-BA94-17D2930CFEC4}">
  <dimension ref="A1:U61"/>
  <sheetViews>
    <sheetView tabSelected="1" zoomScale="284" zoomScaleNormal="284" workbookViewId="0">
      <selection activeCell="L3" sqref="L3"/>
    </sheetView>
  </sheetViews>
  <sheetFormatPr baseColWidth="10" defaultRowHeight="11"/>
  <cols>
    <col min="1" max="1" width="6.6640625" style="2" customWidth="1"/>
    <col min="2" max="2" width="8.1640625" style="2" customWidth="1"/>
    <col min="3" max="3" width="11.33203125" style="2" customWidth="1"/>
    <col min="4" max="4" width="9" style="2" customWidth="1"/>
    <col min="5" max="5" width="9.33203125" style="2" customWidth="1"/>
    <col min="6" max="6" width="9.1640625" style="2" customWidth="1"/>
    <col min="7" max="8" width="9.83203125" style="2" customWidth="1"/>
    <col min="9" max="9" width="8.83203125" style="2" customWidth="1"/>
    <col min="10" max="10" width="11.5" style="2" customWidth="1"/>
    <col min="11" max="11" width="3.6640625" style="2" customWidth="1"/>
    <col min="12" max="12" width="11.1640625" style="2" customWidth="1"/>
    <col min="13" max="13" width="12.6640625" style="2" customWidth="1"/>
    <col min="14" max="14" width="3.83203125" style="2" customWidth="1"/>
    <col min="15" max="15" width="5.5" style="2" customWidth="1"/>
    <col min="16" max="18" width="9" style="2" customWidth="1"/>
    <col min="19" max="19" width="9.1640625" style="2" customWidth="1"/>
    <col min="20" max="20" width="10" style="2" customWidth="1"/>
    <col min="21" max="16384" width="10.83203125" style="2"/>
  </cols>
  <sheetData>
    <row r="1" spans="1:2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3"/>
      <c r="B3" s="4" t="s">
        <v>22</v>
      </c>
      <c r="C3" s="5"/>
      <c r="D3" s="1"/>
      <c r="E3" s="6" t="s">
        <v>21</v>
      </c>
      <c r="F3" s="7"/>
      <c r="G3" s="8"/>
      <c r="H3" s="1"/>
      <c r="I3" s="9" t="s">
        <v>20</v>
      </c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">
      <c r="A4" s="11">
        <v>1.8669999999999999E-11</v>
      </c>
      <c r="B4" s="12" t="s">
        <v>19</v>
      </c>
      <c r="C4" s="5"/>
      <c r="D4" s="1"/>
      <c r="E4" s="3" t="s">
        <v>18</v>
      </c>
      <c r="F4" s="12"/>
      <c r="G4" s="13"/>
      <c r="H4" s="1"/>
      <c r="I4" s="14" t="s">
        <v>23</v>
      </c>
      <c r="J4" s="15">
        <v>0.28278500000000001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2">
      <c r="A5" s="16">
        <v>3.3599999999999998E-2</v>
      </c>
      <c r="B5" s="17" t="s">
        <v>17</v>
      </c>
      <c r="C5" s="18"/>
      <c r="D5" s="1"/>
      <c r="E5" s="19">
        <v>3.9759999999999997E-2</v>
      </c>
      <c r="F5" s="17" t="s">
        <v>16</v>
      </c>
      <c r="G5" s="20"/>
      <c r="H5" s="1"/>
      <c r="I5" s="14" t="s">
        <v>24</v>
      </c>
      <c r="J5" s="15">
        <v>3.3599999999999998E-2</v>
      </c>
      <c r="K5" s="1"/>
      <c r="L5" s="56" t="s">
        <v>37</v>
      </c>
      <c r="M5" s="56"/>
      <c r="N5" s="56"/>
      <c r="O5" s="56"/>
      <c r="Q5" s="57"/>
      <c r="R5" s="1"/>
      <c r="S5" s="1"/>
      <c r="T5" s="1"/>
      <c r="U5" s="1"/>
    </row>
    <row r="6" spans="1:21">
      <c r="A6" s="19">
        <v>0.28278500000000001</v>
      </c>
      <c r="B6" s="17" t="s">
        <v>15</v>
      </c>
      <c r="C6" s="18"/>
      <c r="D6" s="1"/>
      <c r="E6" s="21">
        <v>0.28323799999999999</v>
      </c>
      <c r="F6" s="22" t="s">
        <v>14</v>
      </c>
      <c r="G6" s="23"/>
      <c r="H6" s="1"/>
      <c r="I6" s="24" t="s">
        <v>13</v>
      </c>
      <c r="J6" s="25">
        <f>1.867*10^-11</f>
        <v>1.8669999999999999E-11</v>
      </c>
      <c r="K6" s="1"/>
      <c r="L6" s="59" t="s">
        <v>43</v>
      </c>
      <c r="M6" s="58"/>
      <c r="N6" s="58"/>
      <c r="O6" s="58"/>
      <c r="Q6" s="57"/>
      <c r="R6" s="1"/>
      <c r="S6" s="1"/>
      <c r="T6" s="1"/>
      <c r="U6" s="1"/>
    </row>
    <row r="7" spans="1:21">
      <c r="A7" s="21" t="s">
        <v>12</v>
      </c>
      <c r="B7" s="22"/>
      <c r="C7" s="26"/>
      <c r="D7" s="1"/>
      <c r="E7" s="1"/>
      <c r="F7" s="1"/>
      <c r="G7" s="1"/>
      <c r="H7" s="1"/>
      <c r="I7" s="1"/>
      <c r="J7" s="1"/>
      <c r="K7" s="1"/>
      <c r="L7" s="56" t="s">
        <v>38</v>
      </c>
      <c r="M7" s="56"/>
      <c r="N7" s="56"/>
      <c r="O7" s="56"/>
      <c r="Q7" s="57"/>
      <c r="R7" s="1"/>
      <c r="S7" s="1"/>
      <c r="T7" s="1"/>
      <c r="U7" s="1"/>
    </row>
    <row r="8" spans="1:21">
      <c r="A8" s="27"/>
      <c r="B8" s="28"/>
      <c r="C8" s="2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2" thickBot="1">
      <c r="A9" s="54" t="s">
        <v>11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60"/>
      <c r="O9" s="30"/>
      <c r="P9" s="31"/>
      <c r="Q9" s="32"/>
      <c r="R9" s="32" t="s">
        <v>10</v>
      </c>
      <c r="S9" s="33"/>
      <c r="T9" s="32" t="s">
        <v>10</v>
      </c>
      <c r="U9" s="1"/>
    </row>
    <row r="10" spans="1:21">
      <c r="A10" s="34"/>
      <c r="B10" s="34"/>
      <c r="C10" s="34"/>
      <c r="D10" s="34"/>
      <c r="E10" s="34"/>
      <c r="F10" s="34"/>
      <c r="G10" s="34"/>
      <c r="H10" s="34"/>
      <c r="I10" s="34"/>
      <c r="J10" s="36" t="s">
        <v>42</v>
      </c>
      <c r="K10" s="62"/>
      <c r="L10" s="35"/>
      <c r="M10" s="36" t="s">
        <v>42</v>
      </c>
      <c r="N10" s="61"/>
      <c r="O10" s="37" t="s">
        <v>9</v>
      </c>
      <c r="P10" s="37" t="s">
        <v>8</v>
      </c>
      <c r="Q10" s="32" t="s">
        <v>7</v>
      </c>
      <c r="R10" s="32" t="s">
        <v>7</v>
      </c>
      <c r="S10" s="33" t="s">
        <v>6</v>
      </c>
      <c r="T10" s="33" t="s">
        <v>6</v>
      </c>
      <c r="U10" s="1"/>
    </row>
    <row r="11" spans="1:21" ht="12">
      <c r="A11" s="38" t="s">
        <v>5</v>
      </c>
      <c r="B11" s="35" t="s">
        <v>4</v>
      </c>
      <c r="C11" s="36" t="s">
        <v>3</v>
      </c>
      <c r="D11" s="38" t="s">
        <v>2</v>
      </c>
      <c r="E11" s="38" t="s">
        <v>25</v>
      </c>
      <c r="F11" s="38" t="s">
        <v>26</v>
      </c>
      <c r="G11" s="39" t="s">
        <v>1</v>
      </c>
      <c r="H11" s="38" t="s">
        <v>0</v>
      </c>
      <c r="I11" s="35" t="s">
        <v>44</v>
      </c>
      <c r="J11" s="36" t="s">
        <v>45</v>
      </c>
      <c r="K11" s="62"/>
      <c r="L11" s="35" t="s">
        <v>39</v>
      </c>
      <c r="M11" s="36" t="s">
        <v>40</v>
      </c>
      <c r="N11" s="61"/>
      <c r="O11" s="40">
        <v>0</v>
      </c>
      <c r="P11" s="34">
        <f t="shared" ref="P11:P57" si="0">O11*0.001</f>
        <v>0</v>
      </c>
      <c r="Q11" s="41">
        <f t="shared" ref="Q11:Q49" si="1">$E$6-$E$5*(EXP($A$4*O11*10^6)-1)</f>
        <v>0.28323799999999999</v>
      </c>
      <c r="R11" s="42">
        <f t="shared" ref="R11:R57" si="2">(Q11-S11)/S11*10^4</f>
        <v>16.019237229696806</v>
      </c>
      <c r="S11" s="41">
        <f t="shared" ref="S11:S57" si="3">$J$4-$J$5*(EXP($J$6*O11*10^6)-1)</f>
        <v>0.28278500000000001</v>
      </c>
      <c r="T11" s="41">
        <v>0</v>
      </c>
      <c r="U11" s="1"/>
    </row>
    <row r="12" spans="1:21">
      <c r="A12" s="63" t="s">
        <v>27</v>
      </c>
      <c r="B12" s="53">
        <v>0</v>
      </c>
      <c r="C12" s="64">
        <v>150.5</v>
      </c>
      <c r="D12" s="65">
        <f>C12*10^6</f>
        <v>150500000</v>
      </c>
      <c r="E12" s="48">
        <v>6.3100000000000005E-4</v>
      </c>
      <c r="F12" s="48">
        <v>0.28292400000000001</v>
      </c>
      <c r="G12" s="41">
        <f t="shared" ref="G12:G21" si="4">$A$6-(($A$5)*(EXP($A$4*D12)-1))</f>
        <v>0.28269045678077975</v>
      </c>
      <c r="H12" s="41">
        <f t="shared" ref="H12:H21" si="5">F12-(E12*(EXP($A$4*D12)-1))</f>
        <v>0.28292222450085336</v>
      </c>
      <c r="I12" s="66">
        <f>(F12-$A$6)/$A$6*10^4</f>
        <v>4.9153950881411754</v>
      </c>
      <c r="J12" s="67">
        <f>((H12-G12)/G12)*10000</f>
        <v>8.1986396963282164</v>
      </c>
      <c r="K12" s="62"/>
      <c r="L12" s="68">
        <f>(I12-1.57)/1.5</f>
        <v>2.2302633920941166</v>
      </c>
      <c r="M12" s="69">
        <f>(J12-1.57)/1.506</f>
        <v>4.40148718215685</v>
      </c>
      <c r="N12" s="69"/>
      <c r="O12" s="40">
        <v>100</v>
      </c>
      <c r="P12" s="34">
        <f t="shared" si="0"/>
        <v>0.1</v>
      </c>
      <c r="Q12" s="41">
        <f t="shared" si="1"/>
        <v>0.28316369874135761</v>
      </c>
      <c r="R12" s="42">
        <f t="shared" si="2"/>
        <v>15.615629811145523</v>
      </c>
      <c r="S12" s="41">
        <f t="shared" si="3"/>
        <v>0.28272221020396421</v>
      </c>
      <c r="T12" s="41">
        <v>0</v>
      </c>
      <c r="U12" s="1"/>
    </row>
    <row r="13" spans="1:21">
      <c r="A13" s="63" t="s">
        <v>28</v>
      </c>
      <c r="B13" s="53">
        <v>0</v>
      </c>
      <c r="C13" s="64">
        <v>154.19999999999999</v>
      </c>
      <c r="D13" s="65">
        <f>C13*10^6</f>
        <v>154200000</v>
      </c>
      <c r="E13" s="48">
        <v>1.109E-3</v>
      </c>
      <c r="F13" s="48">
        <v>0.282918</v>
      </c>
      <c r="G13" s="41">
        <f t="shared" si="4"/>
        <v>0.28268812911503322</v>
      </c>
      <c r="H13" s="41">
        <f t="shared" si="5"/>
        <v>0.28291480268418367</v>
      </c>
      <c r="I13" s="66">
        <f>(F13-$A$6)/$A$6*10^4</f>
        <v>4.7032197605953012</v>
      </c>
      <c r="J13" s="67">
        <f>((H13-G13)/G13)*10000</f>
        <v>8.0185032834619001</v>
      </c>
      <c r="K13" s="62"/>
      <c r="L13" s="68">
        <f>(I13-1.57)/1.5</f>
        <v>2.0888131737302005</v>
      </c>
      <c r="M13" s="69">
        <f>(J13-1.57)/1.506</f>
        <v>4.281874690213745</v>
      </c>
      <c r="N13" s="69"/>
      <c r="O13" s="40">
        <v>200</v>
      </c>
      <c r="P13" s="34">
        <f t="shared" si="0"/>
        <v>0.2</v>
      </c>
      <c r="Q13" s="41">
        <f t="shared" si="1"/>
        <v>0.28308925863268924</v>
      </c>
      <c r="R13" s="42">
        <f t="shared" si="2"/>
        <v>15.211088336431278</v>
      </c>
      <c r="S13" s="41">
        <f t="shared" si="3"/>
        <v>0.28265930306987824</v>
      </c>
      <c r="T13" s="41">
        <v>0</v>
      </c>
      <c r="U13" s="1"/>
    </row>
    <row r="14" spans="1:21">
      <c r="A14" s="63" t="s">
        <v>29</v>
      </c>
      <c r="B14" s="53">
        <v>0</v>
      </c>
      <c r="C14" s="64">
        <v>151</v>
      </c>
      <c r="D14" s="65">
        <f>C14*10^6</f>
        <v>151000000</v>
      </c>
      <c r="E14" s="48">
        <v>5.4600000000000004E-4</v>
      </c>
      <c r="F14" s="48">
        <v>0.28293000000000001</v>
      </c>
      <c r="G14" s="41">
        <f t="shared" si="4"/>
        <v>0.28269014224075067</v>
      </c>
      <c r="H14" s="41">
        <f t="shared" si="5"/>
        <v>0.28292845856141219</v>
      </c>
      <c r="I14" s="66">
        <f>(F14-$A$6)/$A$6*10^4</f>
        <v>5.1275704156870496</v>
      </c>
      <c r="J14" s="67">
        <f>((H14-G14)/G14)*10000</f>
        <v>8.4303017704293861</v>
      </c>
      <c r="K14" s="62"/>
      <c r="L14" s="68">
        <f>(I14-1.57)/1.5</f>
        <v>2.3717136104580328</v>
      </c>
      <c r="M14" s="69">
        <f>(J14-1.57)/1.506</f>
        <v>4.5553132605772815</v>
      </c>
      <c r="N14" s="69"/>
      <c r="O14" s="40">
        <v>300</v>
      </c>
      <c r="P14" s="34">
        <f t="shared" si="0"/>
        <v>0.3</v>
      </c>
      <c r="Q14" s="41">
        <f t="shared" si="1"/>
        <v>0.28301467941451963</v>
      </c>
      <c r="R14" s="42">
        <f t="shared" si="2"/>
        <v>14.805610266813087</v>
      </c>
      <c r="S14" s="41">
        <f t="shared" si="3"/>
        <v>0.28259627837846729</v>
      </c>
      <c r="T14" s="41">
        <v>0</v>
      </c>
      <c r="U14" s="1"/>
    </row>
    <row r="15" spans="1:21">
      <c r="A15" s="63" t="s">
        <v>30</v>
      </c>
      <c r="B15" s="53">
        <v>0</v>
      </c>
      <c r="C15" s="64">
        <v>154.19999999999999</v>
      </c>
      <c r="D15" s="65">
        <f>C15*10^6</f>
        <v>154200000</v>
      </c>
      <c r="E15" s="48">
        <v>8.8599999999999996E-4</v>
      </c>
      <c r="F15" s="48">
        <v>0.28294900000000001</v>
      </c>
      <c r="G15" s="41">
        <f t="shared" si="4"/>
        <v>0.28268812911503322</v>
      </c>
      <c r="H15" s="41">
        <f t="shared" si="5"/>
        <v>0.28294644560702142</v>
      </c>
      <c r="I15" s="66">
        <f>(F15-$A$6)/$A$6*10^4</f>
        <v>5.7994589529146694</v>
      </c>
      <c r="J15" s="67">
        <f>((H15-G15)/G15)*10000</f>
        <v>9.1378613172360286</v>
      </c>
      <c r="K15" s="62"/>
      <c r="L15" s="68">
        <f>(I15-1.57)/1.5</f>
        <v>2.8196393019431127</v>
      </c>
      <c r="M15" s="69">
        <f>(J15-1.57)/1.506</f>
        <v>5.025140316889793</v>
      </c>
      <c r="N15" s="69"/>
      <c r="O15" s="40">
        <v>400</v>
      </c>
      <c r="P15" s="34">
        <f t="shared" si="0"/>
        <v>0.4</v>
      </c>
      <c r="Q15" s="41">
        <f t="shared" si="1"/>
        <v>0.28293996082688877</v>
      </c>
      <c r="R15" s="42">
        <f t="shared" si="2"/>
        <v>14.39919305505579</v>
      </c>
      <c r="S15" s="41">
        <f t="shared" si="3"/>
        <v>0.28253313591004686</v>
      </c>
      <c r="T15" s="41">
        <v>0</v>
      </c>
      <c r="U15" s="1"/>
    </row>
    <row r="16" spans="1:21">
      <c r="A16" s="63" t="s">
        <v>31</v>
      </c>
      <c r="B16" s="53">
        <v>0</v>
      </c>
      <c r="C16" s="64">
        <v>152.1</v>
      </c>
      <c r="D16" s="65">
        <f>C16*10^6</f>
        <v>152100000</v>
      </c>
      <c r="E16" s="48">
        <v>1.189E-3</v>
      </c>
      <c r="F16" s="48">
        <v>0.28293499999999999</v>
      </c>
      <c r="G16" s="41">
        <f t="shared" si="4"/>
        <v>0.28268945024235109</v>
      </c>
      <c r="H16" s="41">
        <f t="shared" si="5"/>
        <v>0.28293161878982603</v>
      </c>
      <c r="I16" s="66">
        <f>(F16-$A$6)/$A$6*10^4</f>
        <v>5.3043831886409629</v>
      </c>
      <c r="J16" s="67">
        <f>((H16-G16)/G16)*10000</f>
        <v>8.5665930322949446</v>
      </c>
      <c r="K16" s="62"/>
      <c r="L16" s="68">
        <f>(I16-1.57)/1.5</f>
        <v>2.4895887924273086</v>
      </c>
      <c r="M16" s="69">
        <f>(J16-1.57)/1.506</f>
        <v>4.6458121064375462</v>
      </c>
      <c r="N16" s="69"/>
      <c r="O16" s="40">
        <v>500</v>
      </c>
      <c r="P16" s="34">
        <f t="shared" si="0"/>
        <v>0.5</v>
      </c>
      <c r="Q16" s="41">
        <f t="shared" si="1"/>
        <v>0.28286510260935088</v>
      </c>
      <c r="R16" s="42">
        <f t="shared" si="2"/>
        <v>13.991834145393881</v>
      </c>
      <c r="S16" s="41">
        <f t="shared" si="3"/>
        <v>0.2824698754445219</v>
      </c>
      <c r="T16" s="41">
        <v>0</v>
      </c>
      <c r="U16" s="34"/>
    </row>
    <row r="17" spans="1:21">
      <c r="A17" s="63" t="s">
        <v>32</v>
      </c>
      <c r="B17" s="53">
        <v>0</v>
      </c>
      <c r="C17" s="64">
        <v>158.1</v>
      </c>
      <c r="D17" s="65">
        <f>C17*10^6</f>
        <v>158100000</v>
      </c>
      <c r="E17" s="48">
        <v>9.2699999999999998E-4</v>
      </c>
      <c r="F17" s="48">
        <v>0.28296500000000002</v>
      </c>
      <c r="G17" s="41">
        <f t="shared" si="4"/>
        <v>0.28268567545544537</v>
      </c>
      <c r="H17" s="41">
        <f t="shared" si="5"/>
        <v>0.28296225970676187</v>
      </c>
      <c r="I17" s="66">
        <f>(F17-$A$6)/$A$6*10^4</f>
        <v>6.3652598263703339</v>
      </c>
      <c r="J17" s="67">
        <f>((H17-G17)/G17)*10000</f>
        <v>9.784162245606419</v>
      </c>
      <c r="K17" s="62"/>
      <c r="L17" s="68">
        <f>(I17-1.57)/1.5</f>
        <v>3.1968398842468893</v>
      </c>
      <c r="M17" s="69">
        <f>(J17-1.57)/1.506</f>
        <v>5.4542909997386575</v>
      </c>
      <c r="N17" s="69"/>
      <c r="O17" s="40">
        <v>600</v>
      </c>
      <c r="P17" s="34">
        <f t="shared" si="0"/>
        <v>0.6</v>
      </c>
      <c r="Q17" s="41">
        <f t="shared" si="1"/>
        <v>0.28279010450097336</v>
      </c>
      <c r="R17" s="42">
        <f t="shared" si="2"/>
        <v>13.5835309734932</v>
      </c>
      <c r="S17" s="41">
        <f t="shared" si="3"/>
        <v>0.28240649676138596</v>
      </c>
      <c r="T17" s="41">
        <v>0</v>
      </c>
      <c r="U17" s="34"/>
    </row>
    <row r="18" spans="1:21">
      <c r="A18" s="63" t="s">
        <v>33</v>
      </c>
      <c r="B18" s="53">
        <v>0</v>
      </c>
      <c r="C18" s="64">
        <v>153.9</v>
      </c>
      <c r="D18" s="65">
        <f>C18*10^6</f>
        <v>153900000</v>
      </c>
      <c r="E18" s="48">
        <v>6.9399999999999996E-4</v>
      </c>
      <c r="F18" s="48">
        <v>0.28292299999999998</v>
      </c>
      <c r="G18" s="41">
        <f t="shared" si="4"/>
        <v>0.28268831785067849</v>
      </c>
      <c r="H18" s="41">
        <f t="shared" si="5"/>
        <v>0.28292100305322532</v>
      </c>
      <c r="I18" s="66">
        <f>(F18-$A$6)/$A$6*10^4</f>
        <v>4.8800325335492154</v>
      </c>
      <c r="J18" s="67">
        <f>((H18-G18)/G18)*10000</f>
        <v>8.2311573508223912</v>
      </c>
      <c r="K18" s="62"/>
      <c r="L18" s="68">
        <f>(I18-1.57)/1.5</f>
        <v>2.2066883556994767</v>
      </c>
      <c r="M18" s="69">
        <f>(J18-1.57)/1.506</f>
        <v>4.4230792502140712</v>
      </c>
      <c r="N18" s="69"/>
      <c r="O18" s="40">
        <v>700</v>
      </c>
      <c r="P18" s="34">
        <f t="shared" si="0"/>
        <v>0.70000000000000007</v>
      </c>
      <c r="Q18" s="41">
        <f t="shared" si="1"/>
        <v>0.2827149662403361</v>
      </c>
      <c r="R18" s="42">
        <f t="shared" si="2"/>
        <v>13.174280966416372</v>
      </c>
      <c r="S18" s="41">
        <f t="shared" si="3"/>
        <v>0.28234299963972065</v>
      </c>
      <c r="T18" s="41">
        <v>0</v>
      </c>
      <c r="U18" s="1"/>
    </row>
    <row r="19" spans="1:21">
      <c r="A19" s="63" t="s">
        <v>34</v>
      </c>
      <c r="B19" s="53">
        <v>0</v>
      </c>
      <c r="C19" s="64">
        <v>157.4</v>
      </c>
      <c r="D19" s="65">
        <f>C19*10^6</f>
        <v>157400000</v>
      </c>
      <c r="E19" s="48">
        <v>9.2800000000000001E-4</v>
      </c>
      <c r="F19" s="48">
        <v>0.28292899999999999</v>
      </c>
      <c r="G19" s="41">
        <f t="shared" si="4"/>
        <v>0.28268611586903997</v>
      </c>
      <c r="H19" s="41">
        <f t="shared" si="5"/>
        <v>0.28292626891447825</v>
      </c>
      <c r="I19" s="66">
        <f>(F19-$A$6)/$A$6*10^4</f>
        <v>5.0922078610950887</v>
      </c>
      <c r="J19" s="67">
        <f>((H19-G19)/G19)*10000</f>
        <v>8.4953958456714833</v>
      </c>
      <c r="K19" s="62"/>
      <c r="L19" s="68">
        <f>(I19-1.57)/1.5</f>
        <v>2.3481385740633924</v>
      </c>
      <c r="M19" s="69">
        <f>(J19-1.57)/1.506</f>
        <v>4.5985364181085542</v>
      </c>
      <c r="N19" s="69"/>
      <c r="O19" s="40">
        <v>800</v>
      </c>
      <c r="P19" s="34">
        <f t="shared" si="0"/>
        <v>0.8</v>
      </c>
      <c r="Q19" s="41">
        <f t="shared" si="1"/>
        <v>0.28263968756553037</v>
      </c>
      <c r="R19" s="42">
        <f t="shared" si="2"/>
        <v>12.764081542584144</v>
      </c>
      <c r="S19" s="41">
        <f t="shared" si="3"/>
        <v>0.28227938385819473</v>
      </c>
      <c r="T19" s="41">
        <v>0</v>
      </c>
      <c r="U19" s="1"/>
    </row>
    <row r="20" spans="1:21">
      <c r="A20" s="63" t="s">
        <v>35</v>
      </c>
      <c r="B20" s="53">
        <v>0</v>
      </c>
      <c r="C20" s="64">
        <v>153</v>
      </c>
      <c r="D20" s="65">
        <f>C20*10^6</f>
        <v>153000000</v>
      </c>
      <c r="E20" s="48">
        <v>6.96E-4</v>
      </c>
      <c r="F20" s="48">
        <v>0.28294399999999997</v>
      </c>
      <c r="G20" s="41">
        <f t="shared" si="4"/>
        <v>0.28268888405127168</v>
      </c>
      <c r="H20" s="41">
        <f t="shared" si="5"/>
        <v>0.2829420090267763</v>
      </c>
      <c r="I20" s="66">
        <f>(F20-$A$6)/$A$6*10^4</f>
        <v>5.6226461799587923</v>
      </c>
      <c r="J20" s="67">
        <f>((H20-G20)/G20)*10000</f>
        <v>8.9541892088938795</v>
      </c>
      <c r="K20" s="62"/>
      <c r="L20" s="68">
        <f>(I20-1.57)/1.5</f>
        <v>2.7017641199725282</v>
      </c>
      <c r="M20" s="69">
        <f>(J20-1.57)/1.506</f>
        <v>4.9031800855869054</v>
      </c>
      <c r="N20" s="69"/>
      <c r="O20" s="40">
        <v>900</v>
      </c>
      <c r="P20" s="34">
        <f t="shared" si="0"/>
        <v>0.9</v>
      </c>
      <c r="Q20" s="41">
        <f t="shared" si="1"/>
        <v>0.28256426821415809</v>
      </c>
      <c r="R20" s="42">
        <f t="shared" si="2"/>
        <v>12.352930111750343</v>
      </c>
      <c r="S20" s="41">
        <f t="shared" si="3"/>
        <v>0.2822156491950632</v>
      </c>
      <c r="T20" s="41">
        <v>0</v>
      </c>
      <c r="U20" s="1"/>
    </row>
    <row r="21" spans="1:21">
      <c r="A21" s="63" t="s">
        <v>36</v>
      </c>
      <c r="B21" s="53">
        <v>0</v>
      </c>
      <c r="C21" s="64">
        <v>152.1</v>
      </c>
      <c r="D21" s="65">
        <f>C21*10^6</f>
        <v>152100000</v>
      </c>
      <c r="E21" s="48">
        <v>7.6800000000000002E-4</v>
      </c>
      <c r="F21" s="48">
        <v>0.28292800000000001</v>
      </c>
      <c r="G21" s="41">
        <f t="shared" si="4"/>
        <v>0.28268945024235109</v>
      </c>
      <c r="H21" s="41">
        <f t="shared" si="5"/>
        <v>0.28292581600553945</v>
      </c>
      <c r="I21" s="66">
        <f>(F21-$A$6)/$A$6*10^4</f>
        <v>5.0568453065050916</v>
      </c>
      <c r="J21" s="67">
        <f>((H21-G21)/G21)*10000</f>
        <v>8.3613223976248285</v>
      </c>
      <c r="K21" s="62"/>
      <c r="L21" s="68">
        <f>(I21-1.57)/1.5</f>
        <v>2.3245635376700609</v>
      </c>
      <c r="M21" s="69">
        <f>(J21-1.57)/1.506</f>
        <v>4.5095102241864726</v>
      </c>
      <c r="N21" s="69"/>
      <c r="O21" s="40">
        <v>1000</v>
      </c>
      <c r="P21" s="34">
        <f t="shared" si="0"/>
        <v>1</v>
      </c>
      <c r="Q21" s="41">
        <f t="shared" si="1"/>
        <v>0.28248870792333075</v>
      </c>
      <c r="R21" s="42">
        <f t="shared" si="2"/>
        <v>11.940824074949102</v>
      </c>
      <c r="S21" s="41">
        <f t="shared" si="3"/>
        <v>0.28215179542816687</v>
      </c>
      <c r="T21" s="41">
        <v>0</v>
      </c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51"/>
      <c r="N22" s="51"/>
      <c r="O22" s="40">
        <v>1100</v>
      </c>
      <c r="P22" s="34">
        <f t="shared" si="0"/>
        <v>1.1000000000000001</v>
      </c>
      <c r="Q22" s="41">
        <f t="shared" si="1"/>
        <v>0.2824130064296686</v>
      </c>
      <c r="R22" s="42">
        <f t="shared" si="2"/>
        <v>11.52776082447339</v>
      </c>
      <c r="S22" s="41">
        <f t="shared" si="3"/>
        <v>0.28208782233493124</v>
      </c>
      <c r="T22" s="41">
        <v>0</v>
      </c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51"/>
      <c r="N23" s="51"/>
      <c r="O23" s="40">
        <v>1200</v>
      </c>
      <c r="P23" s="34">
        <f t="shared" si="0"/>
        <v>1.2</v>
      </c>
      <c r="Q23" s="41">
        <f t="shared" si="1"/>
        <v>0.28233716346929971</v>
      </c>
      <c r="R23" s="42">
        <f t="shared" si="2"/>
        <v>11.11373774382977</v>
      </c>
      <c r="S23" s="41">
        <f t="shared" si="3"/>
        <v>0.28202372969236594</v>
      </c>
      <c r="T23" s="41">
        <v>0</v>
      </c>
      <c r="U23" s="1"/>
    </row>
    <row r="24" spans="1:21">
      <c r="A24" s="43"/>
      <c r="B24" s="44"/>
      <c r="C24" s="45"/>
      <c r="D24" s="52"/>
      <c r="E24" s="46"/>
      <c r="F24" s="47"/>
      <c r="G24" s="48"/>
      <c r="H24" s="48"/>
      <c r="I24" s="49"/>
      <c r="J24" s="49"/>
      <c r="K24" s="50"/>
      <c r="L24" s="51"/>
      <c r="M24" s="51"/>
      <c r="N24" s="51"/>
      <c r="O24" s="40">
        <v>1300</v>
      </c>
      <c r="P24" s="34">
        <f t="shared" si="0"/>
        <v>1.3</v>
      </c>
      <c r="Q24" s="41">
        <f t="shared" si="1"/>
        <v>0.282261178777859</v>
      </c>
      <c r="R24" s="42">
        <f t="shared" si="2"/>
        <v>10.698752207700842</v>
      </c>
      <c r="S24" s="41">
        <f t="shared" si="3"/>
        <v>0.28195951727706398</v>
      </c>
      <c r="T24" s="41">
        <v>0</v>
      </c>
      <c r="U24" s="1"/>
    </row>
    <row r="25" spans="1:21">
      <c r="A25" s="43"/>
      <c r="B25" s="44"/>
      <c r="C25" s="45"/>
      <c r="D25" s="52"/>
      <c r="E25" s="46"/>
      <c r="F25" s="47"/>
      <c r="G25" s="48"/>
      <c r="H25" s="48"/>
      <c r="I25" s="49"/>
      <c r="J25" s="49"/>
      <c r="K25" s="50"/>
      <c r="L25" s="51"/>
      <c r="M25" s="51"/>
      <c r="N25" s="51"/>
      <c r="O25" s="40">
        <v>1400</v>
      </c>
      <c r="P25" s="34">
        <f t="shared" si="0"/>
        <v>1.4000000000000001</v>
      </c>
      <c r="Q25" s="41">
        <f t="shared" si="1"/>
        <v>0.28218505209048744</v>
      </c>
      <c r="R25" s="42">
        <f t="shared" si="2"/>
        <v>10.282801581921305</v>
      </c>
      <c r="S25" s="41">
        <f t="shared" si="3"/>
        <v>0.28189518486520065</v>
      </c>
      <c r="T25" s="41">
        <v>0</v>
      </c>
      <c r="U25" s="1"/>
    </row>
    <row r="26" spans="1:21">
      <c r="A26" s="43"/>
      <c r="B26" s="44"/>
      <c r="C26" s="45"/>
      <c r="D26" s="52"/>
      <c r="E26" s="46"/>
      <c r="F26" s="47"/>
      <c r="G26" s="48"/>
      <c r="H26" s="48"/>
      <c r="I26" s="49"/>
      <c r="J26" s="49"/>
      <c r="K26" s="50"/>
      <c r="L26" s="51"/>
      <c r="M26" s="51"/>
      <c r="N26" s="51"/>
      <c r="O26" s="40">
        <v>1500</v>
      </c>
      <c r="P26" s="34">
        <f t="shared" si="0"/>
        <v>1.5</v>
      </c>
      <c r="Q26" s="41">
        <f t="shared" si="1"/>
        <v>0.28210878314183097</v>
      </c>
      <c r="R26" s="42">
        <f t="shared" si="2"/>
        <v>9.8658832234203526</v>
      </c>
      <c r="S26" s="41">
        <f t="shared" si="3"/>
        <v>0.28183073223253324</v>
      </c>
      <c r="T26" s="41">
        <v>0</v>
      </c>
      <c r="U26" s="1"/>
    </row>
    <row r="27" spans="1:21">
      <c r="A27" s="43"/>
      <c r="B27" s="44"/>
      <c r="C27" s="45"/>
      <c r="D27" s="52"/>
      <c r="E27" s="46"/>
      <c r="F27" s="47"/>
      <c r="G27" s="48"/>
      <c r="H27" s="48"/>
      <c r="I27" s="49"/>
      <c r="J27" s="49"/>
      <c r="K27" s="50"/>
      <c r="L27" s="51"/>
      <c r="M27" s="51"/>
      <c r="N27" s="51"/>
      <c r="O27" s="40">
        <v>1600</v>
      </c>
      <c r="P27" s="34">
        <f t="shared" si="0"/>
        <v>1.6</v>
      </c>
      <c r="Q27" s="41">
        <f t="shared" si="1"/>
        <v>0.28203237166603967</v>
      </c>
      <c r="R27" s="42">
        <f t="shared" si="2"/>
        <v>9.44799448020526</v>
      </c>
      <c r="S27" s="41">
        <f t="shared" si="3"/>
        <v>0.28176615915439973</v>
      </c>
      <c r="T27" s="41">
        <v>0</v>
      </c>
      <c r="U27" s="1"/>
    </row>
    <row r="28" spans="1:21">
      <c r="A28" s="43"/>
      <c r="B28" s="44"/>
      <c r="C28" s="45"/>
      <c r="D28" s="52"/>
      <c r="E28" s="46"/>
      <c r="F28" s="47"/>
      <c r="G28" s="48"/>
      <c r="H28" s="48"/>
      <c r="I28" s="49"/>
      <c r="J28" s="49"/>
      <c r="K28" s="50"/>
      <c r="L28" s="51"/>
      <c r="M28" s="51"/>
      <c r="N28" s="51"/>
      <c r="O28" s="40">
        <v>1700</v>
      </c>
      <c r="P28" s="34">
        <f t="shared" si="0"/>
        <v>1.7</v>
      </c>
      <c r="Q28" s="41">
        <f t="shared" si="1"/>
        <v>0.28195581739676684</v>
      </c>
      <c r="R28" s="42">
        <f t="shared" si="2"/>
        <v>9.0291326913073533</v>
      </c>
      <c r="S28" s="41">
        <f t="shared" si="3"/>
        <v>0.28170146540571844</v>
      </c>
      <c r="T28" s="41">
        <v>0</v>
      </c>
      <c r="U28" s="1"/>
    </row>
    <row r="29" spans="1:21">
      <c r="A29" s="43"/>
      <c r="B29" s="44"/>
      <c r="C29" s="45"/>
      <c r="D29" s="52"/>
      <c r="E29" s="46"/>
      <c r="F29" s="47"/>
      <c r="G29" s="48"/>
      <c r="H29" s="48"/>
      <c r="I29" s="49"/>
      <c r="J29" s="49"/>
      <c r="K29" s="50"/>
      <c r="L29" s="51"/>
      <c r="M29" s="51"/>
      <c r="N29" s="51"/>
      <c r="O29" s="40">
        <v>1800</v>
      </c>
      <c r="P29" s="34">
        <f t="shared" si="0"/>
        <v>1.8</v>
      </c>
      <c r="Q29" s="41">
        <f t="shared" si="1"/>
        <v>0.28187912006716798</v>
      </c>
      <c r="R29" s="42">
        <f t="shared" si="2"/>
        <v>8.6092951867514635</v>
      </c>
      <c r="S29" s="41">
        <f t="shared" si="3"/>
        <v>0.28163665076098704</v>
      </c>
      <c r="T29" s="41">
        <v>0</v>
      </c>
      <c r="U29" s="1"/>
    </row>
    <row r="30" spans="1:21">
      <c r="A30" s="43"/>
      <c r="B30" s="44"/>
      <c r="C30" s="45"/>
      <c r="D30" s="52"/>
      <c r="E30" s="46"/>
      <c r="F30" s="47"/>
      <c r="G30" s="48"/>
      <c r="H30" s="48"/>
      <c r="I30" s="49"/>
      <c r="J30" s="49"/>
      <c r="K30" s="50"/>
      <c r="L30" s="51"/>
      <c r="M30" s="51"/>
      <c r="N30" s="51"/>
      <c r="O30" s="40">
        <v>1900</v>
      </c>
      <c r="P30" s="34">
        <f t="shared" si="0"/>
        <v>1.9000000000000001</v>
      </c>
      <c r="Q30" s="41">
        <f t="shared" si="1"/>
        <v>0.28180227940990005</v>
      </c>
      <c r="R30" s="42">
        <f t="shared" si="2"/>
        <v>8.1884792875232009</v>
      </c>
      <c r="S30" s="41">
        <f t="shared" si="3"/>
        <v>0.28157171499428174</v>
      </c>
      <c r="T30" s="41">
        <v>0</v>
      </c>
      <c r="U30" s="1"/>
    </row>
    <row r="31" spans="1:21">
      <c r="A31" s="43"/>
      <c r="B31" s="44"/>
      <c r="C31" s="45"/>
      <c r="D31" s="52"/>
      <c r="E31" s="46"/>
      <c r="F31" s="47"/>
      <c r="G31" s="48"/>
      <c r="H31" s="48"/>
      <c r="I31" s="49"/>
      <c r="J31" s="49"/>
      <c r="K31" s="50"/>
      <c r="L31" s="51"/>
      <c r="M31" s="51"/>
      <c r="N31" s="51"/>
      <c r="O31" s="40">
        <v>2000</v>
      </c>
      <c r="P31" s="34">
        <f t="shared" si="0"/>
        <v>2</v>
      </c>
      <c r="Q31" s="41">
        <f t="shared" si="1"/>
        <v>0.2817252951571203</v>
      </c>
      <c r="R31" s="42">
        <f t="shared" si="2"/>
        <v>7.7666823055203036</v>
      </c>
      <c r="S31" s="41">
        <f t="shared" si="3"/>
        <v>0.28150665787925661</v>
      </c>
      <c r="T31" s="41">
        <v>0</v>
      </c>
      <c r="U31" s="1"/>
    </row>
    <row r="32" spans="1:21">
      <c r="A32" s="43"/>
      <c r="B32" s="44"/>
      <c r="C32" s="45"/>
      <c r="D32" s="52"/>
      <c r="E32" s="46"/>
      <c r="F32" s="47"/>
      <c r="G32" s="48"/>
      <c r="H32" s="48"/>
      <c r="I32" s="49"/>
      <c r="J32" s="49"/>
      <c r="K32" s="50"/>
      <c r="L32" s="51"/>
      <c r="M32" s="51"/>
      <c r="N32" s="51"/>
      <c r="O32" s="40">
        <v>2100</v>
      </c>
      <c r="P32" s="34">
        <f t="shared" si="0"/>
        <v>2.1</v>
      </c>
      <c r="Q32" s="41">
        <f t="shared" si="1"/>
        <v>0.28164816704048545</v>
      </c>
      <c r="R32" s="42">
        <f t="shared" si="2"/>
        <v>7.3439015435215316</v>
      </c>
      <c r="S32" s="41">
        <f t="shared" si="3"/>
        <v>0.28144147918914264</v>
      </c>
      <c r="T32" s="41">
        <v>0</v>
      </c>
      <c r="U32" s="1"/>
    </row>
    <row r="33" spans="1:21">
      <c r="A33" s="43"/>
      <c r="B33" s="44"/>
      <c r="C33" s="45"/>
      <c r="D33" s="52"/>
      <c r="E33" s="46"/>
      <c r="F33" s="47"/>
      <c r="G33" s="48"/>
      <c r="H33" s="48"/>
      <c r="I33" s="49"/>
      <c r="J33" s="49"/>
      <c r="K33" s="50"/>
      <c r="L33" s="51"/>
      <c r="M33" s="51"/>
      <c r="N33" s="51"/>
      <c r="O33" s="40">
        <v>2200</v>
      </c>
      <c r="P33" s="34">
        <f t="shared" si="0"/>
        <v>2.2000000000000002</v>
      </c>
      <c r="Q33" s="41">
        <f t="shared" si="1"/>
        <v>0.28157089479115088</v>
      </c>
      <c r="R33" s="42">
        <f t="shared" si="2"/>
        <v>6.9201342951455107</v>
      </c>
      <c r="S33" s="41">
        <f t="shared" si="3"/>
        <v>0.28137617869674725</v>
      </c>
      <c r="T33" s="41">
        <v>0</v>
      </c>
      <c r="U33" s="1"/>
    </row>
    <row r="34" spans="1:21">
      <c r="A34" s="43"/>
      <c r="B34" s="44"/>
      <c r="C34" s="45"/>
      <c r="D34" s="52"/>
      <c r="E34" s="46"/>
      <c r="F34" s="47"/>
      <c r="G34" s="48"/>
      <c r="H34" s="48"/>
      <c r="I34" s="49"/>
      <c r="J34" s="49"/>
      <c r="K34" s="50"/>
      <c r="L34" s="51"/>
      <c r="M34" s="51"/>
      <c r="N34" s="51"/>
      <c r="O34" s="40">
        <v>2300</v>
      </c>
      <c r="P34" s="34">
        <f t="shared" si="0"/>
        <v>2.3000000000000003</v>
      </c>
      <c r="Q34" s="41">
        <f t="shared" si="1"/>
        <v>0.28149347813976944</v>
      </c>
      <c r="R34" s="42">
        <f t="shared" si="2"/>
        <v>6.4953778448153381</v>
      </c>
      <c r="S34" s="41">
        <f t="shared" si="3"/>
        <v>0.28131075617445306</v>
      </c>
      <c r="T34" s="41">
        <v>0</v>
      </c>
      <c r="U34" s="1"/>
    </row>
    <row r="35" spans="1:21">
      <c r="A35" s="43"/>
      <c r="B35" s="44"/>
      <c r="C35" s="45"/>
      <c r="D35" s="52"/>
      <c r="E35" s="46"/>
      <c r="F35" s="47"/>
      <c r="G35" s="48"/>
      <c r="H35" s="48"/>
      <c r="I35" s="49"/>
      <c r="J35" s="49"/>
      <c r="K35" s="50"/>
      <c r="L35" s="51"/>
      <c r="M35" s="51"/>
      <c r="N35" s="51"/>
      <c r="O35" s="40">
        <v>2400</v>
      </c>
      <c r="P35" s="34">
        <f t="shared" si="0"/>
        <v>2.4</v>
      </c>
      <c r="Q35" s="41">
        <f t="shared" si="1"/>
        <v>0.28141591681649064</v>
      </c>
      <c r="R35" s="42">
        <f t="shared" si="2"/>
        <v>6.069629467713094</v>
      </c>
      <c r="S35" s="41">
        <f t="shared" si="3"/>
        <v>0.28124521139421749</v>
      </c>
      <c r="T35" s="41">
        <v>0</v>
      </c>
      <c r="U35" s="1"/>
    </row>
    <row r="36" spans="1:21">
      <c r="A36" s="43"/>
      <c r="B36" s="44"/>
      <c r="C36" s="45"/>
      <c r="D36" s="52"/>
      <c r="E36" s="46"/>
      <c r="F36" s="47"/>
      <c r="G36" s="48"/>
      <c r="H36" s="48"/>
      <c r="I36" s="49"/>
      <c r="J36" s="49"/>
      <c r="K36" s="50"/>
      <c r="L36" s="51"/>
      <c r="M36" s="51"/>
      <c r="N36" s="51"/>
      <c r="O36" s="40">
        <v>2500</v>
      </c>
      <c r="P36" s="34">
        <f t="shared" si="0"/>
        <v>2.5</v>
      </c>
      <c r="Q36" s="41">
        <f t="shared" si="1"/>
        <v>0.28133821055095981</v>
      </c>
      <c r="R36" s="42">
        <f t="shared" si="2"/>
        <v>5.6428864297519663</v>
      </c>
      <c r="S36" s="41">
        <f t="shared" si="3"/>
        <v>0.28117954412757168</v>
      </c>
      <c r="T36" s="41">
        <v>0</v>
      </c>
      <c r="U36" s="1"/>
    </row>
    <row r="37" spans="1:21">
      <c r="A37" s="43"/>
      <c r="B37" s="44"/>
      <c r="C37" s="45"/>
      <c r="D37" s="52"/>
      <c r="E37" s="46"/>
      <c r="F37" s="47"/>
      <c r="G37" s="48"/>
      <c r="H37" s="48"/>
      <c r="I37" s="49"/>
      <c r="J37" s="49"/>
      <c r="K37" s="50"/>
      <c r="L37" s="51"/>
      <c r="M37" s="51"/>
      <c r="N37" s="51"/>
      <c r="O37" s="40">
        <v>2600</v>
      </c>
      <c r="P37" s="34">
        <f t="shared" si="0"/>
        <v>2.6</v>
      </c>
      <c r="Q37" s="41">
        <f t="shared" si="1"/>
        <v>0.281260359072317</v>
      </c>
      <c r="R37" s="42">
        <f t="shared" si="2"/>
        <v>5.2151459875224955</v>
      </c>
      <c r="S37" s="41">
        <f t="shared" si="3"/>
        <v>0.28111375414562001</v>
      </c>
      <c r="T37" s="41">
        <v>0</v>
      </c>
      <c r="U37" s="1"/>
    </row>
    <row r="38" spans="1:21">
      <c r="A38" s="43"/>
      <c r="B38" s="44"/>
      <c r="C38" s="45"/>
      <c r="D38" s="52"/>
      <c r="E38" s="46"/>
      <c r="F38" s="47"/>
      <c r="G38" s="48"/>
      <c r="H38" s="48"/>
      <c r="I38" s="49"/>
      <c r="J38" s="49"/>
      <c r="K38" s="50"/>
      <c r="L38" s="51"/>
      <c r="M38" s="51"/>
      <c r="N38" s="51"/>
      <c r="O38" s="40">
        <v>2700</v>
      </c>
      <c r="P38" s="34">
        <f t="shared" si="0"/>
        <v>2.7</v>
      </c>
      <c r="Q38" s="41">
        <f t="shared" si="1"/>
        <v>0.281182362109196</v>
      </c>
      <c r="R38" s="42">
        <f t="shared" si="2"/>
        <v>4.7864053882643098</v>
      </c>
      <c r="S38" s="41">
        <f t="shared" si="3"/>
        <v>0.28104784121903892</v>
      </c>
      <c r="T38" s="41">
        <v>0</v>
      </c>
      <c r="U38" s="1"/>
    </row>
    <row r="39" spans="1:21">
      <c r="A39" s="43"/>
      <c r="B39" s="44"/>
      <c r="C39" s="45"/>
      <c r="D39" s="52"/>
      <c r="E39" s="46"/>
      <c r="F39" s="47"/>
      <c r="G39" s="48"/>
      <c r="H39" s="48"/>
      <c r="I39" s="49"/>
      <c r="J39" s="49"/>
      <c r="K39" s="50"/>
      <c r="L39" s="51"/>
      <c r="M39" s="51"/>
      <c r="N39" s="51"/>
      <c r="O39" s="40">
        <v>2800</v>
      </c>
      <c r="P39" s="34">
        <f t="shared" si="0"/>
        <v>2.8000000000000003</v>
      </c>
      <c r="Q39" s="41">
        <f t="shared" si="1"/>
        <v>0.28110421938972369</v>
      </c>
      <c r="R39" s="42">
        <f t="shared" si="2"/>
        <v>4.356661869827799</v>
      </c>
      <c r="S39" s="41">
        <f t="shared" si="3"/>
        <v>0.28098180511807636</v>
      </c>
      <c r="T39" s="41">
        <v>0</v>
      </c>
      <c r="U39" s="1"/>
    </row>
    <row r="40" spans="1:21">
      <c r="A40" s="43"/>
      <c r="B40" s="44"/>
      <c r="C40" s="45"/>
      <c r="D40" s="52"/>
      <c r="E40" s="46"/>
      <c r="F40" s="47"/>
      <c r="G40" s="48"/>
      <c r="H40" s="48"/>
      <c r="I40" s="49"/>
      <c r="J40" s="49"/>
      <c r="K40" s="50"/>
      <c r="L40" s="51"/>
      <c r="M40" s="51"/>
      <c r="N40" s="51"/>
      <c r="O40" s="40">
        <v>2900</v>
      </c>
      <c r="P40" s="34">
        <f t="shared" si="0"/>
        <v>2.9</v>
      </c>
      <c r="Q40" s="41">
        <f t="shared" si="1"/>
        <v>0.28102593064151871</v>
      </c>
      <c r="R40" s="42">
        <f t="shared" si="2"/>
        <v>3.9259126606197801</v>
      </c>
      <c r="S40" s="41">
        <f t="shared" si="3"/>
        <v>0.28091564561255106</v>
      </c>
      <c r="T40" s="41">
        <v>0</v>
      </c>
      <c r="U40" s="1"/>
    </row>
    <row r="41" spans="1:21">
      <c r="A41" s="43"/>
      <c r="B41" s="44"/>
      <c r="C41" s="45"/>
      <c r="D41" s="52"/>
      <c r="E41" s="46"/>
      <c r="F41" s="47"/>
      <c r="G41" s="48"/>
      <c r="H41" s="48"/>
      <c r="I41" s="49"/>
      <c r="J41" s="49"/>
      <c r="K41" s="50"/>
      <c r="L41" s="51"/>
      <c r="M41" s="51"/>
      <c r="N41" s="51"/>
      <c r="O41" s="40">
        <v>3000</v>
      </c>
      <c r="P41" s="34">
        <f t="shared" si="0"/>
        <v>3</v>
      </c>
      <c r="Q41" s="41">
        <f t="shared" si="1"/>
        <v>0.28094749559169074</v>
      </c>
      <c r="R41" s="42">
        <f t="shared" si="2"/>
        <v>3.4941549795825675</v>
      </c>
      <c r="S41" s="41">
        <f t="shared" si="3"/>
        <v>0.28084936247185138</v>
      </c>
      <c r="T41" s="41">
        <v>0</v>
      </c>
      <c r="U41" s="1"/>
    </row>
    <row r="42" spans="1: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51"/>
      <c r="N42" s="51"/>
      <c r="O42" s="40">
        <v>3100</v>
      </c>
      <c r="P42" s="34">
        <f t="shared" si="0"/>
        <v>3.1</v>
      </c>
      <c r="Q42" s="41">
        <f t="shared" si="1"/>
        <v>0.28086891396683955</v>
      </c>
      <c r="R42" s="42">
        <f t="shared" si="2"/>
        <v>3.0613860361412275</v>
      </c>
      <c r="S42" s="41">
        <f t="shared" si="3"/>
        <v>0.28078295546493487</v>
      </c>
      <c r="T42" s="41">
        <v>0</v>
      </c>
      <c r="U42" s="1"/>
    </row>
    <row r="43" spans="1: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51"/>
      <c r="N43" s="51"/>
      <c r="O43" s="40">
        <v>3200</v>
      </c>
      <c r="P43" s="34">
        <f t="shared" si="0"/>
        <v>3.2</v>
      </c>
      <c r="Q43" s="41">
        <f t="shared" si="1"/>
        <v>0.28079018549305396</v>
      </c>
      <c r="R43" s="42">
        <f t="shared" si="2"/>
        <v>2.6276030301664428</v>
      </c>
      <c r="S43" s="41">
        <f t="shared" si="3"/>
        <v>0.28071642436032729</v>
      </c>
      <c r="T43" s="41">
        <v>0</v>
      </c>
      <c r="U43" s="1"/>
    </row>
    <row r="44" spans="1: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51"/>
      <c r="N44" s="51"/>
      <c r="O44" s="40">
        <v>3300</v>
      </c>
      <c r="P44" s="34">
        <f t="shared" si="0"/>
        <v>3.3000000000000003</v>
      </c>
      <c r="Q44" s="41">
        <f t="shared" si="1"/>
        <v>0.28071130989591087</v>
      </c>
      <c r="R44" s="42">
        <f t="shared" si="2"/>
        <v>2.1928031519312579</v>
      </c>
      <c r="S44" s="41">
        <f t="shared" si="3"/>
        <v>0.28064976892612187</v>
      </c>
      <c r="T44" s="41">
        <v>0</v>
      </c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51"/>
      <c r="N45" s="51"/>
      <c r="O45" s="40">
        <v>3400</v>
      </c>
      <c r="P45" s="34">
        <f t="shared" si="0"/>
        <v>3.4</v>
      </c>
      <c r="Q45" s="41">
        <f t="shared" si="1"/>
        <v>0.28063228690047443</v>
      </c>
      <c r="R45" s="42">
        <f t="shared" si="2"/>
        <v>1.756983582077503</v>
      </c>
      <c r="S45" s="41">
        <f t="shared" si="3"/>
        <v>0.28058298892997841</v>
      </c>
      <c r="T45" s="41">
        <v>0</v>
      </c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51"/>
      <c r="N46" s="51"/>
      <c r="O46" s="40">
        <v>3500</v>
      </c>
      <c r="P46" s="34">
        <f t="shared" si="0"/>
        <v>3.5</v>
      </c>
      <c r="Q46" s="41">
        <f t="shared" si="1"/>
        <v>0.28055311623129497</v>
      </c>
      <c r="R46" s="42">
        <f t="shared" si="2"/>
        <v>1.3201414915681844</v>
      </c>
      <c r="S46" s="41">
        <f t="shared" si="3"/>
        <v>0.28051608413912255</v>
      </c>
      <c r="T46" s="41">
        <v>0</v>
      </c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51"/>
      <c r="N47" s="51"/>
      <c r="O47" s="40">
        <v>3600</v>
      </c>
      <c r="P47" s="34">
        <f t="shared" si="0"/>
        <v>3.6</v>
      </c>
      <c r="Q47" s="41">
        <f t="shared" si="1"/>
        <v>0.28047379761240804</v>
      </c>
      <c r="R47" s="42">
        <f t="shared" si="2"/>
        <v>0.88227404164955758</v>
      </c>
      <c r="S47" s="41">
        <f t="shared" si="3"/>
        <v>0.28044905432034484</v>
      </c>
      <c r="T47" s="41">
        <v>0</v>
      </c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40">
        <v>3700</v>
      </c>
      <c r="P48" s="34">
        <f t="shared" si="0"/>
        <v>3.7</v>
      </c>
      <c r="Q48" s="41">
        <f t="shared" si="1"/>
        <v>0.28039433076733361</v>
      </c>
      <c r="R48" s="42">
        <f t="shared" si="2"/>
        <v>0.44337838380706268</v>
      </c>
      <c r="S48" s="41">
        <f t="shared" si="3"/>
        <v>0.28038189924000023</v>
      </c>
      <c r="T48" s="41">
        <v>0</v>
      </c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40">
        <v>3800</v>
      </c>
      <c r="P49" s="34">
        <f t="shared" si="0"/>
        <v>3.8000000000000003</v>
      </c>
      <c r="Q49" s="41">
        <f t="shared" si="1"/>
        <v>0.28031471541907482</v>
      </c>
      <c r="R49" s="42">
        <f t="shared" si="2"/>
        <v>3.45165972303607E-3</v>
      </c>
      <c r="S49" s="41">
        <f t="shared" si="3"/>
        <v>0.28031461866400692</v>
      </c>
      <c r="T49" s="41">
        <v>0</v>
      </c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40">
        <v>3900</v>
      </c>
      <c r="P50" s="34">
        <f t="shared" si="0"/>
        <v>3.9</v>
      </c>
      <c r="Q50" s="41">
        <v>0.28024721235784561</v>
      </c>
      <c r="R50" s="42">
        <f t="shared" si="2"/>
        <v>0</v>
      </c>
      <c r="S50" s="41">
        <f t="shared" si="3"/>
        <v>0.28024721235784561</v>
      </c>
      <c r="T50" s="41">
        <v>0</v>
      </c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40">
        <v>4000</v>
      </c>
      <c r="P51" s="34">
        <f t="shared" si="0"/>
        <v>4</v>
      </c>
      <c r="Q51" s="41">
        <v>0.2801796800865588</v>
      </c>
      <c r="R51" s="42">
        <f t="shared" si="2"/>
        <v>0</v>
      </c>
      <c r="S51" s="41">
        <f t="shared" si="3"/>
        <v>0.2801796800865588</v>
      </c>
      <c r="T51" s="41">
        <v>0</v>
      </c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40">
        <v>4100</v>
      </c>
      <c r="P52" s="34">
        <f t="shared" si="0"/>
        <v>4.0999999999999996</v>
      </c>
      <c r="Q52" s="41">
        <v>0.28011202161475002</v>
      </c>
      <c r="R52" s="42">
        <f t="shared" si="2"/>
        <v>0</v>
      </c>
      <c r="S52" s="41">
        <f t="shared" si="3"/>
        <v>0.28011202161475002</v>
      </c>
      <c r="T52" s="41">
        <v>0</v>
      </c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40">
        <v>4200</v>
      </c>
      <c r="P53" s="34">
        <f t="shared" si="0"/>
        <v>4.2</v>
      </c>
      <c r="Q53" s="41">
        <v>0.28004423670658274</v>
      </c>
      <c r="R53" s="42">
        <f t="shared" si="2"/>
        <v>0</v>
      </c>
      <c r="S53" s="41">
        <f t="shared" si="3"/>
        <v>0.28004423670658274</v>
      </c>
      <c r="T53" s="41">
        <v>0</v>
      </c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40">
        <v>4300</v>
      </c>
      <c r="P54" s="34">
        <f t="shared" si="0"/>
        <v>4.3</v>
      </c>
      <c r="Q54" s="41">
        <v>0.2799763251257798</v>
      </c>
      <c r="R54" s="42">
        <f t="shared" si="2"/>
        <v>0</v>
      </c>
      <c r="S54" s="41">
        <f t="shared" si="3"/>
        <v>0.2799763251257798</v>
      </c>
      <c r="T54" s="41">
        <v>0</v>
      </c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0">
        <v>4400</v>
      </c>
      <c r="P55" s="34">
        <f t="shared" si="0"/>
        <v>4.4000000000000004</v>
      </c>
      <c r="Q55" s="41">
        <v>0.27990828663562251</v>
      </c>
      <c r="R55" s="42">
        <f t="shared" si="2"/>
        <v>0</v>
      </c>
      <c r="S55" s="41">
        <f t="shared" si="3"/>
        <v>0.27990828663562251</v>
      </c>
      <c r="T55" s="41">
        <v>0</v>
      </c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40">
        <v>4500</v>
      </c>
      <c r="P56" s="34">
        <f t="shared" si="0"/>
        <v>4.5</v>
      </c>
      <c r="Q56" s="41">
        <v>0.27984012099894973</v>
      </c>
      <c r="R56" s="42">
        <f t="shared" si="2"/>
        <v>0</v>
      </c>
      <c r="S56" s="41">
        <f t="shared" si="3"/>
        <v>0.27984012099894973</v>
      </c>
      <c r="T56" s="41">
        <v>0</v>
      </c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0">
        <v>4560</v>
      </c>
      <c r="P57" s="34">
        <f t="shared" si="0"/>
        <v>4.5600000000000005</v>
      </c>
      <c r="Q57" s="41">
        <v>0.27979916048779369</v>
      </c>
      <c r="R57" s="42">
        <f t="shared" si="2"/>
        <v>0</v>
      </c>
      <c r="S57" s="41">
        <f t="shared" si="3"/>
        <v>0.27979916048779369</v>
      </c>
      <c r="T57" s="41">
        <v>0</v>
      </c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Mateo</dc:creator>
  <cp:lastModifiedBy>John Hanchar</cp:lastModifiedBy>
  <dcterms:created xsi:type="dcterms:W3CDTF">2021-10-23T15:07:50Z</dcterms:created>
  <dcterms:modified xsi:type="dcterms:W3CDTF">2023-03-19T18:31:57Z</dcterms:modified>
</cp:coreProperties>
</file>