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vscht-my.sharepoint.com/personal/pikalovt_vscht_cz/Documents/clanek_crocodilinus ZIP/"/>
    </mc:Choice>
  </mc:AlternateContent>
  <xr:revisionPtr revIDLastSave="1070" documentId="8_{C26D6D49-73F3-403A-B47F-4A81728F6624}" xr6:coauthVersionLast="47" xr6:coauthVersionMax="47" xr10:uidLastSave="{E826B4C5-9553-9941-A619-541E31E36669}"/>
  <bookViews>
    <workbookView xWindow="0" yWindow="740" windowWidth="29400" windowHeight="18380" activeTab="4" xr2:uid="{AD0977BB-0941-4B29-A59C-231A54BBBAA5}"/>
  </bookViews>
  <sheets>
    <sheet name="ZIP1_ACRO2_qPCR" sheetId="1" r:id="rId1"/>
    <sheet name="ACRO2_Zn_accumulation" sheetId="3" r:id="rId2"/>
    <sheet name="ACRO2_Cd_accumulation" sheetId="2" r:id="rId3"/>
    <sheet name="ACRO2_Zn_tolerance" sheetId="4" r:id="rId4"/>
    <sheet name="ACRO2_Cd_toleranc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  <c r="M2" i="1"/>
  <c r="F7" i="1"/>
  <c r="K2" i="1" s="1"/>
  <c r="F12" i="1"/>
  <c r="L2" i="1" s="1"/>
  <c r="F2" i="1"/>
  <c r="J2" i="1" s="1"/>
  <c r="E16" i="1"/>
  <c r="F16" i="1" s="1"/>
  <c r="L4" i="1" s="1"/>
  <c r="E15" i="1"/>
  <c r="F15" i="1" s="1"/>
  <c r="L3" i="1" s="1"/>
  <c r="E14" i="1"/>
  <c r="F14" i="1" s="1"/>
  <c r="L6" i="1" s="1"/>
  <c r="E13" i="1"/>
  <c r="F13" i="1" s="1"/>
  <c r="L5" i="1" s="1"/>
  <c r="E9" i="1"/>
  <c r="F9" i="1" s="1"/>
  <c r="K6" i="1" s="1"/>
  <c r="E10" i="1"/>
  <c r="F10" i="1" s="1"/>
  <c r="K3" i="1" s="1"/>
  <c r="E11" i="1"/>
  <c r="F11" i="1" s="1"/>
  <c r="K4" i="1" s="1"/>
  <c r="E8" i="1"/>
  <c r="F8" i="1" s="1"/>
  <c r="K5" i="1" s="1"/>
  <c r="E4" i="1"/>
  <c r="F4" i="1" s="1"/>
  <c r="J6" i="1" s="1"/>
  <c r="E5" i="1"/>
  <c r="F5" i="1" s="1"/>
  <c r="J3" i="1" s="1"/>
  <c r="E6" i="1"/>
  <c r="F6" i="1" s="1"/>
  <c r="J4" i="1" s="1"/>
  <c r="E3" i="1"/>
  <c r="F3" i="1" s="1"/>
  <c r="J5" i="1" s="1"/>
  <c r="K5" i="5"/>
  <c r="K6" i="5"/>
  <c r="K7" i="5"/>
  <c r="K8" i="5"/>
  <c r="K9" i="5"/>
  <c r="K10" i="5"/>
  <c r="K11" i="5"/>
  <c r="K4" i="5"/>
  <c r="K5" i="4"/>
  <c r="K6" i="4"/>
  <c r="K7" i="4"/>
  <c r="K8" i="4"/>
  <c r="K9" i="4"/>
  <c r="K10" i="4"/>
  <c r="K4" i="4"/>
  <c r="J4" i="4"/>
  <c r="J11" i="5"/>
  <c r="J10" i="5"/>
  <c r="J9" i="5"/>
  <c r="J8" i="5"/>
  <c r="J7" i="5"/>
  <c r="J6" i="5"/>
  <c r="J5" i="5"/>
  <c r="J4" i="5"/>
  <c r="J5" i="4"/>
  <c r="J6" i="4"/>
  <c r="J7" i="4"/>
  <c r="J8" i="4"/>
  <c r="J9" i="4"/>
  <c r="J10" i="4"/>
  <c r="N6" i="1" l="1"/>
  <c r="M6" i="1"/>
  <c r="M3" i="1"/>
  <c r="N3" i="1"/>
  <c r="N4" i="1"/>
  <c r="M4" i="1"/>
  <c r="N5" i="1"/>
  <c r="M5" i="1"/>
  <c r="E11" i="5"/>
  <c r="E10" i="5"/>
  <c r="E4" i="5"/>
  <c r="F4" i="5"/>
  <c r="G4" i="5"/>
  <c r="E5" i="5"/>
  <c r="F5" i="5"/>
  <c r="G5" i="5"/>
  <c r="E6" i="5"/>
  <c r="F6" i="5"/>
  <c r="G6" i="5"/>
  <c r="E7" i="5"/>
  <c r="F7" i="5"/>
  <c r="G7" i="5"/>
  <c r="E8" i="5"/>
  <c r="F8" i="5"/>
  <c r="G8" i="5"/>
  <c r="E9" i="5"/>
  <c r="F9" i="5"/>
  <c r="G9" i="5"/>
  <c r="F10" i="5"/>
  <c r="G10" i="5"/>
  <c r="F11" i="5"/>
  <c r="G11" i="5"/>
  <c r="G5" i="4"/>
  <c r="G6" i="4"/>
  <c r="G7" i="4"/>
  <c r="G8" i="4"/>
  <c r="G9" i="4"/>
  <c r="G10" i="4"/>
  <c r="F5" i="4"/>
  <c r="F6" i="4"/>
  <c r="F7" i="4"/>
  <c r="F8" i="4"/>
  <c r="F9" i="4"/>
  <c r="F10" i="4"/>
  <c r="G4" i="4"/>
  <c r="F4" i="4"/>
  <c r="E5" i="4"/>
  <c r="E6" i="4"/>
  <c r="E7" i="4"/>
  <c r="E8" i="4"/>
  <c r="E9" i="4"/>
  <c r="E10" i="4"/>
  <c r="E4" i="4"/>
  <c r="D20" i="3"/>
  <c r="C10" i="3"/>
  <c r="D10" i="3" s="1"/>
  <c r="C11" i="3"/>
  <c r="D11" i="3" s="1"/>
  <c r="C12" i="3"/>
  <c r="D12" i="3" s="1"/>
  <c r="C21" i="3" s="1"/>
  <c r="C7" i="3"/>
  <c r="D7" i="3" s="1"/>
  <c r="C19" i="3" s="1"/>
  <c r="C8" i="3"/>
  <c r="D8" i="3" s="1"/>
  <c r="C9" i="3"/>
  <c r="D9" i="3" s="1"/>
  <c r="D21" i="3" s="1"/>
  <c r="C5" i="3"/>
  <c r="D5" i="3" s="1"/>
  <c r="C20" i="3" s="1"/>
  <c r="C6" i="3"/>
  <c r="D6" i="3" s="1"/>
  <c r="C4" i="3"/>
  <c r="D4" i="3" s="1"/>
  <c r="D19" i="3" s="1"/>
  <c r="C5" i="2"/>
  <c r="D5" i="2" s="1"/>
  <c r="C6" i="2"/>
  <c r="D6" i="2" s="1"/>
  <c r="D20" i="2" s="1"/>
  <c r="C7" i="2"/>
  <c r="D7" i="2" s="1"/>
  <c r="C8" i="2"/>
  <c r="D8" i="2" s="1"/>
  <c r="C9" i="2"/>
  <c r="D9" i="2" s="1"/>
  <c r="C10" i="2"/>
  <c r="D10" i="2" s="1"/>
  <c r="C11" i="2"/>
  <c r="D11" i="2" s="1"/>
  <c r="C12" i="2"/>
  <c r="D12" i="2" s="1"/>
  <c r="C13" i="2"/>
  <c r="D13" i="2" s="1"/>
  <c r="C14" i="2"/>
  <c r="D14" i="2" s="1"/>
  <c r="C15" i="2"/>
  <c r="D15" i="2" s="1"/>
  <c r="C4" i="2"/>
  <c r="D4" i="2" s="1"/>
  <c r="I4" i="5" l="1"/>
  <c r="I8" i="5"/>
  <c r="I9" i="5"/>
  <c r="I7" i="5"/>
  <c r="I11" i="5"/>
  <c r="I10" i="5"/>
  <c r="I5" i="5"/>
  <c r="I6" i="5"/>
  <c r="I4" i="4"/>
  <c r="H6" i="4"/>
  <c r="H8" i="4"/>
  <c r="H5" i="4"/>
  <c r="H7" i="4"/>
  <c r="H6" i="5"/>
  <c r="H7" i="5"/>
  <c r="H10" i="5"/>
  <c r="H5" i="5"/>
  <c r="H8" i="5"/>
  <c r="H11" i="5"/>
  <c r="H4" i="5"/>
  <c r="H9" i="5"/>
  <c r="H10" i="4"/>
  <c r="I6" i="4"/>
  <c r="I5" i="4"/>
  <c r="I9" i="4"/>
  <c r="I8" i="4"/>
  <c r="I7" i="4"/>
  <c r="H9" i="4"/>
  <c r="I10" i="4"/>
  <c r="H4" i="4"/>
  <c r="C21" i="2"/>
  <c r="D18" i="2"/>
  <c r="D19" i="2"/>
  <c r="D21" i="2"/>
  <c r="C18" i="2"/>
  <c r="C19" i="2"/>
  <c r="C20" i="2"/>
</calcChain>
</file>

<file path=xl/sharedStrings.xml><?xml version="1.0" encoding="utf-8"?>
<sst xmlns="http://schemas.openxmlformats.org/spreadsheetml/2006/main" count="163" uniqueCount="65">
  <si>
    <t>0_0</t>
  </si>
  <si>
    <t>ZIP1</t>
  </si>
  <si>
    <t>Zn_100</t>
  </si>
  <si>
    <t>Zn_250</t>
  </si>
  <si>
    <t>Cd_1</t>
  </si>
  <si>
    <t>A</t>
  </si>
  <si>
    <t>B</t>
  </si>
  <si>
    <t>C</t>
  </si>
  <si>
    <r>
      <t>mg/L (</t>
    </r>
    <r>
      <rPr>
        <sz val="11"/>
        <color theme="1"/>
        <rFont val="Calibri"/>
        <family val="2"/>
        <charset val="238"/>
      </rPr>
      <t>μg/mL)</t>
    </r>
  </si>
  <si>
    <t>g</t>
  </si>
  <si>
    <t>Cd concentration</t>
  </si>
  <si>
    <t>mycelium weight</t>
  </si>
  <si>
    <t>total Cd weight in mycelium</t>
  </si>
  <si>
    <t>μg</t>
  </si>
  <si>
    <t>total Cd weight in 1 g of mycelium</t>
  </si>
  <si>
    <t>repeat</t>
  </si>
  <si>
    <t>Cd in medium</t>
  </si>
  <si>
    <t>(measured by AAS)</t>
  </si>
  <si>
    <t>(dry weight)</t>
  </si>
  <si>
    <t>(measured by AAS x 10)*</t>
  </si>
  <si>
    <t>(total Cd weight/mycelium weight)</t>
  </si>
  <si>
    <t>avg 0.5</t>
  </si>
  <si>
    <t>avg 1</t>
  </si>
  <si>
    <t>avg 2.5</t>
  </si>
  <si>
    <t>avg 5.0</t>
  </si>
  <si>
    <t>Zn in medium</t>
  </si>
  <si>
    <t>total Zn weight in mycelium</t>
  </si>
  <si>
    <t>Zn concentration</t>
  </si>
  <si>
    <t>total Zn weight in 1 g of mycelium</t>
  </si>
  <si>
    <t>mg/L</t>
  </si>
  <si>
    <t>μM</t>
  </si>
  <si>
    <t>*samples were diluted 10x</t>
  </si>
  <si>
    <t>(measured by AAS x 10/mycelium weight)</t>
  </si>
  <si>
    <t>avg 50</t>
  </si>
  <si>
    <t>avg 100</t>
  </si>
  <si>
    <t>avg 250</t>
  </si>
  <si>
    <t>D</t>
  </si>
  <si>
    <t>biomass (mg)</t>
  </si>
  <si>
    <t>SD (%)</t>
  </si>
  <si>
    <t>average of residual growth (%)</t>
  </si>
  <si>
    <t>residual growth (%)                                        (avg biomass at X Zn/ 0 Zn * 100)</t>
  </si>
  <si>
    <t>Zn in medium (μM)</t>
  </si>
  <si>
    <t>Cd in medium (μM)</t>
  </si>
  <si>
    <t>gene</t>
  </si>
  <si>
    <t>mean growth (mg)</t>
  </si>
  <si>
    <t>SD (mg)</t>
  </si>
  <si>
    <t>Cd_2,5</t>
  </si>
  <si>
    <t>TUB2</t>
  </si>
  <si>
    <t>metal_concentration</t>
  </si>
  <si>
    <t>EZIP</t>
  </si>
  <si>
    <t>ETUB</t>
  </si>
  <si>
    <t>log2</t>
  </si>
  <si>
    <t>ratio (pfaffl)</t>
  </si>
  <si>
    <t>control</t>
  </si>
  <si>
    <t>Cd1</t>
  </si>
  <si>
    <t>Cd2.5</t>
  </si>
  <si>
    <t>Zn100</t>
  </si>
  <si>
    <t>Zn250</t>
  </si>
  <si>
    <t>par1</t>
  </si>
  <si>
    <t>par2</t>
  </si>
  <si>
    <t>par3</t>
  </si>
  <si>
    <t>mean</t>
  </si>
  <si>
    <t>SD</t>
  </si>
  <si>
    <t>residual growth (%) 
 (avg biomass at X Cd/ 0 Cd * 100)</t>
  </si>
  <si>
    <t>Cq 
(average of two technical replicates)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</si>
</sst>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0;\-###0.00"/>
    <numFmt numFmtId="165" formatCode="0.000"/>
    <numFmt numFmtId="166" formatCode="0.0"/>
    <numFmt numFmtId="167" formatCode="0.0000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7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center" vertical="center"/>
    </xf>
    <xf numFmtId="167" fontId="0" fillId="0" borderId="1" xfId="0" applyNumberFormat="1" applyBorder="1" applyAlignment="1">
      <alignment horizontal="right"/>
    </xf>
    <xf numFmtId="2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2" fontId="0" fillId="0" borderId="0" xfId="0" applyNumberFormat="1"/>
    <xf numFmtId="167" fontId="0" fillId="0" borderId="0" xfId="0" applyNumberFormat="1"/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166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5" xfId="0" applyBorder="1"/>
    <xf numFmtId="0" fontId="0" fillId="0" borderId="14" xfId="0" applyBorder="1" applyAlignment="1">
      <alignment horizontal="center" vertical="center"/>
    </xf>
    <xf numFmtId="0" fontId="0" fillId="0" borderId="1" xfId="0" applyBorder="1"/>
    <xf numFmtId="0" fontId="0" fillId="0" borderId="8" xfId="0" applyBorder="1" applyAlignment="1">
      <alignment horizontal="center" vertic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" fontId="0" fillId="0" borderId="0" xfId="0" applyNumberFormat="1"/>
    <xf numFmtId="0" fontId="0" fillId="0" borderId="15" xfId="0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3" xfId="0" applyBorder="1"/>
    <xf numFmtId="167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9BFB-7ECA-44FF-89B2-DCD853BA34ED}">
  <sheetPr codeName="List1"/>
  <dimension ref="A1:N31"/>
  <sheetViews>
    <sheetView workbookViewId="0">
      <selection activeCell="K16" sqref="K16"/>
    </sheetView>
  </sheetViews>
  <sheetFormatPr baseColWidth="10" defaultColWidth="8.83203125" defaultRowHeight="15" x14ac:dyDescent="0.2"/>
  <cols>
    <col min="1" max="1" width="19.5" customWidth="1"/>
    <col min="2" max="2" width="12" customWidth="1"/>
    <col min="3" max="3" width="13" customWidth="1"/>
    <col min="5" max="5" width="12.33203125" customWidth="1"/>
    <col min="6" max="6" width="12.1640625" customWidth="1"/>
  </cols>
  <sheetData>
    <row r="1" spans="1:14" s="51" customFormat="1" ht="64" x14ac:dyDescent="0.2">
      <c r="A1" s="50" t="s">
        <v>48</v>
      </c>
      <c r="B1" s="50" t="s">
        <v>43</v>
      </c>
      <c r="C1" s="50" t="s">
        <v>64</v>
      </c>
      <c r="D1" s="50"/>
      <c r="E1" s="50" t="s">
        <v>52</v>
      </c>
      <c r="F1" s="50" t="s">
        <v>51</v>
      </c>
      <c r="J1" s="50" t="s">
        <v>58</v>
      </c>
      <c r="K1" s="50" t="s">
        <v>59</v>
      </c>
      <c r="L1" s="50" t="s">
        <v>60</v>
      </c>
      <c r="M1" s="50" t="s">
        <v>61</v>
      </c>
      <c r="N1" s="50" t="s">
        <v>62</v>
      </c>
    </row>
    <row r="2" spans="1:14" ht="16" x14ac:dyDescent="0.2">
      <c r="A2" s="38" t="s">
        <v>0</v>
      </c>
      <c r="B2" s="38" t="s">
        <v>1</v>
      </c>
      <c r="C2" s="38">
        <v>18.329999999999998</v>
      </c>
      <c r="E2">
        <v>1</v>
      </c>
      <c r="F2">
        <f>LOG(E2, 2)</f>
        <v>0</v>
      </c>
      <c r="I2" t="s">
        <v>53</v>
      </c>
      <c r="J2" s="20">
        <f>F2</f>
        <v>0</v>
      </c>
      <c r="K2" s="20">
        <f>F7</f>
        <v>0</v>
      </c>
      <c r="L2" s="20">
        <f>F12</f>
        <v>0</v>
      </c>
      <c r="M2">
        <f>AVERAGEA(J2:L2)</f>
        <v>0</v>
      </c>
      <c r="N2">
        <f>STDEVA(J2:L2)</f>
        <v>0</v>
      </c>
    </row>
    <row r="3" spans="1:14" ht="16" x14ac:dyDescent="0.2">
      <c r="A3" s="38" t="s">
        <v>2</v>
      </c>
      <c r="B3" s="38" t="s">
        <v>1</v>
      </c>
      <c r="C3">
        <v>22.05</v>
      </c>
      <c r="D3" s="1"/>
      <c r="E3">
        <f>($I$9^($C$2-C3))/($I$10^($C$17-C18))</f>
        <v>0.10665230378174163</v>
      </c>
      <c r="F3">
        <f t="shared" ref="F3:F16" si="0">LOG(E3, 2)</f>
        <v>-3.22901296541519</v>
      </c>
      <c r="I3" t="s">
        <v>54</v>
      </c>
      <c r="J3" s="20">
        <f>F5</f>
        <v>-0.82298546323435895</v>
      </c>
      <c r="K3" s="20">
        <f>F10</f>
        <v>-1.1488845017378975</v>
      </c>
      <c r="L3" s="20">
        <f>F15</f>
        <v>5.9733806058948812E-2</v>
      </c>
      <c r="M3">
        <f t="shared" ref="M3:M6" si="1">AVERAGEA(J3:L3)</f>
        <v>-0.63737871963776926</v>
      </c>
      <c r="N3">
        <f t="shared" ref="N3:N6" si="2">STDEVA(J3:L3)</f>
        <v>0.62532147807094052</v>
      </c>
    </row>
    <row r="4" spans="1:14" ht="16" x14ac:dyDescent="0.2">
      <c r="A4" s="38" t="s">
        <v>3</v>
      </c>
      <c r="B4" s="38" t="s">
        <v>1</v>
      </c>
      <c r="C4">
        <v>21.71</v>
      </c>
      <c r="D4" s="1"/>
      <c r="E4">
        <f>($I$9^($C$2-C4))/($I$10^($C$17-C19))</f>
        <v>4.0691552518057832E-2</v>
      </c>
      <c r="F4">
        <f t="shared" si="0"/>
        <v>-4.6191268646991972</v>
      </c>
      <c r="I4" t="s">
        <v>55</v>
      </c>
      <c r="J4" s="20">
        <f>F6</f>
        <v>-1.6560453257550176</v>
      </c>
      <c r="K4" s="20">
        <f>F11</f>
        <v>0.16866020747036189</v>
      </c>
      <c r="L4" s="20">
        <f>F16</f>
        <v>0.21520273494657005</v>
      </c>
      <c r="M4">
        <f t="shared" si="1"/>
        <v>-0.42406079444602857</v>
      </c>
      <c r="N4">
        <f t="shared" si="2"/>
        <v>1.0671836607418803</v>
      </c>
    </row>
    <row r="5" spans="1:14" ht="16" x14ac:dyDescent="0.2">
      <c r="A5" s="38" t="s">
        <v>4</v>
      </c>
      <c r="B5" s="38" t="s">
        <v>1</v>
      </c>
      <c r="C5">
        <v>19.13</v>
      </c>
      <c r="D5" s="1"/>
      <c r="E5">
        <f>($I$9^($C$2-C5))/($I$10^($C$17-C20))</f>
        <v>0.56527097927075676</v>
      </c>
      <c r="F5">
        <f t="shared" si="0"/>
        <v>-0.82298546323435895</v>
      </c>
      <c r="I5" t="s">
        <v>56</v>
      </c>
      <c r="J5" s="20">
        <f>F3</f>
        <v>-3.22901296541519</v>
      </c>
      <c r="K5" s="20">
        <f>F8</f>
        <v>-2.6654131619185293</v>
      </c>
      <c r="L5" s="20">
        <f>F13</f>
        <v>-3.1788077445285237</v>
      </c>
      <c r="M5">
        <f t="shared" si="1"/>
        <v>-3.0244112906207476</v>
      </c>
      <c r="N5">
        <f t="shared" si="2"/>
        <v>0.3119132625584245</v>
      </c>
    </row>
    <row r="6" spans="1:14" ht="16" x14ac:dyDescent="0.2">
      <c r="A6" s="38" t="s">
        <v>46</v>
      </c>
      <c r="B6" s="38" t="s">
        <v>1</v>
      </c>
      <c r="C6">
        <v>19.73</v>
      </c>
      <c r="D6" s="1"/>
      <c r="E6">
        <f>($I$9^($C$2-C6))/($I$10^($C$17-C21))</f>
        <v>0.31730775235764752</v>
      </c>
      <c r="F6">
        <f t="shared" si="0"/>
        <v>-1.6560453257550176</v>
      </c>
      <c r="I6" t="s">
        <v>57</v>
      </c>
      <c r="J6" s="20">
        <f>F4</f>
        <v>-4.6191268646991972</v>
      </c>
      <c r="K6" s="20">
        <f>F9</f>
        <v>-2.7527544137014779</v>
      </c>
      <c r="L6" s="20">
        <f>F14</f>
        <v>-2.6140947698545642</v>
      </c>
      <c r="M6">
        <f t="shared" si="1"/>
        <v>-3.3286586827517461</v>
      </c>
      <c r="N6">
        <f t="shared" si="2"/>
        <v>1.1197266276515927</v>
      </c>
    </row>
    <row r="7" spans="1:14" ht="16" x14ac:dyDescent="0.2">
      <c r="A7" s="38" t="s">
        <v>0</v>
      </c>
      <c r="B7" s="38" t="s">
        <v>1</v>
      </c>
      <c r="C7">
        <v>18.84</v>
      </c>
      <c r="D7" s="1"/>
      <c r="E7">
        <v>1</v>
      </c>
      <c r="F7">
        <f t="shared" si="0"/>
        <v>0</v>
      </c>
    </row>
    <row r="8" spans="1:14" ht="16" x14ac:dyDescent="0.2">
      <c r="A8" s="38" t="s">
        <v>2</v>
      </c>
      <c r="B8" s="38" t="s">
        <v>1</v>
      </c>
      <c r="C8">
        <v>21.67</v>
      </c>
      <c r="D8" s="1"/>
      <c r="E8">
        <f>($I$9^($C$7-C8))/($I$10^($C$22-C23))</f>
        <v>0.15762702809288021</v>
      </c>
      <c r="F8">
        <f t="shared" si="0"/>
        <v>-2.6654131619185293</v>
      </c>
    </row>
    <row r="9" spans="1:14" ht="16" x14ac:dyDescent="0.2">
      <c r="A9" s="38" t="s">
        <v>3</v>
      </c>
      <c r="B9" s="38" t="s">
        <v>1</v>
      </c>
      <c r="C9">
        <v>21.03</v>
      </c>
      <c r="D9" s="1"/>
      <c r="E9">
        <f>($I$9^($C$7-C9))/($I$10^($C$22-C24))</f>
        <v>0.14836735375389234</v>
      </c>
      <c r="F9">
        <f t="shared" si="0"/>
        <v>-2.7527544137014779</v>
      </c>
      <c r="H9" t="s">
        <v>49</v>
      </c>
      <c r="I9">
        <v>2.14</v>
      </c>
    </row>
    <row r="10" spans="1:14" ht="16" x14ac:dyDescent="0.2">
      <c r="A10" s="38" t="s">
        <v>4</v>
      </c>
      <c r="B10" s="38" t="s">
        <v>1</v>
      </c>
      <c r="C10">
        <v>19.05</v>
      </c>
      <c r="D10" s="1"/>
      <c r="E10">
        <f>($I$9^($C$7-C10))/($I$10^($C$22-C25))</f>
        <v>0.45097379148772271</v>
      </c>
      <c r="F10">
        <f t="shared" si="0"/>
        <v>-1.1488845017378975</v>
      </c>
      <c r="H10" t="s">
        <v>50</v>
      </c>
      <c r="I10">
        <v>1.89</v>
      </c>
    </row>
    <row r="11" spans="1:14" ht="16" x14ac:dyDescent="0.2">
      <c r="A11" s="38" t="s">
        <v>46</v>
      </c>
      <c r="B11" s="38" t="s">
        <v>1</v>
      </c>
      <c r="C11">
        <v>19.18</v>
      </c>
      <c r="D11" s="1"/>
      <c r="E11">
        <f>($I$9^($C$7-C11))/($I$10^($C$22-C26))</f>
        <v>1.124014157778747</v>
      </c>
      <c r="F11">
        <f t="shared" si="0"/>
        <v>0.16866020747036189</v>
      </c>
    </row>
    <row r="12" spans="1:14" ht="16" x14ac:dyDescent="0.2">
      <c r="A12" s="38" t="s">
        <v>0</v>
      </c>
      <c r="B12" s="38" t="s">
        <v>1</v>
      </c>
      <c r="C12">
        <v>19.05</v>
      </c>
      <c r="D12" s="1"/>
      <c r="E12">
        <v>1</v>
      </c>
      <c r="F12">
        <f t="shared" si="0"/>
        <v>0</v>
      </c>
    </row>
    <row r="13" spans="1:14" ht="16" x14ac:dyDescent="0.2">
      <c r="A13" s="38" t="s">
        <v>2</v>
      </c>
      <c r="B13" s="38" t="s">
        <v>1</v>
      </c>
      <c r="C13">
        <v>21.67</v>
      </c>
      <c r="D13" s="2"/>
      <c r="E13">
        <f>($I$9^($C$12-C13))/($I$10^($C$27-C28))</f>
        <v>0.11042909638383283</v>
      </c>
      <c r="F13">
        <f t="shared" si="0"/>
        <v>-3.1788077445285237</v>
      </c>
    </row>
    <row r="14" spans="1:14" ht="16" x14ac:dyDescent="0.2">
      <c r="A14" s="38" t="s">
        <v>3</v>
      </c>
      <c r="B14" s="38" t="s">
        <v>1</v>
      </c>
      <c r="C14">
        <v>21.03</v>
      </c>
      <c r="D14" s="1"/>
      <c r="E14">
        <f>($I$9^($C$12-C14))/($I$10^($C$27-C29))</f>
        <v>0.16333492700149085</v>
      </c>
      <c r="F14">
        <f t="shared" si="0"/>
        <v>-2.6140947698545642</v>
      </c>
    </row>
    <row r="15" spans="1:14" ht="16" x14ac:dyDescent="0.2">
      <c r="A15" s="38" t="s">
        <v>4</v>
      </c>
      <c r="B15" s="38" t="s">
        <v>1</v>
      </c>
      <c r="C15">
        <v>21.74</v>
      </c>
      <c r="D15" s="1"/>
      <c r="E15">
        <f>($I$9^($C$12-C15))/($I$10^($C$27-C30))</f>
        <v>1.0422734315808162</v>
      </c>
      <c r="F15">
        <f t="shared" si="0"/>
        <v>5.9733806058948812E-2</v>
      </c>
    </row>
    <row r="16" spans="1:14" ht="16" x14ac:dyDescent="0.2">
      <c r="A16" s="38" t="s">
        <v>46</v>
      </c>
      <c r="B16" s="38" t="s">
        <v>1</v>
      </c>
      <c r="C16">
        <v>21.18</v>
      </c>
      <c r="D16" s="1"/>
      <c r="E16">
        <f>($I$9^($C$12-C16))/($I$10^($C$27-C31))</f>
        <v>1.1608670339440061</v>
      </c>
      <c r="F16">
        <f t="shared" si="0"/>
        <v>0.21520273494657005</v>
      </c>
    </row>
    <row r="17" spans="1:4" ht="16" x14ac:dyDescent="0.2">
      <c r="A17" s="38" t="s">
        <v>0</v>
      </c>
      <c r="B17" s="38" t="s">
        <v>47</v>
      </c>
      <c r="C17">
        <v>25.32</v>
      </c>
      <c r="D17" s="1"/>
    </row>
    <row r="18" spans="1:4" ht="16" x14ac:dyDescent="0.2">
      <c r="A18" s="38" t="s">
        <v>2</v>
      </c>
      <c r="B18" s="38" t="s">
        <v>47</v>
      </c>
      <c r="C18">
        <v>26.25</v>
      </c>
      <c r="D18" s="1"/>
    </row>
    <row r="19" spans="1:4" ht="16" x14ac:dyDescent="0.2">
      <c r="A19" s="38" t="s">
        <v>3</v>
      </c>
      <c r="B19" s="38" t="s">
        <v>47</v>
      </c>
      <c r="C19">
        <v>24.33</v>
      </c>
      <c r="D19" s="1"/>
    </row>
    <row r="20" spans="1:4" ht="16" x14ac:dyDescent="0.2">
      <c r="A20" s="38" t="s">
        <v>4</v>
      </c>
      <c r="B20" s="38" t="s">
        <v>47</v>
      </c>
      <c r="C20">
        <v>25.38</v>
      </c>
      <c r="D20" s="1"/>
    </row>
    <row r="21" spans="1:4" ht="16" x14ac:dyDescent="0.2">
      <c r="A21" s="38" t="s">
        <v>46</v>
      </c>
      <c r="B21" s="38" t="s">
        <v>47</v>
      </c>
      <c r="C21">
        <v>25.19</v>
      </c>
    </row>
    <row r="22" spans="1:4" ht="16" x14ac:dyDescent="0.2">
      <c r="A22" s="38" t="s">
        <v>0</v>
      </c>
      <c r="B22" s="38" t="s">
        <v>47</v>
      </c>
      <c r="C22">
        <v>24.74</v>
      </c>
    </row>
    <row r="23" spans="1:4" ht="16" x14ac:dyDescent="0.2">
      <c r="A23" s="38" t="s">
        <v>2</v>
      </c>
      <c r="B23" s="38" t="s">
        <v>47</v>
      </c>
      <c r="C23">
        <v>25.22</v>
      </c>
    </row>
    <row r="24" spans="1:4" ht="16" x14ac:dyDescent="0.2">
      <c r="A24" s="38" t="s">
        <v>3</v>
      </c>
      <c r="B24" s="38" t="s">
        <v>47</v>
      </c>
      <c r="C24">
        <v>24.36</v>
      </c>
    </row>
    <row r="25" spans="1:4" ht="16" x14ac:dyDescent="0.2">
      <c r="A25" s="38" t="s">
        <v>4</v>
      </c>
      <c r="B25" s="38" t="s">
        <v>47</v>
      </c>
      <c r="C25">
        <v>23.74</v>
      </c>
    </row>
    <row r="26" spans="1:4" ht="16" x14ac:dyDescent="0.2">
      <c r="A26" s="38" t="s">
        <v>46</v>
      </c>
      <c r="B26" s="38" t="s">
        <v>47</v>
      </c>
      <c r="C26">
        <v>25.33</v>
      </c>
    </row>
    <row r="27" spans="1:4" ht="16" x14ac:dyDescent="0.2">
      <c r="A27" s="38" t="s">
        <v>0</v>
      </c>
      <c r="B27" s="38" t="s">
        <v>47</v>
      </c>
      <c r="C27">
        <v>29.71</v>
      </c>
    </row>
    <row r="28" spans="1:4" ht="16" x14ac:dyDescent="0.2">
      <c r="A28" s="38" t="s">
        <v>2</v>
      </c>
      <c r="B28" s="38" t="s">
        <v>47</v>
      </c>
      <c r="C28">
        <v>29.38</v>
      </c>
    </row>
    <row r="29" spans="1:4" ht="16" x14ac:dyDescent="0.2">
      <c r="A29" s="38" t="s">
        <v>3</v>
      </c>
      <c r="B29" s="38" t="s">
        <v>47</v>
      </c>
      <c r="C29">
        <v>29.23</v>
      </c>
    </row>
    <row r="30" spans="1:4" ht="16" x14ac:dyDescent="0.2">
      <c r="A30" s="38" t="s">
        <v>4</v>
      </c>
      <c r="B30" s="38" t="s">
        <v>47</v>
      </c>
      <c r="C30">
        <v>32.99</v>
      </c>
    </row>
    <row r="31" spans="1:4" ht="16" x14ac:dyDescent="0.2">
      <c r="A31" s="38" t="s">
        <v>46</v>
      </c>
      <c r="B31" s="38" t="s">
        <v>47</v>
      </c>
      <c r="C31">
        <v>32.49</v>
      </c>
    </row>
  </sheetData>
  <conditionalFormatting sqref="D3:D2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5BFA-1B62-42C3-8339-157DF95C6B31}">
  <sheetPr codeName="List2"/>
  <dimension ref="A1:H22"/>
  <sheetViews>
    <sheetView zoomScaleNormal="100" workbookViewId="0">
      <selection sqref="A1:G1"/>
    </sheetView>
  </sheetViews>
  <sheetFormatPr baseColWidth="10" defaultColWidth="8.83203125" defaultRowHeight="15" x14ac:dyDescent="0.2"/>
  <cols>
    <col min="1" max="1" width="24.5" bestFit="1" customWidth="1"/>
    <col min="2" max="2" width="15.83203125" bestFit="1" customWidth="1"/>
    <col min="3" max="3" width="25.33203125" bestFit="1" customWidth="1"/>
    <col min="4" max="4" width="37.5" bestFit="1" customWidth="1"/>
    <col min="5" max="5" width="6.5" bestFit="1" customWidth="1"/>
    <col min="6" max="6" width="13.1640625" bestFit="1" customWidth="1"/>
  </cols>
  <sheetData>
    <row r="1" spans="1:8" x14ac:dyDescent="0.2">
      <c r="A1" s="49" t="s">
        <v>27</v>
      </c>
      <c r="B1" s="3" t="s">
        <v>11</v>
      </c>
      <c r="C1" s="4" t="s">
        <v>26</v>
      </c>
      <c r="D1" s="4" t="s">
        <v>28</v>
      </c>
      <c r="E1" s="4" t="s">
        <v>15</v>
      </c>
      <c r="F1" s="7" t="s">
        <v>25</v>
      </c>
      <c r="G1" s="4"/>
      <c r="H1" s="5"/>
    </row>
    <row r="2" spans="1:8" x14ac:dyDescent="0.2">
      <c r="A2" s="6" t="s">
        <v>29</v>
      </c>
      <c r="B2" s="3" t="s">
        <v>9</v>
      </c>
      <c r="C2" s="7" t="s">
        <v>13</v>
      </c>
      <c r="D2" s="7" t="s">
        <v>13</v>
      </c>
      <c r="E2" s="7"/>
      <c r="F2" s="8" t="s">
        <v>30</v>
      </c>
      <c r="G2" s="7"/>
      <c r="H2" s="5"/>
    </row>
    <row r="3" spans="1:8" x14ac:dyDescent="0.2">
      <c r="A3" s="6" t="s">
        <v>17</v>
      </c>
      <c r="B3" s="3" t="s">
        <v>18</v>
      </c>
      <c r="C3" s="7" t="s">
        <v>19</v>
      </c>
      <c r="D3" s="3" t="s">
        <v>32</v>
      </c>
      <c r="E3" s="7"/>
      <c r="F3" s="8"/>
      <c r="G3" s="7"/>
      <c r="H3" s="5"/>
    </row>
    <row r="4" spans="1:8" ht="16" x14ac:dyDescent="0.2">
      <c r="A4" s="9">
        <v>1.86</v>
      </c>
      <c r="B4" s="10">
        <v>4.4999999999999998E-2</v>
      </c>
      <c r="C4" s="10">
        <f>A4*10</f>
        <v>18.600000000000001</v>
      </c>
      <c r="D4" s="11">
        <f>C4/B4</f>
        <v>413.33333333333337</v>
      </c>
      <c r="E4" s="7" t="s">
        <v>5</v>
      </c>
      <c r="F4" s="8">
        <v>50</v>
      </c>
      <c r="G4" s="12"/>
    </row>
    <row r="5" spans="1:8" ht="16" x14ac:dyDescent="0.2">
      <c r="A5" s="9">
        <v>2.0472000000000001</v>
      </c>
      <c r="B5" s="10">
        <v>4.2999999999999997E-2</v>
      </c>
      <c r="C5" s="10">
        <f t="shared" ref="C5:C12" si="0">A5*10</f>
        <v>20.472000000000001</v>
      </c>
      <c r="D5" s="11">
        <f t="shared" ref="D5:D12" si="1">C5/B5</f>
        <v>476.09302325581405</v>
      </c>
      <c r="E5" s="7" t="s">
        <v>5</v>
      </c>
      <c r="F5" s="8">
        <v>100</v>
      </c>
      <c r="G5" s="12"/>
    </row>
    <row r="6" spans="1:8" ht="16" x14ac:dyDescent="0.2">
      <c r="A6" s="13">
        <v>3.0821999999999998</v>
      </c>
      <c r="B6" s="10">
        <v>4.8000000000000001E-2</v>
      </c>
      <c r="C6" s="10">
        <f t="shared" si="0"/>
        <v>30.821999999999999</v>
      </c>
      <c r="D6" s="11">
        <f t="shared" si="1"/>
        <v>642.125</v>
      </c>
      <c r="E6" s="7" t="s">
        <v>5</v>
      </c>
      <c r="F6" s="8">
        <v>250</v>
      </c>
      <c r="G6" s="12"/>
    </row>
    <row r="7" spans="1:8" ht="16" x14ac:dyDescent="0.2">
      <c r="A7" s="9">
        <v>1.1715</v>
      </c>
      <c r="B7" s="10">
        <v>4.2999999999999997E-2</v>
      </c>
      <c r="C7" s="10">
        <f t="shared" si="0"/>
        <v>11.715</v>
      </c>
      <c r="D7" s="11">
        <f t="shared" si="1"/>
        <v>272.44186046511629</v>
      </c>
      <c r="E7" s="7" t="s">
        <v>6</v>
      </c>
      <c r="F7" s="8">
        <v>50</v>
      </c>
      <c r="G7" s="12"/>
    </row>
    <row r="8" spans="1:8" ht="16" x14ac:dyDescent="0.2">
      <c r="A8" s="9">
        <v>1.8284</v>
      </c>
      <c r="B8" s="10">
        <v>4.3999999999999997E-2</v>
      </c>
      <c r="C8" s="10">
        <f t="shared" si="0"/>
        <v>18.283999999999999</v>
      </c>
      <c r="D8" s="11">
        <f t="shared" si="1"/>
        <v>415.54545454545456</v>
      </c>
      <c r="E8" s="7" t="s">
        <v>6</v>
      </c>
      <c r="F8" s="8">
        <v>100</v>
      </c>
      <c r="G8" s="12"/>
    </row>
    <row r="9" spans="1:8" ht="16" x14ac:dyDescent="0.2">
      <c r="A9" s="9">
        <v>3.3368000000000002</v>
      </c>
      <c r="B9" s="10">
        <v>5.6000000000000001E-2</v>
      </c>
      <c r="C9" s="10">
        <f t="shared" si="0"/>
        <v>33.368000000000002</v>
      </c>
      <c r="D9" s="11">
        <f t="shared" si="1"/>
        <v>595.85714285714289</v>
      </c>
      <c r="E9" s="7" t="s">
        <v>6</v>
      </c>
      <c r="F9" s="8">
        <v>250</v>
      </c>
      <c r="G9" s="12"/>
    </row>
    <row r="10" spans="1:8" ht="16" x14ac:dyDescent="0.2">
      <c r="A10" s="13">
        <v>2.13</v>
      </c>
      <c r="B10" s="10">
        <v>6.2E-2</v>
      </c>
      <c r="C10" s="10">
        <f t="shared" si="0"/>
        <v>21.299999999999997</v>
      </c>
      <c r="D10" s="11">
        <f t="shared" si="1"/>
        <v>343.54838709677415</v>
      </c>
      <c r="E10" s="4" t="s">
        <v>7</v>
      </c>
      <c r="F10" s="8">
        <v>50</v>
      </c>
      <c r="G10" s="14"/>
    </row>
    <row r="11" spans="1:8" ht="16" x14ac:dyDescent="0.2">
      <c r="A11" s="13">
        <v>2.75</v>
      </c>
      <c r="B11" s="10">
        <v>6.3E-2</v>
      </c>
      <c r="C11" s="10">
        <f t="shared" si="0"/>
        <v>27.5</v>
      </c>
      <c r="D11" s="11">
        <f t="shared" si="1"/>
        <v>436.50793650793651</v>
      </c>
      <c r="E11" s="4" t="s">
        <v>7</v>
      </c>
      <c r="F11" s="8">
        <v>100</v>
      </c>
      <c r="G11" s="14"/>
    </row>
    <row r="12" spans="1:8" ht="16" x14ac:dyDescent="0.2">
      <c r="A12" s="13">
        <v>3.95</v>
      </c>
      <c r="B12" s="10">
        <v>6.8000000000000005E-2</v>
      </c>
      <c r="C12" s="10">
        <f t="shared" si="0"/>
        <v>39.5</v>
      </c>
      <c r="D12" s="11">
        <f t="shared" si="1"/>
        <v>580.88235294117646</v>
      </c>
      <c r="E12" s="4" t="s">
        <v>7</v>
      </c>
      <c r="F12" s="8">
        <v>250</v>
      </c>
      <c r="G12" s="14"/>
    </row>
    <row r="13" spans="1:8" x14ac:dyDescent="0.2">
      <c r="A13" s="16" t="s">
        <v>31</v>
      </c>
    </row>
    <row r="19" spans="1:4" x14ac:dyDescent="0.2">
      <c r="A19">
        <v>50</v>
      </c>
      <c r="B19" s="17" t="s">
        <v>33</v>
      </c>
      <c r="C19" s="18">
        <f xml:space="preserve"> AVERAGEA(D4, D7, D10)</f>
        <v>343.10786029840796</v>
      </c>
      <c r="D19" s="19">
        <f>STDEV(D4,D7,D10)</f>
        <v>70.446769476243205</v>
      </c>
    </row>
    <row r="20" spans="1:4" x14ac:dyDescent="0.2">
      <c r="A20">
        <v>100</v>
      </c>
      <c r="B20" s="17" t="s">
        <v>34</v>
      </c>
      <c r="C20" s="18">
        <f xml:space="preserve"> AVERAGEA(D5, D8, D11)</f>
        <v>442.71547143640174</v>
      </c>
      <c r="D20" s="19">
        <f>STDEV(D5,D8,D11)</f>
        <v>30.747392354474748</v>
      </c>
    </row>
    <row r="21" spans="1:4" x14ac:dyDescent="0.2">
      <c r="A21">
        <v>250</v>
      </c>
      <c r="B21" s="17" t="s">
        <v>35</v>
      </c>
      <c r="C21" s="18">
        <f xml:space="preserve"> AVERAGEA(D6, D9, D12)</f>
        <v>606.28816526610638</v>
      </c>
      <c r="D21" s="19">
        <f>STDEV(D6,D9,D12)</f>
        <v>31.926010180809186</v>
      </c>
    </row>
    <row r="22" spans="1:4" x14ac:dyDescent="0.2">
      <c r="B22" s="17"/>
      <c r="C22" s="18"/>
      <c r="D22" s="1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842E-3E92-4CDB-8A37-7D91C52E9430}">
  <sheetPr codeName="List3"/>
  <dimension ref="A1:K21"/>
  <sheetViews>
    <sheetView workbookViewId="0">
      <selection sqref="A1:F1"/>
    </sheetView>
  </sheetViews>
  <sheetFormatPr baseColWidth="10" defaultColWidth="8.83203125" defaultRowHeight="15" x14ac:dyDescent="0.2"/>
  <cols>
    <col min="1" max="1" width="24.5" bestFit="1" customWidth="1"/>
    <col min="2" max="2" width="15.83203125" style="17" bestFit="1" customWidth="1"/>
    <col min="3" max="3" width="25.5" style="18" bestFit="1" customWidth="1"/>
    <col min="4" max="4" width="31.5" style="5" bestFit="1" customWidth="1"/>
    <col min="5" max="5" width="6.5" bestFit="1" customWidth="1"/>
    <col min="6" max="6" width="17.6640625" customWidth="1"/>
    <col min="7" max="7" width="14.5" customWidth="1"/>
  </cols>
  <sheetData>
    <row r="1" spans="1:11" x14ac:dyDescent="0.2">
      <c r="A1" s="6" t="s">
        <v>10</v>
      </c>
      <c r="B1" s="3" t="s">
        <v>11</v>
      </c>
      <c r="C1" s="7" t="s">
        <v>12</v>
      </c>
      <c r="D1" s="7" t="s">
        <v>14</v>
      </c>
      <c r="E1" s="7" t="s">
        <v>15</v>
      </c>
      <c r="F1" s="7" t="s">
        <v>16</v>
      </c>
      <c r="G1" s="16"/>
      <c r="H1" s="16"/>
      <c r="I1" s="16"/>
      <c r="J1" s="16"/>
    </row>
    <row r="2" spans="1:11" x14ac:dyDescent="0.2">
      <c r="A2" s="6" t="s">
        <v>8</v>
      </c>
      <c r="B2" s="3" t="s">
        <v>9</v>
      </c>
      <c r="C2" s="7" t="s">
        <v>13</v>
      </c>
      <c r="D2" s="7" t="s">
        <v>13</v>
      </c>
      <c r="E2" s="7"/>
      <c r="F2" s="8" t="s">
        <v>30</v>
      </c>
      <c r="G2" s="16"/>
      <c r="H2" s="16"/>
      <c r="I2" s="16"/>
      <c r="J2" s="16"/>
    </row>
    <row r="3" spans="1:11" x14ac:dyDescent="0.2">
      <c r="A3" s="6" t="s">
        <v>17</v>
      </c>
      <c r="B3" s="3" t="s">
        <v>18</v>
      </c>
      <c r="C3" s="7" t="s">
        <v>19</v>
      </c>
      <c r="D3" s="3" t="s">
        <v>20</v>
      </c>
      <c r="E3" s="7"/>
      <c r="F3" s="8"/>
      <c r="G3" s="16"/>
      <c r="H3" s="16"/>
      <c r="I3" s="16"/>
      <c r="J3" s="16"/>
    </row>
    <row r="4" spans="1:11" x14ac:dyDescent="0.2">
      <c r="A4" s="9">
        <v>3.6999999999999998E-2</v>
      </c>
      <c r="B4" s="10">
        <v>4.1000000000000002E-2</v>
      </c>
      <c r="C4" s="10">
        <f>A4*10</f>
        <v>0.37</v>
      </c>
      <c r="D4" s="11">
        <f>C4/B4</f>
        <v>9.0243902439024382</v>
      </c>
      <c r="E4" s="7" t="s">
        <v>5</v>
      </c>
      <c r="F4" s="8">
        <v>0.5</v>
      </c>
      <c r="G4" s="16"/>
      <c r="H4" s="16"/>
      <c r="I4" s="16"/>
      <c r="J4" s="16"/>
    </row>
    <row r="5" spans="1:11" x14ac:dyDescent="0.2">
      <c r="A5" s="9">
        <v>7.0300000000000001E-2</v>
      </c>
      <c r="B5" s="10">
        <v>2.3E-2</v>
      </c>
      <c r="C5" s="10">
        <f t="shared" ref="C5:C15" si="0">A5*10</f>
        <v>0.70300000000000007</v>
      </c>
      <c r="D5" s="11">
        <f t="shared" ref="D5:D15" si="1">C5/B5</f>
        <v>30.565217391304351</v>
      </c>
      <c r="E5" s="7" t="s">
        <v>5</v>
      </c>
      <c r="F5" s="8">
        <v>1</v>
      </c>
      <c r="G5" s="16"/>
      <c r="H5" s="16"/>
      <c r="I5" s="16"/>
      <c r="J5" s="16"/>
    </row>
    <row r="6" spans="1:11" x14ac:dyDescent="0.2">
      <c r="A6" s="13">
        <v>0.21690000000000001</v>
      </c>
      <c r="B6" s="10">
        <v>3.7999999999999999E-2</v>
      </c>
      <c r="C6" s="10">
        <f t="shared" si="0"/>
        <v>2.169</v>
      </c>
      <c r="D6" s="11">
        <f t="shared" si="1"/>
        <v>57.078947368421055</v>
      </c>
      <c r="E6" s="7" t="s">
        <v>5</v>
      </c>
      <c r="F6" s="8">
        <v>2.5</v>
      </c>
      <c r="G6" s="16"/>
      <c r="H6" s="16"/>
      <c r="I6" s="16"/>
      <c r="J6" s="16"/>
    </row>
    <row r="7" spans="1:11" x14ac:dyDescent="0.2">
      <c r="A7" s="9">
        <v>0.55500000000000005</v>
      </c>
      <c r="B7" s="10">
        <v>5.1999999999999998E-2</v>
      </c>
      <c r="C7" s="10">
        <f t="shared" si="0"/>
        <v>5.5500000000000007</v>
      </c>
      <c r="D7" s="11">
        <f t="shared" si="1"/>
        <v>106.73076923076925</v>
      </c>
      <c r="E7" s="7" t="s">
        <v>5</v>
      </c>
      <c r="F7" s="8">
        <v>5</v>
      </c>
      <c r="G7" s="16"/>
      <c r="H7" s="16"/>
      <c r="I7" s="16"/>
      <c r="J7" s="16"/>
    </row>
    <row r="8" spans="1:11" x14ac:dyDescent="0.2">
      <c r="A8" s="9">
        <v>5.1999999999999998E-2</v>
      </c>
      <c r="B8" s="10">
        <v>3.3000000000000002E-2</v>
      </c>
      <c r="C8" s="10">
        <f t="shared" si="0"/>
        <v>0.52</v>
      </c>
      <c r="D8" s="11">
        <f t="shared" si="1"/>
        <v>15.757575757575758</v>
      </c>
      <c r="E8" s="7" t="s">
        <v>6</v>
      </c>
      <c r="F8" s="8">
        <v>0.5</v>
      </c>
      <c r="G8" s="16"/>
      <c r="H8" s="16"/>
      <c r="I8" s="16"/>
      <c r="J8" s="16"/>
    </row>
    <row r="9" spans="1:11" x14ac:dyDescent="0.2">
      <c r="A9" s="9">
        <v>6.8500000000000005E-2</v>
      </c>
      <c r="B9" s="10">
        <v>3.5999999999999997E-2</v>
      </c>
      <c r="C9" s="10">
        <f t="shared" si="0"/>
        <v>0.68500000000000005</v>
      </c>
      <c r="D9" s="11">
        <f t="shared" si="1"/>
        <v>19.027777777777782</v>
      </c>
      <c r="E9" s="7" t="s">
        <v>6</v>
      </c>
      <c r="F9" s="8">
        <v>1</v>
      </c>
      <c r="G9" s="16"/>
      <c r="H9" s="16"/>
      <c r="I9" s="16"/>
      <c r="J9" s="16"/>
    </row>
    <row r="10" spans="1:11" x14ac:dyDescent="0.2">
      <c r="A10" s="9">
        <v>0.17580000000000001</v>
      </c>
      <c r="B10" s="10">
        <v>0.03</v>
      </c>
      <c r="C10" s="10">
        <f t="shared" si="0"/>
        <v>1.758</v>
      </c>
      <c r="D10" s="11">
        <f t="shared" si="1"/>
        <v>58.6</v>
      </c>
      <c r="E10" s="7" t="s">
        <v>6</v>
      </c>
      <c r="F10" s="8">
        <v>2.5</v>
      </c>
      <c r="G10" s="16"/>
      <c r="H10" s="16"/>
      <c r="I10" s="16"/>
      <c r="J10" s="16"/>
    </row>
    <row r="11" spans="1:11" x14ac:dyDescent="0.2">
      <c r="A11" s="9">
        <v>0.34429999999999999</v>
      </c>
      <c r="B11" s="10">
        <v>0.04</v>
      </c>
      <c r="C11" s="10">
        <f t="shared" si="0"/>
        <v>3.4430000000000001</v>
      </c>
      <c r="D11" s="11">
        <f t="shared" si="1"/>
        <v>86.075000000000003</v>
      </c>
      <c r="E11" s="7" t="s">
        <v>6</v>
      </c>
      <c r="F11" s="8">
        <v>5</v>
      </c>
      <c r="G11" s="16"/>
      <c r="H11" s="16"/>
      <c r="I11" s="16"/>
      <c r="J11" s="16"/>
    </row>
    <row r="12" spans="1:11" x14ac:dyDescent="0.2">
      <c r="A12" s="13">
        <v>7.0000000000000007E-2</v>
      </c>
      <c r="B12" s="10">
        <v>6.2E-2</v>
      </c>
      <c r="C12" s="10">
        <f t="shared" si="0"/>
        <v>0.70000000000000007</v>
      </c>
      <c r="D12" s="11">
        <f t="shared" si="1"/>
        <v>11.290322580645162</v>
      </c>
      <c r="E12" s="4" t="s">
        <v>7</v>
      </c>
      <c r="F12" s="8">
        <v>0.5</v>
      </c>
      <c r="G12" s="16"/>
      <c r="H12" s="16"/>
      <c r="I12" s="16"/>
      <c r="J12" s="16"/>
    </row>
    <row r="13" spans="1:11" x14ac:dyDescent="0.2">
      <c r="A13" s="13">
        <v>0.13</v>
      </c>
      <c r="B13" s="10">
        <v>5.7000000000000002E-2</v>
      </c>
      <c r="C13" s="10">
        <f t="shared" si="0"/>
        <v>1.3</v>
      </c>
      <c r="D13" s="11">
        <f t="shared" si="1"/>
        <v>22.807017543859651</v>
      </c>
      <c r="E13" s="4" t="s">
        <v>7</v>
      </c>
      <c r="F13" s="8">
        <v>1</v>
      </c>
      <c r="G13" s="16"/>
      <c r="H13" s="16"/>
      <c r="I13" s="16"/>
      <c r="J13" s="16"/>
    </row>
    <row r="14" spans="1:11" x14ac:dyDescent="0.2">
      <c r="A14" s="13">
        <v>0.26</v>
      </c>
      <c r="B14" s="10">
        <v>6.8000000000000005E-2</v>
      </c>
      <c r="C14" s="10">
        <f t="shared" si="0"/>
        <v>2.6</v>
      </c>
      <c r="D14" s="11">
        <f t="shared" si="1"/>
        <v>38.235294117647058</v>
      </c>
      <c r="E14" s="4" t="s">
        <v>7</v>
      </c>
      <c r="F14" s="8">
        <v>2.5</v>
      </c>
      <c r="G14" s="16"/>
      <c r="H14" s="16"/>
      <c r="I14" s="16"/>
      <c r="J14" s="16"/>
    </row>
    <row r="15" spans="1:11" x14ac:dyDescent="0.2">
      <c r="A15" s="13">
        <v>0.45679999999999998</v>
      </c>
      <c r="B15" s="15">
        <v>4.7E-2</v>
      </c>
      <c r="C15" s="10">
        <f t="shared" si="0"/>
        <v>4.5679999999999996</v>
      </c>
      <c r="D15" s="11">
        <f t="shared" si="1"/>
        <v>97.191489361702125</v>
      </c>
      <c r="E15" s="4" t="s">
        <v>7</v>
      </c>
      <c r="F15" s="8">
        <v>5</v>
      </c>
      <c r="G15" s="16"/>
      <c r="H15" s="16"/>
      <c r="I15" s="16"/>
      <c r="J15" s="16"/>
    </row>
    <row r="16" spans="1:11" x14ac:dyDescent="0.2">
      <c r="A16" s="16" t="s">
        <v>31</v>
      </c>
      <c r="D16" s="19"/>
      <c r="E16" s="16"/>
      <c r="F16" s="16"/>
      <c r="G16" s="20"/>
      <c r="H16" s="16"/>
      <c r="I16" s="16"/>
      <c r="J16" s="16"/>
      <c r="K16" s="16"/>
    </row>
    <row r="17" spans="1:11" x14ac:dyDescent="0.2">
      <c r="A17" s="16"/>
      <c r="D17" s="19"/>
      <c r="E17" s="16"/>
      <c r="F17" s="16"/>
      <c r="G17" s="20"/>
      <c r="H17" s="16"/>
      <c r="I17" s="16"/>
      <c r="J17" s="16"/>
      <c r="K17" s="16"/>
    </row>
    <row r="18" spans="1:11" x14ac:dyDescent="0.2">
      <c r="A18" s="16">
        <v>0.5</v>
      </c>
      <c r="B18" s="17" t="s">
        <v>21</v>
      </c>
      <c r="C18" s="18">
        <f>AVERAGEA(D4, D8, D12)</f>
        <v>12.024096194041119</v>
      </c>
      <c r="D18" s="19">
        <f>STDEV(D4,D8,D12)</f>
        <v>3.4260421154989014</v>
      </c>
      <c r="E18" s="16"/>
      <c r="F18" s="16"/>
      <c r="G18" s="20"/>
      <c r="H18" s="16"/>
      <c r="I18" s="16"/>
      <c r="J18" s="16"/>
      <c r="K18" s="16"/>
    </row>
    <row r="19" spans="1:11" x14ac:dyDescent="0.2">
      <c r="A19" s="16">
        <v>1</v>
      </c>
      <c r="B19" s="17" t="s">
        <v>22</v>
      </c>
      <c r="C19" s="18">
        <f t="shared" ref="C19" si="2">AVERAGEA(D5, D9, D13)</f>
        <v>24.133337570980597</v>
      </c>
      <c r="D19" s="19">
        <f t="shared" ref="D19:D21" si="3">STDEV(D5,D9,D13)</f>
        <v>5.8819615622426111</v>
      </c>
    </row>
    <row r="20" spans="1:11" x14ac:dyDescent="0.2">
      <c r="A20" s="16">
        <v>2.5</v>
      </c>
      <c r="B20" s="17" t="s">
        <v>23</v>
      </c>
      <c r="C20" s="18">
        <f>AVERAGEA(D6, D10, D14)</f>
        <v>51.304747162022714</v>
      </c>
      <c r="D20" s="19">
        <f t="shared" si="3"/>
        <v>11.344000724451741</v>
      </c>
    </row>
    <row r="21" spans="1:11" x14ac:dyDescent="0.2">
      <c r="A21" s="16">
        <v>5</v>
      </c>
      <c r="B21" s="17" t="s">
        <v>24</v>
      </c>
      <c r="C21" s="18">
        <f>AVERAGEA(D7, D11, D15)</f>
        <v>96.665752864157128</v>
      </c>
      <c r="D21" s="19">
        <f t="shared" si="3"/>
        <v>10.337915639882954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68C5-4D8D-4C97-80FC-D61ACE57412A}">
  <sheetPr codeName="List4"/>
  <dimension ref="A1:K29"/>
  <sheetViews>
    <sheetView workbookViewId="0">
      <selection activeCell="H15" sqref="H15"/>
    </sheetView>
  </sheetViews>
  <sheetFormatPr baseColWidth="10" defaultColWidth="8.83203125" defaultRowHeight="15" x14ac:dyDescent="0.2"/>
  <cols>
    <col min="1" max="1" width="13.5" customWidth="1"/>
    <col min="7" max="7" width="13.1640625" customWidth="1"/>
    <col min="8" max="8" width="22.5" customWidth="1"/>
    <col min="10" max="10" width="17.6640625" customWidth="1"/>
    <col min="11" max="11" width="15.1640625" customWidth="1"/>
  </cols>
  <sheetData>
    <row r="1" spans="1:11" x14ac:dyDescent="0.2">
      <c r="A1" s="55" t="s">
        <v>41</v>
      </c>
      <c r="B1" s="57" t="s">
        <v>37</v>
      </c>
      <c r="C1" s="58"/>
      <c r="D1" s="59"/>
      <c r="E1" s="55" t="s">
        <v>40</v>
      </c>
      <c r="F1" s="63"/>
      <c r="G1" s="64"/>
      <c r="H1" s="63" t="s">
        <v>39</v>
      </c>
      <c r="I1" s="53" t="s">
        <v>38</v>
      </c>
      <c r="J1" s="53" t="s">
        <v>44</v>
      </c>
      <c r="K1" s="53" t="s">
        <v>45</v>
      </c>
    </row>
    <row r="2" spans="1:11" x14ac:dyDescent="0.2">
      <c r="A2" s="56"/>
      <c r="B2" s="60"/>
      <c r="C2" s="61"/>
      <c r="D2" s="62"/>
      <c r="E2" s="56"/>
      <c r="F2" s="65"/>
      <c r="G2" s="66"/>
      <c r="H2" s="65"/>
      <c r="I2" s="54"/>
      <c r="J2" s="54"/>
      <c r="K2" s="54"/>
    </row>
    <row r="3" spans="1:11" x14ac:dyDescent="0.2">
      <c r="A3" s="31"/>
      <c r="B3" s="25" t="s">
        <v>5</v>
      </c>
      <c r="C3" s="22" t="s">
        <v>6</v>
      </c>
      <c r="D3" s="28" t="s">
        <v>7</v>
      </c>
      <c r="E3" s="25" t="s">
        <v>5</v>
      </c>
      <c r="F3" s="22" t="s">
        <v>6</v>
      </c>
      <c r="G3" s="28" t="s">
        <v>7</v>
      </c>
      <c r="H3" s="21"/>
      <c r="I3" s="33"/>
      <c r="J3" s="33"/>
      <c r="K3" s="33"/>
    </row>
    <row r="4" spans="1:11" x14ac:dyDescent="0.2">
      <c r="A4" s="34">
        <v>0</v>
      </c>
      <c r="B4" s="26">
        <v>20</v>
      </c>
      <c r="C4">
        <v>25</v>
      </c>
      <c r="D4" s="29">
        <v>21</v>
      </c>
      <c r="E4" s="26">
        <f>100*B4/$B$4</f>
        <v>100</v>
      </c>
      <c r="F4">
        <f>100*C4/$C$4</f>
        <v>100</v>
      </c>
      <c r="G4" s="29">
        <f>100*D4/$D$4</f>
        <v>100</v>
      </c>
      <c r="H4">
        <f>AVERAGE(E4:G4)</f>
        <v>100</v>
      </c>
      <c r="I4" s="35">
        <f>_xlfn.STDEV.S(E4:G4)</f>
        <v>0</v>
      </c>
      <c r="J4" s="48">
        <f>AVERAGEA(B4:D4)</f>
        <v>22</v>
      </c>
      <c r="K4" s="35">
        <f t="shared" ref="K4:K10" si="0">_xlfn.STDEV.S(B4:D4)</f>
        <v>2.6457513110645907</v>
      </c>
    </row>
    <row r="5" spans="1:11" x14ac:dyDescent="0.2">
      <c r="A5" s="34">
        <v>50</v>
      </c>
      <c r="B5" s="26">
        <v>24</v>
      </c>
      <c r="C5">
        <v>24</v>
      </c>
      <c r="D5" s="29">
        <v>25</v>
      </c>
      <c r="E5" s="26">
        <f t="shared" ref="E5:E10" si="1">100*B5/$B$4</f>
        <v>120</v>
      </c>
      <c r="F5">
        <f t="shared" ref="F5:F10" si="2">100*C5/$C$4</f>
        <v>96</v>
      </c>
      <c r="G5" s="29">
        <f t="shared" ref="G5:G10" si="3">100*D5/$D$4</f>
        <v>119.04761904761905</v>
      </c>
      <c r="H5">
        <f t="shared" ref="H5:H10" si="4">AVERAGE(E5:G5)</f>
        <v>111.68253968253968</v>
      </c>
      <c r="I5" s="35">
        <f t="shared" ref="I5:I10" si="5">_xlfn.STDEV.S(E5:G5)</f>
        <v>13.589823234333787</v>
      </c>
      <c r="J5" s="35">
        <f t="shared" ref="J5:J10" si="6">AVERAGEA(B5:D5)</f>
        <v>24.333333333333332</v>
      </c>
      <c r="K5" s="35">
        <f t="shared" si="0"/>
        <v>0.57735026918962584</v>
      </c>
    </row>
    <row r="6" spans="1:11" x14ac:dyDescent="0.2">
      <c r="A6" s="34">
        <v>100</v>
      </c>
      <c r="B6" s="26">
        <v>25</v>
      </c>
      <c r="C6">
        <v>21</v>
      </c>
      <c r="D6" s="29">
        <v>27</v>
      </c>
      <c r="E6" s="26">
        <f t="shared" si="1"/>
        <v>125</v>
      </c>
      <c r="F6">
        <f t="shared" si="2"/>
        <v>84</v>
      </c>
      <c r="G6" s="29">
        <f t="shared" si="3"/>
        <v>128.57142857142858</v>
      </c>
      <c r="H6">
        <f t="shared" si="4"/>
        <v>112.52380952380952</v>
      </c>
      <c r="I6" s="35">
        <f t="shared" si="5"/>
        <v>24.766803544727615</v>
      </c>
      <c r="J6" s="35">
        <f t="shared" si="6"/>
        <v>24.333333333333332</v>
      </c>
      <c r="K6" s="35">
        <f t="shared" si="0"/>
        <v>3.0550504633038997</v>
      </c>
    </row>
    <row r="7" spans="1:11" x14ac:dyDescent="0.2">
      <c r="A7" s="34">
        <v>150</v>
      </c>
      <c r="B7" s="26">
        <v>16</v>
      </c>
      <c r="C7">
        <v>16</v>
      </c>
      <c r="D7" s="29">
        <v>12</v>
      </c>
      <c r="E7" s="26">
        <f t="shared" si="1"/>
        <v>80</v>
      </c>
      <c r="F7">
        <f t="shared" si="2"/>
        <v>64</v>
      </c>
      <c r="G7" s="29">
        <f t="shared" si="3"/>
        <v>57.142857142857146</v>
      </c>
      <c r="H7">
        <f t="shared" si="4"/>
        <v>67.047619047619051</v>
      </c>
      <c r="I7" s="35">
        <f t="shared" si="5"/>
        <v>11.729374718735759</v>
      </c>
      <c r="J7" s="35">
        <f t="shared" si="6"/>
        <v>14.666666666666666</v>
      </c>
      <c r="K7" s="35">
        <f t="shared" si="0"/>
        <v>2.3094010767584989</v>
      </c>
    </row>
    <row r="8" spans="1:11" x14ac:dyDescent="0.2">
      <c r="A8" s="34">
        <v>200</v>
      </c>
      <c r="B8" s="26">
        <v>12</v>
      </c>
      <c r="C8">
        <v>14</v>
      </c>
      <c r="D8" s="29">
        <v>4</v>
      </c>
      <c r="E8" s="26">
        <f t="shared" si="1"/>
        <v>60</v>
      </c>
      <c r="F8">
        <f t="shared" si="2"/>
        <v>56</v>
      </c>
      <c r="G8" s="29">
        <f t="shared" si="3"/>
        <v>19.047619047619047</v>
      </c>
      <c r="H8">
        <f t="shared" si="4"/>
        <v>45.015873015873012</v>
      </c>
      <c r="I8" s="35">
        <f t="shared" si="5"/>
        <v>22.577924187573227</v>
      </c>
      <c r="J8" s="35">
        <f t="shared" si="6"/>
        <v>10</v>
      </c>
      <c r="K8" s="35">
        <f t="shared" si="0"/>
        <v>5.2915026221291814</v>
      </c>
    </row>
    <row r="9" spans="1:11" x14ac:dyDescent="0.2">
      <c r="A9" s="34">
        <v>250</v>
      </c>
      <c r="B9" s="26">
        <v>4</v>
      </c>
      <c r="C9">
        <v>6</v>
      </c>
      <c r="D9" s="29">
        <v>5</v>
      </c>
      <c r="E9" s="26">
        <f t="shared" si="1"/>
        <v>20</v>
      </c>
      <c r="F9">
        <f t="shared" si="2"/>
        <v>24</v>
      </c>
      <c r="G9" s="29">
        <f t="shared" si="3"/>
        <v>23.80952380952381</v>
      </c>
      <c r="H9">
        <f t="shared" si="4"/>
        <v>22.603174603174605</v>
      </c>
      <c r="I9" s="35">
        <f t="shared" si="5"/>
        <v>2.2564261135132524</v>
      </c>
      <c r="J9" s="35">
        <f t="shared" si="6"/>
        <v>5</v>
      </c>
      <c r="K9" s="35">
        <f t="shared" si="0"/>
        <v>1</v>
      </c>
    </row>
    <row r="10" spans="1:11" x14ac:dyDescent="0.2">
      <c r="A10" s="24">
        <v>300</v>
      </c>
      <c r="B10" s="27">
        <v>1</v>
      </c>
      <c r="C10" s="23">
        <v>5</v>
      </c>
      <c r="D10" s="30">
        <v>3</v>
      </c>
      <c r="E10" s="27">
        <f t="shared" si="1"/>
        <v>5</v>
      </c>
      <c r="F10" s="23">
        <f t="shared" si="2"/>
        <v>20</v>
      </c>
      <c r="G10" s="30">
        <f t="shared" si="3"/>
        <v>14.285714285714286</v>
      </c>
      <c r="H10" s="23">
        <f t="shared" si="4"/>
        <v>13.095238095238095</v>
      </c>
      <c r="I10" s="36">
        <f t="shared" si="5"/>
        <v>7.570530045516497</v>
      </c>
      <c r="J10" s="36">
        <f t="shared" si="6"/>
        <v>3</v>
      </c>
      <c r="K10" s="36">
        <f t="shared" si="0"/>
        <v>2</v>
      </c>
    </row>
    <row r="29" spans="1:1" x14ac:dyDescent="0.2">
      <c r="A29" s="52"/>
    </row>
  </sheetData>
  <mergeCells count="7">
    <mergeCell ref="J1:J2"/>
    <mergeCell ref="K1:K2"/>
    <mergeCell ref="A1:A2"/>
    <mergeCell ref="B1:D2"/>
    <mergeCell ref="E1:G2"/>
    <mergeCell ref="H1:H2"/>
    <mergeCell ref="I1:I2"/>
  </mergeCells>
  <pageMargins left="0.7" right="0.7" top="0.78740157499999996" bottom="0.78740157499999996" header="0.3" footer="0.3"/>
  <ignoredErrors>
    <ignoredError sqref="J4:J10 K4:K5 K6:K1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6EEE7-18CC-4390-88A9-346FBE37CA53}">
  <dimension ref="A1:K26"/>
  <sheetViews>
    <sheetView tabSelected="1" workbookViewId="0">
      <selection activeCell="J16" sqref="J16"/>
    </sheetView>
  </sheetViews>
  <sheetFormatPr baseColWidth="10" defaultColWidth="8.83203125" defaultRowHeight="15" x14ac:dyDescent="0.2"/>
  <cols>
    <col min="1" max="1" width="11.33203125" customWidth="1"/>
    <col min="5" max="5" width="11" customWidth="1"/>
    <col min="6" max="6" width="10.83203125" customWidth="1"/>
    <col min="7" max="7" width="12" customWidth="1"/>
    <col min="8" max="8" width="15.5" customWidth="1"/>
    <col min="9" max="9" width="11.5" customWidth="1"/>
    <col min="10" max="10" width="16.5" customWidth="1"/>
    <col min="14" max="14" width="30.33203125" customWidth="1"/>
  </cols>
  <sheetData>
    <row r="1" spans="1:11" ht="15" customHeight="1" x14ac:dyDescent="0.2">
      <c r="A1" s="67" t="s">
        <v>42</v>
      </c>
      <c r="B1" s="68" t="s">
        <v>37</v>
      </c>
      <c r="C1" s="68"/>
      <c r="D1" s="68"/>
      <c r="E1" s="67" t="s">
        <v>63</v>
      </c>
      <c r="F1" s="67"/>
      <c r="G1" s="67"/>
      <c r="H1" s="67" t="s">
        <v>39</v>
      </c>
      <c r="I1" s="53" t="s">
        <v>38</v>
      </c>
      <c r="J1" s="57" t="s">
        <v>44</v>
      </c>
      <c r="K1" s="53" t="s">
        <v>45</v>
      </c>
    </row>
    <row r="2" spans="1:11" ht="31.5" customHeight="1" x14ac:dyDescent="0.2">
      <c r="A2" s="67"/>
      <c r="B2" s="68"/>
      <c r="C2" s="68"/>
      <c r="D2" s="68"/>
      <c r="E2" s="67"/>
      <c r="F2" s="67"/>
      <c r="G2" s="67"/>
      <c r="H2" s="67"/>
      <c r="I2" s="54"/>
      <c r="J2" s="60"/>
      <c r="K2" s="54"/>
    </row>
    <row r="3" spans="1:11" x14ac:dyDescent="0.2">
      <c r="A3" s="33"/>
      <c r="B3" s="25" t="s">
        <v>6</v>
      </c>
      <c r="C3" s="22" t="s">
        <v>7</v>
      </c>
      <c r="D3" s="28" t="s">
        <v>36</v>
      </c>
      <c r="E3" s="25" t="s">
        <v>6</v>
      </c>
      <c r="F3" s="22" t="s">
        <v>7</v>
      </c>
      <c r="G3" s="28" t="s">
        <v>36</v>
      </c>
      <c r="H3" s="33"/>
      <c r="I3" s="31"/>
      <c r="J3" s="31"/>
      <c r="K3" s="33"/>
    </row>
    <row r="4" spans="1:11" x14ac:dyDescent="0.2">
      <c r="A4" s="41">
        <v>0</v>
      </c>
      <c r="B4" s="34">
        <v>33</v>
      </c>
      <c r="C4" s="42">
        <v>38</v>
      </c>
      <c r="D4" s="43">
        <v>34</v>
      </c>
      <c r="E4" s="26">
        <f t="shared" ref="E4:E11" si="0">100*B4/$B$4</f>
        <v>100</v>
      </c>
      <c r="F4">
        <f t="shared" ref="F4:F11" si="1">100*C4/$C$4</f>
        <v>100</v>
      </c>
      <c r="G4" s="29">
        <f t="shared" ref="G4:G11" si="2">100*D4/$D$4</f>
        <v>100</v>
      </c>
      <c r="H4" s="35">
        <f>AVERAGE(E4:G4)</f>
        <v>100</v>
      </c>
      <c r="I4" s="26">
        <f>_xlfn.STDEV.S(E4:G4)</f>
        <v>0</v>
      </c>
      <c r="J4" s="26">
        <f>AVERAGEA(B4:D4)</f>
        <v>35</v>
      </c>
      <c r="K4" s="48">
        <f>_xlfn.STDEV.S(B4:D4)</f>
        <v>2.6457513110645907</v>
      </c>
    </row>
    <row r="5" spans="1:11" x14ac:dyDescent="0.2">
      <c r="A5" s="41">
        <v>1</v>
      </c>
      <c r="B5" s="34">
        <v>15</v>
      </c>
      <c r="C5" s="42">
        <v>18</v>
      </c>
      <c r="D5" s="43">
        <v>18</v>
      </c>
      <c r="E5" s="26">
        <f t="shared" si="0"/>
        <v>45.454545454545453</v>
      </c>
      <c r="F5">
        <f t="shared" si="1"/>
        <v>47.368421052631582</v>
      </c>
      <c r="G5" s="29">
        <f t="shared" si="2"/>
        <v>52.941176470588232</v>
      </c>
      <c r="H5" s="35">
        <f t="shared" ref="H5:H11" si="3">AVERAGE(E5:G5)</f>
        <v>48.588047659255089</v>
      </c>
      <c r="I5" s="26">
        <f t="shared" ref="I5:I11" si="4">_xlfn.STDEV.S(E5:G5)</f>
        <v>3.8894765441227963</v>
      </c>
      <c r="J5" s="26">
        <f t="shared" ref="J5:J11" si="5">AVERAGEA(B5:D5)</f>
        <v>17</v>
      </c>
      <c r="K5" s="35">
        <f t="shared" ref="K5:K11" si="6">_xlfn.STDEV.S(B5:D5)</f>
        <v>1.7320508075688772</v>
      </c>
    </row>
    <row r="6" spans="1:11" x14ac:dyDescent="0.2">
      <c r="A6" s="41">
        <v>2</v>
      </c>
      <c r="B6" s="34">
        <v>15</v>
      </c>
      <c r="C6" s="42">
        <v>16</v>
      </c>
      <c r="D6" s="43">
        <v>13</v>
      </c>
      <c r="E6" s="26">
        <f t="shared" si="0"/>
        <v>45.454545454545453</v>
      </c>
      <c r="F6">
        <f t="shared" si="1"/>
        <v>42.10526315789474</v>
      </c>
      <c r="G6" s="29">
        <f t="shared" si="2"/>
        <v>38.235294117647058</v>
      </c>
      <c r="H6" s="35">
        <f t="shared" si="3"/>
        <v>41.931700910029086</v>
      </c>
      <c r="I6" s="26">
        <f t="shared" si="4"/>
        <v>3.612753846685441</v>
      </c>
      <c r="J6" s="26">
        <f t="shared" si="5"/>
        <v>14.666666666666666</v>
      </c>
      <c r="K6" s="35">
        <f t="shared" si="6"/>
        <v>1.5275252316519468</v>
      </c>
    </row>
    <row r="7" spans="1:11" x14ac:dyDescent="0.2">
      <c r="A7" s="41">
        <v>3</v>
      </c>
      <c r="B7" s="34">
        <v>17</v>
      </c>
      <c r="C7" s="42">
        <v>13</v>
      </c>
      <c r="D7" s="43">
        <v>9</v>
      </c>
      <c r="E7" s="26">
        <f t="shared" si="0"/>
        <v>51.515151515151516</v>
      </c>
      <c r="F7">
        <f t="shared" si="1"/>
        <v>34.210526315789473</v>
      </c>
      <c r="G7" s="29">
        <f t="shared" si="2"/>
        <v>26.470588235294116</v>
      </c>
      <c r="H7" s="35">
        <f t="shared" si="3"/>
        <v>37.398755355411701</v>
      </c>
      <c r="I7" s="26">
        <f t="shared" si="4"/>
        <v>12.823070645384201</v>
      </c>
      <c r="J7" s="26">
        <f t="shared" si="5"/>
        <v>13</v>
      </c>
      <c r="K7" s="35">
        <f t="shared" si="6"/>
        <v>4</v>
      </c>
    </row>
    <row r="8" spans="1:11" x14ac:dyDescent="0.2">
      <c r="A8" s="41">
        <v>4</v>
      </c>
      <c r="B8" s="34">
        <v>14</v>
      </c>
      <c r="C8" s="42">
        <v>12</v>
      </c>
      <c r="D8" s="43">
        <v>7</v>
      </c>
      <c r="E8" s="26">
        <f t="shared" si="0"/>
        <v>42.424242424242422</v>
      </c>
      <c r="F8">
        <f t="shared" si="1"/>
        <v>31.578947368421051</v>
      </c>
      <c r="G8" s="29">
        <f t="shared" si="2"/>
        <v>20.588235294117649</v>
      </c>
      <c r="H8" s="35">
        <f t="shared" si="3"/>
        <v>31.530475028927043</v>
      </c>
      <c r="I8" s="26">
        <f t="shared" si="4"/>
        <v>10.91808426522193</v>
      </c>
      <c r="J8" s="26">
        <f t="shared" si="5"/>
        <v>11</v>
      </c>
      <c r="K8" s="35">
        <f t="shared" si="6"/>
        <v>3.6055512754639891</v>
      </c>
    </row>
    <row r="9" spans="1:11" x14ac:dyDescent="0.2">
      <c r="A9" s="41">
        <v>5</v>
      </c>
      <c r="B9" s="34">
        <v>15</v>
      </c>
      <c r="C9" s="42">
        <v>8</v>
      </c>
      <c r="D9" s="43">
        <v>13</v>
      </c>
      <c r="E9" s="26">
        <f t="shared" si="0"/>
        <v>45.454545454545453</v>
      </c>
      <c r="F9">
        <f t="shared" si="1"/>
        <v>21.05263157894737</v>
      </c>
      <c r="G9" s="29">
        <f t="shared" si="2"/>
        <v>38.235294117647058</v>
      </c>
      <c r="H9" s="35">
        <f t="shared" si="3"/>
        <v>34.914157050379963</v>
      </c>
      <c r="I9" s="26">
        <f t="shared" si="4"/>
        <v>12.535382473730429</v>
      </c>
      <c r="J9" s="26">
        <f t="shared" si="5"/>
        <v>12</v>
      </c>
      <c r="K9" s="35">
        <f t="shared" si="6"/>
        <v>3.6055512754639891</v>
      </c>
    </row>
    <row r="10" spans="1:11" x14ac:dyDescent="0.2">
      <c r="A10" s="41">
        <v>7.5</v>
      </c>
      <c r="B10" s="44">
        <v>8</v>
      </c>
      <c r="C10" s="42">
        <v>5</v>
      </c>
      <c r="D10" s="43">
        <v>5</v>
      </c>
      <c r="E10" s="26">
        <f t="shared" si="0"/>
        <v>24.242424242424242</v>
      </c>
      <c r="F10">
        <f t="shared" si="1"/>
        <v>13.157894736842104</v>
      </c>
      <c r="G10" s="29">
        <f t="shared" si="2"/>
        <v>14.705882352941176</v>
      </c>
      <c r="H10" s="35">
        <f t="shared" si="3"/>
        <v>17.368733777402507</v>
      </c>
      <c r="I10" s="26">
        <f t="shared" si="4"/>
        <v>6.0028977895344084</v>
      </c>
      <c r="J10" s="26">
        <f t="shared" si="5"/>
        <v>6</v>
      </c>
      <c r="K10" s="35">
        <f t="shared" si="6"/>
        <v>1.7320508075688772</v>
      </c>
    </row>
    <row r="11" spans="1:11" x14ac:dyDescent="0.2">
      <c r="A11" s="32">
        <v>10</v>
      </c>
      <c r="B11" s="45">
        <v>6</v>
      </c>
      <c r="C11" s="46">
        <v>4</v>
      </c>
      <c r="D11" s="47">
        <v>5</v>
      </c>
      <c r="E11" s="27">
        <f t="shared" si="0"/>
        <v>18.181818181818183</v>
      </c>
      <c r="F11" s="23">
        <f t="shared" si="1"/>
        <v>10.526315789473685</v>
      </c>
      <c r="G11" s="30">
        <f t="shared" si="2"/>
        <v>14.705882352941176</v>
      </c>
      <c r="H11" s="36">
        <f t="shared" si="3"/>
        <v>14.471338774744348</v>
      </c>
      <c r="I11" s="27">
        <f t="shared" si="4"/>
        <v>3.8331367360626643</v>
      </c>
      <c r="J11" s="27">
        <f t="shared" si="5"/>
        <v>5</v>
      </c>
      <c r="K11" s="36">
        <f t="shared" si="6"/>
        <v>1</v>
      </c>
    </row>
    <row r="18" spans="1:7" x14ac:dyDescent="0.2">
      <c r="B18" s="5"/>
      <c r="C18" s="5"/>
      <c r="D18" s="5"/>
      <c r="E18" s="5"/>
      <c r="F18" s="5"/>
      <c r="G18" s="5"/>
    </row>
    <row r="19" spans="1:7" x14ac:dyDescent="0.2">
      <c r="A19" s="37"/>
      <c r="B19" s="39"/>
      <c r="C19" s="40"/>
      <c r="D19" s="40"/>
    </row>
    <row r="20" spans="1:7" x14ac:dyDescent="0.2">
      <c r="A20" s="37"/>
      <c r="B20" s="39"/>
      <c r="C20" s="40"/>
      <c r="D20" s="40"/>
    </row>
    <row r="21" spans="1:7" x14ac:dyDescent="0.2">
      <c r="A21" s="37"/>
      <c r="B21" s="39"/>
      <c r="C21" s="40"/>
      <c r="D21" s="40"/>
    </row>
    <row r="22" spans="1:7" x14ac:dyDescent="0.2">
      <c r="A22" s="37"/>
      <c r="B22" s="39"/>
      <c r="C22" s="40"/>
      <c r="D22" s="40"/>
    </row>
    <row r="23" spans="1:7" x14ac:dyDescent="0.2">
      <c r="A23" s="37"/>
      <c r="B23" s="39"/>
      <c r="C23" s="40"/>
      <c r="D23" s="40"/>
    </row>
    <row r="24" spans="1:7" x14ac:dyDescent="0.2">
      <c r="A24" s="37"/>
      <c r="B24" s="39"/>
      <c r="C24" s="40"/>
      <c r="D24" s="40"/>
    </row>
    <row r="25" spans="1:7" x14ac:dyDescent="0.2">
      <c r="A25" s="37"/>
      <c r="B25" s="40"/>
      <c r="C25" s="40"/>
      <c r="D25" s="40"/>
    </row>
    <row r="26" spans="1:7" x14ac:dyDescent="0.2">
      <c r="A26" s="37"/>
      <c r="B26" s="40"/>
      <c r="C26" s="40"/>
      <c r="D26" s="40"/>
    </row>
  </sheetData>
  <mergeCells count="7">
    <mergeCell ref="A1:A2"/>
    <mergeCell ref="J1:J2"/>
    <mergeCell ref="K1:K2"/>
    <mergeCell ref="B1:D2"/>
    <mergeCell ref="E1:G2"/>
    <mergeCell ref="H1:H2"/>
    <mergeCell ref="I1:I2"/>
  </mergeCells>
  <pageMargins left="0.7" right="0.7" top="0.78740157499999996" bottom="0.78740157499999996" header="0.3" footer="0.3"/>
  <ignoredErrors>
    <ignoredError sqref="J4:J11 K4:K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ZIP1_ACRO2_qPCR</vt:lpstr>
      <vt:lpstr>ACRO2_Zn_accumulation</vt:lpstr>
      <vt:lpstr>ACRO2_Cd_accumulation</vt:lpstr>
      <vt:lpstr>ACRO2_Zn_tolerance</vt:lpstr>
      <vt:lpstr>ACRO2_Cd_tolerance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Leonhardt Tereza</dc:creator>
  <cp:lastModifiedBy>Leonhardt Tereza</cp:lastModifiedBy>
  <cp:lastPrinted>2025-10-22T11:09:37Z</cp:lastPrinted>
  <dcterms:created xsi:type="dcterms:W3CDTF">2025-08-26T13:18:10Z</dcterms:created>
  <dcterms:modified xsi:type="dcterms:W3CDTF">2025-10-28T21:23:13Z</dcterms:modified>
</cp:coreProperties>
</file>