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12" documentId="8_{68A511FE-9B55-43CA-85AA-E2EAC34AC769}" xr6:coauthVersionLast="47" xr6:coauthVersionMax="47" xr10:uidLastSave="{9D6E901E-B7D7-4905-BD77-66D37A0C9484}"/>
  <bookViews>
    <workbookView xWindow="-10944" yWindow="-12744" windowWidth="22740" windowHeight="12000" xr2:uid="{FCB98812-005C-4F82-B472-103568531E98}"/>
  </bookViews>
  <sheets>
    <sheet name="Axelrad_2007 Table 3" sheetId="1" r:id="rId1"/>
    <sheet name="CI and PI calculations" sheetId="4" r:id="rId2"/>
  </sheets>
  <definedNames>
    <definedName name="_xlnm._FilterDatabase" localSheetId="0" hidden="1">'Axelrad_2007 Table 3'!$B$4:$L$19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4" l="1"/>
  <c r="R8" i="4"/>
  <c r="R7" i="4"/>
  <c r="H6" i="4"/>
  <c r="R6" i="4" s="1"/>
  <c r="M6" i="4"/>
  <c r="K8" i="4"/>
  <c r="N8" i="4" s="1"/>
  <c r="H13" i="4"/>
  <c r="Q13" i="4" s="1"/>
  <c r="H12" i="4"/>
  <c r="Q12" i="4" s="1"/>
  <c r="Q9" i="4"/>
  <c r="Q8" i="4"/>
  <c r="K16" i="1"/>
  <c r="K15" i="1"/>
  <c r="K9" i="4"/>
  <c r="N9" i="4" s="1"/>
  <c r="K13" i="4"/>
  <c r="M13" i="4" s="1"/>
  <c r="K12" i="4"/>
  <c r="H11" i="4"/>
  <c r="Q11" i="4" s="1"/>
  <c r="H10" i="4"/>
  <c r="Q10" i="4" s="1"/>
  <c r="K11" i="4"/>
  <c r="K10" i="4"/>
  <c r="H9" i="4"/>
  <c r="H8" i="4"/>
  <c r="H7" i="4"/>
  <c r="Q7" i="4" s="1"/>
  <c r="K7" i="4"/>
  <c r="M7" i="4" s="1"/>
  <c r="K6" i="4"/>
  <c r="K17" i="1"/>
  <c r="K14" i="1"/>
  <c r="K13" i="1"/>
  <c r="K11" i="1"/>
  <c r="K12" i="1"/>
  <c r="K10" i="1"/>
  <c r="K9" i="1"/>
  <c r="K8" i="1"/>
  <c r="K7" i="1"/>
  <c r="K6" i="1"/>
  <c r="K5" i="1"/>
  <c r="R11" i="4" l="1"/>
  <c r="Q6" i="4"/>
  <c r="R12" i="4"/>
  <c r="R10" i="4"/>
  <c r="R13" i="4"/>
  <c r="P12" i="4"/>
  <c r="P13" i="4"/>
  <c r="O13" i="4"/>
  <c r="N13" i="4"/>
  <c r="P11" i="4"/>
  <c r="P10" i="4"/>
  <c r="M12" i="4"/>
  <c r="N12" i="4"/>
  <c r="O12" i="4"/>
  <c r="O11" i="4"/>
  <c r="M11" i="4"/>
  <c r="N11" i="4"/>
  <c r="O7" i="4"/>
  <c r="P7" i="4"/>
  <c r="O6" i="4"/>
  <c r="P8" i="4"/>
  <c r="O8" i="4"/>
  <c r="O9" i="4"/>
  <c r="M10" i="4"/>
  <c r="N10" i="4"/>
  <c r="O10" i="4"/>
  <c r="P9" i="4"/>
  <c r="P6" i="4"/>
  <c r="N6" i="4"/>
  <c r="N7" i="4"/>
  <c r="M9" i="4"/>
  <c r="M8" i="4"/>
</calcChain>
</file>

<file path=xl/sharedStrings.xml><?xml version="1.0" encoding="utf-8"?>
<sst xmlns="http://schemas.openxmlformats.org/spreadsheetml/2006/main" count="101" uniqueCount="62">
  <si>
    <t>Supplemental File S4B.1 Rescaled regression coefficients used for the the meta-analysis (adapted from Table 3 in Axelrad et al. 2007)</t>
  </si>
  <si>
    <t>est_id</t>
  </si>
  <si>
    <t>cohort</t>
  </si>
  <si>
    <t>authyr</t>
  </si>
  <si>
    <t>ageyr</t>
  </si>
  <si>
    <t>n</t>
  </si>
  <si>
    <t>domain</t>
  </si>
  <si>
    <t>test</t>
  </si>
  <si>
    <t>beta</t>
  </si>
  <si>
    <t>se</t>
  </si>
  <si>
    <t>v</t>
  </si>
  <si>
    <t>order</t>
  </si>
  <si>
    <t>Faroe</t>
  </si>
  <si>
    <t>Budtz-Jorgensen_2005</t>
  </si>
  <si>
    <t>general intelligence</t>
  </si>
  <si>
    <t>WISC-R FIQ (composite)</t>
  </si>
  <si>
    <t>visual-motor integration</t>
  </si>
  <si>
    <t>Bender (copy errors)</t>
  </si>
  <si>
    <t>confrontational naming</t>
  </si>
  <si>
    <t>BNT (no cues)</t>
  </si>
  <si>
    <t>verbal learning and memory</t>
  </si>
  <si>
    <t>CVLT (short-term recall)</t>
  </si>
  <si>
    <t>New_Zealand</t>
  </si>
  <si>
    <t>Crump_1998</t>
  </si>
  <si>
    <t>WISC-R FIQ</t>
  </si>
  <si>
    <t>WISC-R PIQ</t>
  </si>
  <si>
    <t>general verbal skills</t>
  </si>
  <si>
    <t>TOLD (spoken language)</t>
  </si>
  <si>
    <t>general development</t>
  </si>
  <si>
    <t>MSCA (perceptual)</t>
  </si>
  <si>
    <t>Seychelles</t>
  </si>
  <si>
    <t>Myers_2003</t>
  </si>
  <si>
    <t>WISC-III FIQ</t>
  </si>
  <si>
    <t>BNT (total score)</t>
  </si>
  <si>
    <t>visual memory</t>
  </si>
  <si>
    <t>WRAML (design memory)</t>
  </si>
  <si>
    <t>VMI</t>
  </si>
  <si>
    <t>Method/ Source</t>
  </si>
  <si>
    <r>
      <t>β</t>
    </r>
    <r>
      <rPr>
        <vertAlign val="subscript"/>
        <sz val="9"/>
        <color theme="1"/>
        <rFont val="Times New Roman"/>
        <family val="1"/>
      </rPr>
      <t>pooled</t>
    </r>
  </si>
  <si>
    <t>SE</t>
  </si>
  <si>
    <r>
      <rPr>
        <sz val="9"/>
        <color theme="1"/>
        <rFont val="Symbol"/>
        <family val="1"/>
        <charset val="2"/>
      </rPr>
      <t>s</t>
    </r>
    <r>
      <rPr>
        <vertAlign val="subscript"/>
        <sz val="9"/>
        <color theme="1"/>
        <rFont val="Times New Roman"/>
        <family val="1"/>
      </rPr>
      <t>estimate</t>
    </r>
  </si>
  <si>
    <r>
      <rPr>
        <sz val="9"/>
        <color theme="1"/>
        <rFont val="Symbol"/>
        <family val="1"/>
        <charset val="2"/>
      </rPr>
      <t>s</t>
    </r>
    <r>
      <rPr>
        <vertAlign val="subscript"/>
        <sz val="9"/>
        <color theme="1"/>
        <rFont val="Times New Roman"/>
        <family val="1"/>
      </rPr>
      <t>cohort</t>
    </r>
  </si>
  <si>
    <r>
      <rPr>
        <sz val="9"/>
        <color theme="1"/>
        <rFont val="Symbol"/>
        <family val="1"/>
        <charset val="2"/>
      </rPr>
      <t>s</t>
    </r>
    <r>
      <rPr>
        <vertAlign val="subscript"/>
        <sz val="9"/>
        <color theme="1"/>
        <rFont val="Times New Roman"/>
        <family val="1"/>
      </rPr>
      <t>domain</t>
    </r>
  </si>
  <si>
    <r>
      <t>SD</t>
    </r>
    <r>
      <rPr>
        <vertAlign val="subscript"/>
        <sz val="9"/>
        <color theme="1"/>
        <rFont val="Times New Roman"/>
        <family val="1"/>
      </rPr>
      <t>PI</t>
    </r>
  </si>
  <si>
    <t>z or t</t>
  </si>
  <si>
    <t>df</t>
  </si>
  <si>
    <t>critical value</t>
  </si>
  <si>
    <t>% interval</t>
  </si>
  <si>
    <r>
      <t>CI for β</t>
    </r>
    <r>
      <rPr>
        <vertAlign val="subscript"/>
        <sz val="9"/>
        <color theme="1"/>
        <rFont val="Times New Roman"/>
        <family val="1"/>
      </rPr>
      <t>pooled</t>
    </r>
  </si>
  <si>
    <r>
      <t>PI for β</t>
    </r>
    <r>
      <rPr>
        <vertAlign val="subscript"/>
        <sz val="9"/>
        <color theme="1"/>
        <rFont val="Times New Roman"/>
        <family val="1"/>
      </rPr>
      <t>pooled</t>
    </r>
  </si>
  <si>
    <t>Probability of adverse future study</t>
  </si>
  <si>
    <t>Probability of beneficial future study</t>
  </si>
  <si>
    <t>lower</t>
  </si>
  <si>
    <t>upper</t>
  </si>
  <si>
    <t>Axelrad et al. (2007) Table 5</t>
  </si>
  <si>
    <t>z</t>
  </si>
  <si>
    <t>.</t>
  </si>
  <si>
    <t>t</t>
  </si>
  <si>
    <t>Model 1 from {metafor} Appendix S4A.A</t>
  </si>
  <si>
    <t>Model 2 from {metafor} Appendix S4A.A</t>
  </si>
  <si>
    <t>Supplemental File S4B.2 Pooled regression coefficients from the the meta-analysis by Axelrad et al. (2007) and the 'rma.mv' function from {metafor}</t>
  </si>
  <si>
    <r>
      <rPr>
        <i/>
        <sz val="10"/>
        <color theme="1"/>
        <rFont val="Times New Roman"/>
        <family val="1"/>
      </rPr>
      <t>Archives of Toxicology</t>
    </r>
    <r>
      <rPr>
        <sz val="10"/>
        <color theme="1"/>
        <rFont val="Times New Roman"/>
        <family val="1"/>
      </rPr>
      <t xml:space="preserve">
Neurodevelopmental effects of methylmercury (MeHg): A review of epidemiological points of departure (PoDs), toxicological reference values (TRVs), and key uncertainties in human health risk assessment 
Blechinger, Scott R.1* (ORCID 0000-0002-4991-4597, Scopus ID 6506155596)
Singh, Kavita2 (ORCID N/A, Scopus ID 58382466900)
Afghan, Abdul1 (ORCID N/A, Scopus ID 58522410100)
Smith, Catherine A.1 (ORCID N/A, Scopus ID 46461849300)
1 Bureau of Chemical Safety, Food and Nutrition Directorate, Health Canada, Ottawa, Canada
2 Environmental Health Science and Research Bureau, Health Canada, Ottawa, Canada
*Corresponding author: scott.blechinger@hc-sc.gc.ca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</si>
</sst>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%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sz val="9"/>
      <color theme="1"/>
      <name val="Times New Roman"/>
      <family val="1"/>
      <charset val="2"/>
    </font>
    <font>
      <sz val="9"/>
      <color theme="1"/>
      <name val="Symbol"/>
      <family val="1"/>
      <charset val="2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FA3E-5ED5-452F-B992-FC5E58CCDBD4}">
  <dimension ref="A1:X19"/>
  <sheetViews>
    <sheetView tabSelected="1" zoomScale="80" zoomScaleNormal="80" workbookViewId="0">
      <selection sqref="A1:P1"/>
    </sheetView>
  </sheetViews>
  <sheetFormatPr defaultColWidth="8.88671875" defaultRowHeight="13.8"/>
  <cols>
    <col min="1" max="1" width="5.44140625" style="2" customWidth="1"/>
    <col min="2" max="2" width="8.5546875" style="2" customWidth="1"/>
    <col min="3" max="3" width="12.6640625" style="2" customWidth="1"/>
    <col min="4" max="4" width="18.109375" style="2" customWidth="1"/>
    <col min="5" max="5" width="7.6640625" style="8" customWidth="1"/>
    <col min="6" max="6" width="5.6640625" style="8" customWidth="1"/>
    <col min="7" max="7" width="20.88671875" style="2" customWidth="1"/>
    <col min="8" max="8" width="19.6640625" style="2" customWidth="1"/>
    <col min="9" max="9" width="7.5546875" style="2" customWidth="1"/>
    <col min="10" max="10" width="6.6640625" style="2" customWidth="1"/>
    <col min="11" max="11" width="8.6640625" style="2" customWidth="1"/>
    <col min="12" max="12" width="8" style="2" customWidth="1"/>
    <col min="13" max="16384" width="8.88671875" style="2"/>
  </cols>
  <sheetData>
    <row r="1" spans="1:24" ht="18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4"/>
    </row>
    <row r="2" spans="1:24" s="9" customFormat="1" ht="168.6" customHeight="1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6"/>
    </row>
    <row r="4" spans="1:24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24">
      <c r="B5" s="3">
        <v>1</v>
      </c>
      <c r="C5" s="3" t="s">
        <v>12</v>
      </c>
      <c r="D5" s="3" t="s">
        <v>13</v>
      </c>
      <c r="E5" s="4">
        <v>7</v>
      </c>
      <c r="F5" s="4">
        <v>917</v>
      </c>
      <c r="G5" s="3" t="s">
        <v>14</v>
      </c>
      <c r="H5" s="3" t="s">
        <v>15</v>
      </c>
      <c r="I5" s="5">
        <v>-0.124</v>
      </c>
      <c r="J5" s="5">
        <v>5.7000000000000002E-2</v>
      </c>
      <c r="K5" s="6">
        <f t="shared" ref="K5:K17" si="0">J5^2</f>
        <v>3.2490000000000002E-3</v>
      </c>
      <c r="L5" s="7">
        <v>3</v>
      </c>
      <c r="N5" s="25"/>
    </row>
    <row r="6" spans="1:24">
      <c r="B6" s="3">
        <v>2</v>
      </c>
      <c r="C6" s="3" t="s">
        <v>12</v>
      </c>
      <c r="D6" s="3" t="s">
        <v>13</v>
      </c>
      <c r="E6" s="4">
        <v>7</v>
      </c>
      <c r="F6" s="4">
        <v>917</v>
      </c>
      <c r="G6" s="3" t="s">
        <v>16</v>
      </c>
      <c r="H6" s="3" t="s">
        <v>17</v>
      </c>
      <c r="I6" s="5">
        <v>-0.104</v>
      </c>
      <c r="J6" s="5">
        <v>8.3000000000000004E-2</v>
      </c>
      <c r="K6" s="6">
        <f t="shared" si="0"/>
        <v>6.889000000000001E-3</v>
      </c>
      <c r="L6" s="7">
        <v>4</v>
      </c>
    </row>
    <row r="7" spans="1:24">
      <c r="B7" s="3">
        <v>3</v>
      </c>
      <c r="C7" s="3" t="s">
        <v>12</v>
      </c>
      <c r="D7" s="3" t="s">
        <v>13</v>
      </c>
      <c r="E7" s="4">
        <v>7</v>
      </c>
      <c r="F7" s="4">
        <v>917</v>
      </c>
      <c r="G7" s="3" t="s">
        <v>18</v>
      </c>
      <c r="H7" s="3" t="s">
        <v>19</v>
      </c>
      <c r="I7" s="5">
        <v>-0.26</v>
      </c>
      <c r="J7" s="5">
        <v>8.5999999999999993E-2</v>
      </c>
      <c r="K7" s="6">
        <f t="shared" si="0"/>
        <v>7.3959999999999989E-3</v>
      </c>
      <c r="L7" s="7">
        <v>1</v>
      </c>
    </row>
    <row r="8" spans="1:24">
      <c r="B8" s="3">
        <v>4</v>
      </c>
      <c r="C8" s="3" t="s">
        <v>12</v>
      </c>
      <c r="D8" s="3" t="s">
        <v>13</v>
      </c>
      <c r="E8" s="4">
        <v>7</v>
      </c>
      <c r="F8" s="4">
        <v>917</v>
      </c>
      <c r="G8" s="3" t="s">
        <v>20</v>
      </c>
      <c r="H8" s="3" t="s">
        <v>21</v>
      </c>
      <c r="I8" s="5">
        <v>-0.16900000000000001</v>
      </c>
      <c r="J8" s="5">
        <v>9.2999999999999999E-2</v>
      </c>
      <c r="K8" s="6">
        <f t="shared" si="0"/>
        <v>8.6490000000000004E-3</v>
      </c>
      <c r="L8" s="7">
        <v>2</v>
      </c>
    </row>
    <row r="9" spans="1:24">
      <c r="B9" s="3">
        <v>5</v>
      </c>
      <c r="C9" s="3" t="s">
        <v>22</v>
      </c>
      <c r="D9" s="3" t="s">
        <v>23</v>
      </c>
      <c r="E9" s="4">
        <v>6</v>
      </c>
      <c r="F9" s="4">
        <v>237</v>
      </c>
      <c r="G9" s="3" t="s">
        <v>14</v>
      </c>
      <c r="H9" s="3" t="s">
        <v>24</v>
      </c>
      <c r="I9" s="5">
        <v>-0.5</v>
      </c>
      <c r="J9" s="5">
        <v>0.26800000000000002</v>
      </c>
      <c r="K9" s="6">
        <f t="shared" si="0"/>
        <v>7.1824000000000013E-2</v>
      </c>
      <c r="L9" s="7">
        <v>7</v>
      </c>
    </row>
    <row r="10" spans="1:24">
      <c r="B10" s="3">
        <v>6</v>
      </c>
      <c r="C10" s="3" t="s">
        <v>22</v>
      </c>
      <c r="D10" s="3" t="s">
        <v>23</v>
      </c>
      <c r="E10" s="4">
        <v>6</v>
      </c>
      <c r="F10" s="4">
        <v>237</v>
      </c>
      <c r="G10" s="3" t="s">
        <v>14</v>
      </c>
      <c r="H10" s="3" t="s">
        <v>25</v>
      </c>
      <c r="I10" s="5">
        <v>-0.51</v>
      </c>
      <c r="J10" s="5">
        <v>0.31</v>
      </c>
      <c r="K10" s="6">
        <f t="shared" si="0"/>
        <v>9.6100000000000005E-2</v>
      </c>
      <c r="L10" s="7">
        <v>8</v>
      </c>
    </row>
    <row r="11" spans="1:24">
      <c r="B11" s="3">
        <v>7</v>
      </c>
      <c r="C11" s="3" t="s">
        <v>22</v>
      </c>
      <c r="D11" s="3" t="s">
        <v>23</v>
      </c>
      <c r="E11" s="4">
        <v>6</v>
      </c>
      <c r="F11" s="4">
        <v>237</v>
      </c>
      <c r="G11" s="3" t="s">
        <v>26</v>
      </c>
      <c r="H11" s="3" t="s">
        <v>27</v>
      </c>
      <c r="I11" s="5">
        <v>-0.56000000000000005</v>
      </c>
      <c r="J11" s="5">
        <v>0.28199999999999997</v>
      </c>
      <c r="K11" s="6">
        <f t="shared" si="0"/>
        <v>7.9523999999999984E-2</v>
      </c>
      <c r="L11" s="7">
        <v>6</v>
      </c>
    </row>
    <row r="12" spans="1:24">
      <c r="B12" s="3">
        <v>8</v>
      </c>
      <c r="C12" s="3" t="s">
        <v>22</v>
      </c>
      <c r="D12" s="3" t="s">
        <v>23</v>
      </c>
      <c r="E12" s="4">
        <v>6</v>
      </c>
      <c r="F12" s="4">
        <v>237</v>
      </c>
      <c r="G12" s="3" t="s">
        <v>28</v>
      </c>
      <c r="H12" s="3" t="s">
        <v>29</v>
      </c>
      <c r="I12" s="5">
        <v>-0.8</v>
      </c>
      <c r="J12" s="5">
        <v>0.315</v>
      </c>
      <c r="K12" s="6">
        <f t="shared" si="0"/>
        <v>9.9225000000000008E-2</v>
      </c>
      <c r="L12" s="7">
        <v>5</v>
      </c>
    </row>
    <row r="13" spans="1:24">
      <c r="B13" s="3">
        <v>9</v>
      </c>
      <c r="C13" s="3" t="s">
        <v>30</v>
      </c>
      <c r="D13" s="3" t="s">
        <v>31</v>
      </c>
      <c r="E13" s="4">
        <v>9</v>
      </c>
      <c r="F13" s="4">
        <v>643</v>
      </c>
      <c r="G13" s="3" t="s">
        <v>14</v>
      </c>
      <c r="H13" s="3" t="s">
        <v>32</v>
      </c>
      <c r="I13" s="5">
        <v>-0.17</v>
      </c>
      <c r="J13" s="5">
        <v>0.13</v>
      </c>
      <c r="K13" s="6">
        <f t="shared" si="0"/>
        <v>1.6900000000000002E-2</v>
      </c>
      <c r="L13" s="7">
        <v>9</v>
      </c>
    </row>
    <row r="14" spans="1:24">
      <c r="B14" s="3">
        <v>10</v>
      </c>
      <c r="C14" s="3" t="s">
        <v>30</v>
      </c>
      <c r="D14" s="3" t="s">
        <v>31</v>
      </c>
      <c r="E14" s="4">
        <v>9</v>
      </c>
      <c r="F14" s="4">
        <v>643</v>
      </c>
      <c r="G14" s="3" t="s">
        <v>20</v>
      </c>
      <c r="H14" s="3" t="s">
        <v>21</v>
      </c>
      <c r="I14" s="5">
        <v>0.19</v>
      </c>
      <c r="J14" s="5">
        <v>0.14399999999999999</v>
      </c>
      <c r="K14" s="6">
        <f t="shared" si="0"/>
        <v>2.0735999999999997E-2</v>
      </c>
      <c r="L14" s="7">
        <v>13</v>
      </c>
    </row>
    <row r="15" spans="1:24">
      <c r="B15" s="3">
        <v>11</v>
      </c>
      <c r="C15" s="3" t="s">
        <v>30</v>
      </c>
      <c r="D15" s="3" t="s">
        <v>31</v>
      </c>
      <c r="E15" s="4">
        <v>9</v>
      </c>
      <c r="F15" s="4">
        <v>643</v>
      </c>
      <c r="G15" s="3" t="s">
        <v>18</v>
      </c>
      <c r="H15" s="3" t="s">
        <v>33</v>
      </c>
      <c r="I15" s="5">
        <v>-3.7999999999999999E-2</v>
      </c>
      <c r="J15" s="5">
        <v>0.14399999999999999</v>
      </c>
      <c r="K15" s="6">
        <f t="shared" si="0"/>
        <v>2.0735999999999997E-2</v>
      </c>
      <c r="L15" s="7">
        <v>11</v>
      </c>
    </row>
    <row r="16" spans="1:24">
      <c r="B16" s="3">
        <v>12</v>
      </c>
      <c r="C16" s="3" t="s">
        <v>30</v>
      </c>
      <c r="D16" s="3" t="s">
        <v>31</v>
      </c>
      <c r="E16" s="4">
        <v>9</v>
      </c>
      <c r="F16" s="4">
        <v>643</v>
      </c>
      <c r="G16" s="3" t="s">
        <v>34</v>
      </c>
      <c r="H16" s="3" t="s">
        <v>35</v>
      </c>
      <c r="I16" s="5">
        <v>-0.109</v>
      </c>
      <c r="J16" s="5">
        <v>0.15</v>
      </c>
      <c r="K16" s="6">
        <f t="shared" si="0"/>
        <v>2.2499999999999999E-2</v>
      </c>
      <c r="L16" s="7">
        <v>10</v>
      </c>
    </row>
    <row r="17" spans="2:12">
      <c r="B17" s="3">
        <v>13</v>
      </c>
      <c r="C17" s="3" t="s">
        <v>30</v>
      </c>
      <c r="D17" s="3" t="s">
        <v>31</v>
      </c>
      <c r="E17" s="4">
        <v>9</v>
      </c>
      <c r="F17" s="4">
        <v>643</v>
      </c>
      <c r="G17" s="3" t="s">
        <v>16</v>
      </c>
      <c r="H17" s="3" t="s">
        <v>36</v>
      </c>
      <c r="I17" s="5">
        <v>-1.2999999999999999E-2</v>
      </c>
      <c r="J17" s="5">
        <v>0.15</v>
      </c>
      <c r="K17" s="6">
        <f t="shared" si="0"/>
        <v>2.2499999999999999E-2</v>
      </c>
      <c r="L17" s="7">
        <v>12</v>
      </c>
    </row>
    <row r="18" spans="2:12">
      <c r="B18" s="9"/>
      <c r="C18" s="9"/>
      <c r="D18" s="9"/>
      <c r="E18" s="12"/>
      <c r="F18" s="12"/>
      <c r="G18" s="9"/>
      <c r="H18" s="9"/>
      <c r="I18" s="13"/>
      <c r="J18" s="13"/>
      <c r="K18" s="14"/>
      <c r="L18" s="15"/>
    </row>
    <row r="19" spans="2:12">
      <c r="B19" s="9"/>
      <c r="C19" s="9"/>
      <c r="D19" s="9"/>
      <c r="E19" s="12"/>
      <c r="F19" s="12"/>
      <c r="G19" s="9"/>
      <c r="H19" s="9"/>
      <c r="I19" s="13"/>
      <c r="J19" s="13"/>
      <c r="K19" s="14"/>
      <c r="L19" s="15"/>
    </row>
  </sheetData>
  <autoFilter ref="B4:L19" xr:uid="{AED4FA3E-5ED5-452F-B992-FC5E58CCDBD4}">
    <sortState xmlns:xlrd2="http://schemas.microsoft.com/office/spreadsheetml/2017/richdata2" ref="B5:L19">
      <sortCondition ref="B4:B19"/>
    </sortState>
  </autoFilter>
  <mergeCells count="2">
    <mergeCell ref="A1:P1"/>
    <mergeCell ref="A2:W2"/>
  </mergeCells>
  <pageMargins left="0.7" right="0.7" top="0.75" bottom="0.75" header="0.3" footer="0.3"/>
  <pageSetup orientation="portrait" horizontalDpi="1200" verticalDpi="1200" r:id="rId1"/>
  <headerFooter>
    <oddHeader>&amp;R&amp;"Aptos"&amp;12&amp;K000000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B283-ABD3-4E55-8BCA-2B0544F4C019}">
  <dimension ref="A1:X19"/>
  <sheetViews>
    <sheetView zoomScale="80" zoomScaleNormal="80" workbookViewId="0">
      <selection activeCell="V12" sqref="V12"/>
    </sheetView>
  </sheetViews>
  <sheetFormatPr defaultColWidth="8.88671875" defaultRowHeight="13.2"/>
  <cols>
    <col min="1" max="1" width="5" style="9" customWidth="1"/>
    <col min="2" max="2" width="9.88671875" style="10" customWidth="1"/>
    <col min="3" max="3" width="7.6640625" style="10" customWidth="1"/>
    <col min="4" max="4" width="5.88671875" style="10" customWidth="1"/>
    <col min="5" max="5" width="6.109375" style="10" customWidth="1"/>
    <col min="6" max="6" width="7.33203125" style="10" customWidth="1"/>
    <col min="7" max="7" width="7" style="10" customWidth="1"/>
    <col min="8" max="8" width="6.5546875" style="10" customWidth="1"/>
    <col min="9" max="9" width="5" style="10" customWidth="1"/>
    <col min="10" max="10" width="3.6640625" style="10" customWidth="1"/>
    <col min="11" max="11" width="6.44140625" style="10" customWidth="1"/>
    <col min="12" max="12" width="6.6640625" style="10" customWidth="1"/>
    <col min="13" max="13" width="7.33203125" style="10" customWidth="1"/>
    <col min="14" max="14" width="6.88671875" style="10" customWidth="1"/>
    <col min="15" max="16" width="6.6640625" style="10" customWidth="1"/>
    <col min="17" max="17" width="9.5546875" style="9" customWidth="1"/>
    <col min="18" max="18" width="10.33203125" style="9" customWidth="1"/>
    <col min="19" max="16384" width="8.88671875" style="9"/>
  </cols>
  <sheetData>
    <row r="1" spans="1:24" ht="18.75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68.6" customHeight="1">
      <c r="A2" s="28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6"/>
    </row>
    <row r="4" spans="1:24" ht="26.4" customHeight="1">
      <c r="B4" s="30" t="s">
        <v>37</v>
      </c>
      <c r="C4" s="30" t="s">
        <v>38</v>
      </c>
      <c r="D4" s="30" t="s">
        <v>39</v>
      </c>
      <c r="E4" s="29" t="s">
        <v>40</v>
      </c>
      <c r="F4" s="29" t="s">
        <v>41</v>
      </c>
      <c r="G4" s="29" t="s">
        <v>42</v>
      </c>
      <c r="H4" s="30" t="s">
        <v>43</v>
      </c>
      <c r="I4" s="30" t="s">
        <v>44</v>
      </c>
      <c r="J4" s="30" t="s">
        <v>45</v>
      </c>
      <c r="K4" s="30" t="s">
        <v>46</v>
      </c>
      <c r="L4" s="30" t="s">
        <v>47</v>
      </c>
      <c r="M4" s="30" t="s">
        <v>48</v>
      </c>
      <c r="N4" s="30"/>
      <c r="O4" s="30" t="s">
        <v>49</v>
      </c>
      <c r="P4" s="30"/>
      <c r="Q4" s="31" t="s">
        <v>50</v>
      </c>
      <c r="R4" s="32" t="s">
        <v>51</v>
      </c>
      <c r="T4" s="25"/>
    </row>
    <row r="5" spans="1:24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6" t="s">
        <v>52</v>
      </c>
      <c r="N5" s="16" t="s">
        <v>53</v>
      </c>
      <c r="O5" s="16" t="s">
        <v>52</v>
      </c>
      <c r="P5" s="16" t="s">
        <v>53</v>
      </c>
      <c r="Q5" s="31"/>
      <c r="R5" s="32"/>
    </row>
    <row r="6" spans="1:24" ht="18" customHeight="1">
      <c r="B6" s="33" t="s">
        <v>54</v>
      </c>
      <c r="C6" s="18">
        <v>-0.18</v>
      </c>
      <c r="D6" s="17">
        <v>9.1999999999999998E-2</v>
      </c>
      <c r="E6" s="17">
        <v>0</v>
      </c>
      <c r="F6" s="17">
        <v>0.112</v>
      </c>
      <c r="G6" s="17">
        <v>6.4799999999999996E-2</v>
      </c>
      <c r="H6" s="19">
        <f>SQRT(D6^2 + F6^2 + G6^2)</f>
        <v>0.15876725103118716</v>
      </c>
      <c r="I6" s="17" t="s">
        <v>55</v>
      </c>
      <c r="J6" s="16" t="s">
        <v>56</v>
      </c>
      <c r="K6" s="18">
        <f>ABS(_xlfn.NORM.S.INV((1-L6)/2))</f>
        <v>1.9599639845400536</v>
      </c>
      <c r="L6" s="20">
        <v>0.95</v>
      </c>
      <c r="M6" s="18">
        <f>C6-(D6*K6)</f>
        <v>-0.3603166865776849</v>
      </c>
      <c r="N6" s="18">
        <f t="shared" ref="N6:N13" si="0">C6+D6*K6</f>
        <v>3.1668657768493813E-4</v>
      </c>
      <c r="O6" s="18">
        <f>C6-K6*H6</f>
        <v>-0.4911780939455565</v>
      </c>
      <c r="P6" s="18">
        <f>C6+K6*H6</f>
        <v>0.13117809394555652</v>
      </c>
      <c r="Q6" s="21">
        <f>_xlfn.NORM.DIST(0,C6,H6,TRUE)</f>
        <v>0.87154715228389756</v>
      </c>
      <c r="R6" s="22">
        <f>1-_xlfn.NORM.DIST(0,C6,H6,TRUE)</f>
        <v>0.12845284771610244</v>
      </c>
    </row>
    <row r="7" spans="1:24">
      <c r="B7" s="33"/>
      <c r="C7" s="18">
        <v>-0.18</v>
      </c>
      <c r="D7" s="17">
        <v>9.1999999999999998E-2</v>
      </c>
      <c r="E7" s="17">
        <v>0</v>
      </c>
      <c r="F7" s="17">
        <v>0.112</v>
      </c>
      <c r="G7" s="17">
        <v>6.4799999999999996E-2</v>
      </c>
      <c r="H7" s="19">
        <f t="shared" ref="H7:H10" si="1">SQRT(D7^2 + F7^2 + G7^2)</f>
        <v>0.15876725103118716</v>
      </c>
      <c r="I7" s="17" t="s">
        <v>55</v>
      </c>
      <c r="J7" s="16" t="s">
        <v>56</v>
      </c>
      <c r="K7" s="18">
        <f>ABS(_xlfn.NORM.S.INV((1-L7)/2))</f>
        <v>1.6448536269514726</v>
      </c>
      <c r="L7" s="20">
        <v>0.9</v>
      </c>
      <c r="M7" s="18">
        <f t="shared" ref="M7:M13" si="2">C7-(D7*K7)</f>
        <v>-0.33132653367953546</v>
      </c>
      <c r="N7" s="18">
        <f t="shared" si="0"/>
        <v>-2.8673466320464525E-2</v>
      </c>
      <c r="O7" s="18">
        <f t="shared" ref="O7:O9" si="3">C7-K7*H7</f>
        <v>-0.44114888869976315</v>
      </c>
      <c r="P7" s="18">
        <f t="shared" ref="P7:P9" si="4">C7+K7*H7</f>
        <v>8.1148888699763166E-2</v>
      </c>
      <c r="Q7" s="21">
        <f t="shared" ref="Q7:Q13" si="5">_xlfn.NORM.DIST(0,C7,H7,TRUE)</f>
        <v>0.87154715228389756</v>
      </c>
      <c r="R7" s="22">
        <f t="shared" ref="R7:R13" si="6">1-_xlfn.NORM.DIST(0,C7,H7,TRUE)</f>
        <v>0.12845284771610244</v>
      </c>
    </row>
    <row r="8" spans="1:24">
      <c r="B8" s="33"/>
      <c r="C8" s="18">
        <v>-0.18</v>
      </c>
      <c r="D8" s="17">
        <v>9.1999999999999998E-2</v>
      </c>
      <c r="E8" s="17">
        <v>0</v>
      </c>
      <c r="F8" s="17">
        <v>0.112</v>
      </c>
      <c r="G8" s="17">
        <v>6.4799999999999996E-2</v>
      </c>
      <c r="H8" s="19">
        <f t="shared" si="1"/>
        <v>0.15876725103118716</v>
      </c>
      <c r="I8" s="17" t="s">
        <v>57</v>
      </c>
      <c r="J8" s="17">
        <v>12</v>
      </c>
      <c r="K8" s="18">
        <f>_xlfn.T.INV.2T(1-L8,J8)</f>
        <v>2.178812829667228</v>
      </c>
      <c r="L8" s="20">
        <v>0.95</v>
      </c>
      <c r="M8" s="18">
        <f t="shared" si="2"/>
        <v>-0.38045078032938495</v>
      </c>
      <c r="N8" s="18">
        <f t="shared" si="0"/>
        <v>2.0450780329384993E-2</v>
      </c>
      <c r="O8" s="18">
        <f t="shared" si="3"/>
        <v>-0.52592412347774808</v>
      </c>
      <c r="P8" s="18">
        <f t="shared" si="4"/>
        <v>0.16592412347774804</v>
      </c>
      <c r="Q8" s="21">
        <f t="shared" si="5"/>
        <v>0.87154715228389756</v>
      </c>
      <c r="R8" s="22">
        <f t="shared" si="6"/>
        <v>0.12845284771610244</v>
      </c>
    </row>
    <row r="9" spans="1:24">
      <c r="B9" s="33"/>
      <c r="C9" s="18">
        <v>-0.18</v>
      </c>
      <c r="D9" s="17">
        <v>9.1999999999999998E-2</v>
      </c>
      <c r="E9" s="17">
        <v>0</v>
      </c>
      <c r="F9" s="17">
        <v>0.112</v>
      </c>
      <c r="G9" s="17">
        <v>6.4799999999999996E-2</v>
      </c>
      <c r="H9" s="19">
        <f t="shared" si="1"/>
        <v>0.15876725103118716</v>
      </c>
      <c r="I9" s="17" t="s">
        <v>57</v>
      </c>
      <c r="J9" s="17">
        <v>12</v>
      </c>
      <c r="K9" s="18">
        <f t="shared" ref="K9" si="7">_xlfn.T.INV.2T(1-L9,J9)</f>
        <v>1.7822875556493201</v>
      </c>
      <c r="L9" s="20">
        <v>0.9</v>
      </c>
      <c r="M9" s="18">
        <f t="shared" si="2"/>
        <v>-0.34397045511973745</v>
      </c>
      <c r="N9" s="18">
        <f t="shared" si="0"/>
        <v>-1.6029544880262536E-2</v>
      </c>
      <c r="O9" s="18">
        <f t="shared" si="3"/>
        <v>-0.46296889575753652</v>
      </c>
      <c r="P9" s="18">
        <f t="shared" si="4"/>
        <v>0.10296889575753654</v>
      </c>
      <c r="Q9" s="21">
        <f t="shared" si="5"/>
        <v>0.87154715228389756</v>
      </c>
      <c r="R9" s="22">
        <f t="shared" si="6"/>
        <v>0.12845284771610244</v>
      </c>
    </row>
    <row r="10" spans="1:24" ht="27.6" customHeight="1">
      <c r="B10" s="33" t="s">
        <v>58</v>
      </c>
      <c r="C10" s="19">
        <v>-0.23103599999999999</v>
      </c>
      <c r="D10" s="19">
        <v>0.152194</v>
      </c>
      <c r="E10" s="17">
        <v>0</v>
      </c>
      <c r="F10" s="19">
        <v>0.24814</v>
      </c>
      <c r="G10" s="17">
        <v>1.9999999999999999E-6</v>
      </c>
      <c r="H10" s="17">
        <f t="shared" si="1"/>
        <v>0.29109529924064387</v>
      </c>
      <c r="I10" s="17" t="s">
        <v>55</v>
      </c>
      <c r="J10" s="16" t="s">
        <v>56</v>
      </c>
      <c r="K10" s="18">
        <f>ABS(_xlfn.NORM.S.INV((1-L10)/2))</f>
        <v>1.9599639845400536</v>
      </c>
      <c r="L10" s="20">
        <v>0.95</v>
      </c>
      <c r="M10" s="18">
        <f t="shared" si="2"/>
        <v>-0.52933075866308887</v>
      </c>
      <c r="N10" s="18">
        <f t="shared" si="0"/>
        <v>6.7258758663088919E-2</v>
      </c>
      <c r="O10" s="18">
        <f>C10-K10*H10</f>
        <v>-0.80157230258057166</v>
      </c>
      <c r="P10" s="18">
        <f>C10+K10*H10</f>
        <v>0.33950030258057162</v>
      </c>
      <c r="Q10" s="21">
        <f t="shared" si="5"/>
        <v>0.78630860963070071</v>
      </c>
      <c r="R10" s="22">
        <f t="shared" si="6"/>
        <v>0.21369139036929929</v>
      </c>
    </row>
    <row r="11" spans="1:24" ht="36" customHeight="1">
      <c r="B11" s="33"/>
      <c r="C11" s="19">
        <v>-0.23103599999999999</v>
      </c>
      <c r="D11" s="19">
        <v>0.152194</v>
      </c>
      <c r="E11" s="17">
        <v>0</v>
      </c>
      <c r="F11" s="19">
        <v>0.24814</v>
      </c>
      <c r="G11" s="17">
        <v>1.9999999999999999E-6</v>
      </c>
      <c r="H11" s="17">
        <f t="shared" ref="H11:H13" si="8">SQRT(D11^2 + F11^2 + G11^2)</f>
        <v>0.29109529924064387</v>
      </c>
      <c r="I11" s="17" t="s">
        <v>55</v>
      </c>
      <c r="J11" s="16" t="s">
        <v>56</v>
      </c>
      <c r="K11" s="18">
        <f>ABS(_xlfn.NORM.S.INV((1-L11)/2))</f>
        <v>1.6448536269514726</v>
      </c>
      <c r="L11" s="20">
        <v>0.9</v>
      </c>
      <c r="M11" s="18">
        <f t="shared" si="2"/>
        <v>-0.48137285290025245</v>
      </c>
      <c r="N11" s="18">
        <f t="shared" si="0"/>
        <v>1.9300852900252435E-2</v>
      </c>
      <c r="O11" s="18">
        <f t="shared" ref="O11:O13" si="9">C11-K11*H11</f>
        <v>-0.70984515874449727</v>
      </c>
      <c r="P11" s="18">
        <f t="shared" ref="P11:P13" si="10">C11+K11*H11</f>
        <v>0.24777315874449732</v>
      </c>
      <c r="Q11" s="21">
        <f t="shared" si="5"/>
        <v>0.78630860963070071</v>
      </c>
      <c r="R11" s="22">
        <f t="shared" si="6"/>
        <v>0.21369139036929929</v>
      </c>
    </row>
    <row r="12" spans="1:24" ht="36" customHeight="1">
      <c r="B12" s="33" t="s">
        <v>59</v>
      </c>
      <c r="C12" s="19">
        <v>-0.23103599999999999</v>
      </c>
      <c r="D12" s="19">
        <v>0.152194</v>
      </c>
      <c r="E12" s="17">
        <v>0</v>
      </c>
      <c r="F12" s="19">
        <v>0.24814</v>
      </c>
      <c r="G12" s="17">
        <v>1.9999999999999999E-6</v>
      </c>
      <c r="H12" s="17">
        <f t="shared" si="8"/>
        <v>0.29109529924064387</v>
      </c>
      <c r="I12" s="17" t="s">
        <v>57</v>
      </c>
      <c r="J12" s="17">
        <v>12</v>
      </c>
      <c r="K12" s="18">
        <f t="shared" ref="K12:K13" si="11">_xlfn.T.INV.2T(1-L12,J12)</f>
        <v>2.178812829667228</v>
      </c>
      <c r="L12" s="20">
        <v>0.95</v>
      </c>
      <c r="M12" s="18">
        <f t="shared" si="2"/>
        <v>-0.56263823979837413</v>
      </c>
      <c r="N12" s="18">
        <f t="shared" si="0"/>
        <v>0.10056623979837412</v>
      </c>
      <c r="O12" s="18">
        <f t="shared" si="9"/>
        <v>-0.86527817264133577</v>
      </c>
      <c r="P12" s="18">
        <f t="shared" si="10"/>
        <v>0.40320617264133574</v>
      </c>
      <c r="Q12" s="23">
        <f t="shared" si="5"/>
        <v>0.78630860963070071</v>
      </c>
      <c r="R12" s="22">
        <f t="shared" si="6"/>
        <v>0.21369139036929929</v>
      </c>
    </row>
    <row r="13" spans="1:24" ht="29.4" customHeight="1">
      <c r="B13" s="33"/>
      <c r="C13" s="19">
        <v>-0.23103599999999999</v>
      </c>
      <c r="D13" s="19">
        <v>0.152194</v>
      </c>
      <c r="E13" s="17">
        <v>0</v>
      </c>
      <c r="F13" s="19">
        <v>0.24814</v>
      </c>
      <c r="G13" s="17">
        <v>1.9999999999999999E-6</v>
      </c>
      <c r="H13" s="17">
        <f t="shared" si="8"/>
        <v>0.29109529924064387</v>
      </c>
      <c r="I13" s="17" t="s">
        <v>57</v>
      </c>
      <c r="J13" s="17">
        <v>12</v>
      </c>
      <c r="K13" s="18">
        <f t="shared" si="11"/>
        <v>1.7822875556493201</v>
      </c>
      <c r="L13" s="20">
        <v>0.9</v>
      </c>
      <c r="M13" s="18">
        <f t="shared" si="2"/>
        <v>-0.50228947224449261</v>
      </c>
      <c r="N13" s="18">
        <f t="shared" si="0"/>
        <v>4.0217472244492597E-2</v>
      </c>
      <c r="O13" s="18">
        <f t="shared" si="9"/>
        <v>-0.74985152934461452</v>
      </c>
      <c r="P13" s="18">
        <f t="shared" si="10"/>
        <v>0.28777952934461448</v>
      </c>
      <c r="Q13" s="23">
        <f t="shared" si="5"/>
        <v>0.78630860963070071</v>
      </c>
      <c r="R13" s="22">
        <f t="shared" si="6"/>
        <v>0.21369139036929929</v>
      </c>
    </row>
    <row r="18" spans="11:12">
      <c r="K18" s="11"/>
      <c r="L18" s="11"/>
    </row>
    <row r="19" spans="11:12">
      <c r="K19" s="11"/>
      <c r="L19" s="11"/>
    </row>
  </sheetData>
  <mergeCells count="20">
    <mergeCell ref="B12:B13"/>
    <mergeCell ref="B6:B9"/>
    <mergeCell ref="E4:E5"/>
    <mergeCell ref="D4:D5"/>
    <mergeCell ref="C4:C5"/>
    <mergeCell ref="B4:B5"/>
    <mergeCell ref="B10:B11"/>
    <mergeCell ref="F4:F5"/>
    <mergeCell ref="M4:N4"/>
    <mergeCell ref="Q4:Q5"/>
    <mergeCell ref="A1:X1"/>
    <mergeCell ref="R4:R5"/>
    <mergeCell ref="O4:P4"/>
    <mergeCell ref="J4:J5"/>
    <mergeCell ref="L4:L5"/>
    <mergeCell ref="K4:K5"/>
    <mergeCell ref="I4:I5"/>
    <mergeCell ref="H4:H5"/>
    <mergeCell ref="G4:G5"/>
    <mergeCell ref="A2:W2"/>
  </mergeCells>
  <pageMargins left="0.7" right="0.7" top="0.75" bottom="0.75" header="0.3" footer="0.3"/>
  <pageSetup orientation="portrait" horizontalDpi="1200" verticalDpi="1200" r:id="rId1"/>
  <headerFooter>
    <oddHeader>&amp;R&amp;"Aptos"&amp;12&amp;K000000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Axelrad_2007 Table 3</vt:lpstr>
      <vt:lpstr>CI and PI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2026-01-29T16:35:19Z</dcterms:created>
  <dcterms:modified xsi:type="dcterms:W3CDTF">2026-01-29T16:35:23Z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2026-01-29T16:35:21Z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132b24c9-6107-48d8-8f0c-dcb647804f6c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</Properties>
</file>