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Veroeffentlichungen\Paperinpreparation\PyvsFTIR\Submission\"/>
    </mc:Choice>
  </mc:AlternateContent>
  <bookViews>
    <workbookView xWindow="0" yWindow="0" windowWidth="38400" windowHeight="17100" activeTab="2"/>
  </bookViews>
  <sheets>
    <sheet name="PY-GCMS" sheetId="14" r:id="rId1"/>
    <sheet name="FTIR Numbers" sheetId="16" r:id="rId2"/>
    <sheet name="FTIR Mass calculation" sheetId="15" r:id="rId3"/>
  </sheets>
  <calcPr calcId="162913"/>
</workbook>
</file>

<file path=xl/calcChain.xml><?xml version="1.0" encoding="utf-8"?>
<calcChain xmlns="http://schemas.openxmlformats.org/spreadsheetml/2006/main">
  <c r="T2" i="14" l="1"/>
  <c r="T12" i="14"/>
  <c r="U12" i="14" s="1"/>
  <c r="K3" i="16"/>
  <c r="L3" i="16" s="1"/>
  <c r="M3" i="16"/>
  <c r="K4" i="16"/>
  <c r="L4" i="16" s="1"/>
  <c r="M4" i="16"/>
  <c r="O4" i="16" s="1"/>
  <c r="K5" i="16"/>
  <c r="L5" i="16" s="1"/>
  <c r="M5" i="16"/>
  <c r="O5" i="16" s="1"/>
  <c r="K6" i="16"/>
  <c r="L6" i="16" s="1"/>
  <c r="M6" i="16"/>
  <c r="O6" i="16" s="1"/>
  <c r="K7" i="16"/>
  <c r="L7" i="16" s="1"/>
  <c r="M7" i="16"/>
  <c r="N7" i="16" s="1"/>
  <c r="K8" i="16"/>
  <c r="L8" i="16" s="1"/>
  <c r="AE8" i="16" s="1"/>
  <c r="M8" i="16"/>
  <c r="O8" i="16" s="1"/>
  <c r="H9" i="16"/>
  <c r="K9" i="16"/>
  <c r="M9" i="16"/>
  <c r="O9" i="16" s="1"/>
  <c r="K12" i="16"/>
  <c r="V12" i="16" s="1"/>
  <c r="M12" i="16"/>
  <c r="O12" i="16" s="1"/>
  <c r="K13" i="16"/>
  <c r="Q13" i="16" s="1"/>
  <c r="M13" i="16"/>
  <c r="O13" i="16" s="1"/>
  <c r="K16" i="16"/>
  <c r="L16" i="16" s="1"/>
  <c r="M16" i="16"/>
  <c r="O16" i="16" s="1"/>
  <c r="K17" i="16"/>
  <c r="AD17" i="16" s="1"/>
  <c r="M17" i="16"/>
  <c r="K18" i="16"/>
  <c r="AF18" i="16" s="1"/>
  <c r="M18" i="16"/>
  <c r="O18" i="16" s="1"/>
  <c r="AS13" i="16" l="1"/>
  <c r="AR13" i="16"/>
  <c r="S12" i="16"/>
  <c r="AF13" i="16"/>
  <c r="P8" i="16"/>
  <c r="AE13" i="16"/>
  <c r="AD13" i="16"/>
  <c r="AC13" i="16"/>
  <c r="AB13" i="16"/>
  <c r="AA17" i="16"/>
  <c r="T12" i="16"/>
  <c r="P16" i="16"/>
  <c r="N3" i="16"/>
  <c r="W6" i="16"/>
  <c r="AJ6" i="16"/>
  <c r="V6" i="16"/>
  <c r="AK6" i="16"/>
  <c r="T6" i="16"/>
  <c r="U6" i="16"/>
  <c r="AL6" i="16"/>
  <c r="L9" i="16"/>
  <c r="AP9" i="16" s="1"/>
  <c r="AC8" i="16"/>
  <c r="N8" i="16"/>
  <c r="AD18" i="16"/>
  <c r="AC18" i="16"/>
  <c r="AB18" i="16"/>
  <c r="L13" i="16"/>
  <c r="N13" i="16" s="1"/>
  <c r="U18" i="16"/>
  <c r="AV13" i="16"/>
  <c r="O7" i="16"/>
  <c r="P7" i="16" s="1"/>
  <c r="AA12" i="16"/>
  <c r="AU13" i="16"/>
  <c r="AT13" i="16"/>
  <c r="U12" i="16"/>
  <c r="P5" i="16"/>
  <c r="AE4" i="16"/>
  <c r="AC4" i="16"/>
  <c r="AT4" i="16"/>
  <c r="AS4" i="16"/>
  <c r="AR4" i="16"/>
  <c r="N4" i="16"/>
  <c r="AB4" i="16"/>
  <c r="AD4" i="16"/>
  <c r="AJ4" i="16"/>
  <c r="T5" i="16"/>
  <c r="AF5" i="16"/>
  <c r="AH5" i="16"/>
  <c r="N5" i="16"/>
  <c r="AG5" i="16"/>
  <c r="AN5" i="16"/>
  <c r="AI5" i="16"/>
  <c r="AR5" i="16"/>
  <c r="AT5" i="16"/>
  <c r="AE5" i="16"/>
  <c r="AB5" i="16"/>
  <c r="AD5" i="16"/>
  <c r="AS5" i="16"/>
  <c r="X5" i="16"/>
  <c r="AC5" i="16"/>
  <c r="Q5" i="16"/>
  <c r="AU5" i="16"/>
  <c r="S5" i="16"/>
  <c r="R5" i="16"/>
  <c r="AV5" i="16"/>
  <c r="L17" i="16"/>
  <c r="N17" i="16" s="1"/>
  <c r="AO13" i="16"/>
  <c r="Y13" i="16"/>
  <c r="N6" i="16"/>
  <c r="Z13" i="16"/>
  <c r="L18" i="16"/>
  <c r="N18" i="16" s="1"/>
  <c r="N16" i="16"/>
  <c r="AM13" i="16"/>
  <c r="W13" i="16"/>
  <c r="AQ13" i="16"/>
  <c r="AA13" i="16"/>
  <c r="AU18" i="16"/>
  <c r="V13" i="16"/>
  <c r="P4" i="16"/>
  <c r="AN13" i="16"/>
  <c r="X13" i="16"/>
  <c r="AL13" i="16"/>
  <c r="AT18" i="16"/>
  <c r="U13" i="16"/>
  <c r="AS17" i="16"/>
  <c r="AJ13" i="16"/>
  <c r="T13" i="16"/>
  <c r="AQ12" i="16"/>
  <c r="AR18" i="16"/>
  <c r="AS18" i="16"/>
  <c r="AR17" i="16"/>
  <c r="S13" i="16"/>
  <c r="AC17" i="16"/>
  <c r="AH13" i="16"/>
  <c r="R13" i="16"/>
  <c r="AJ12" i="16"/>
  <c r="AS8" i="16"/>
  <c r="AP13" i="16"/>
  <c r="AK13" i="16"/>
  <c r="AI13" i="16"/>
  <c r="AK12" i="16"/>
  <c r="AT8" i="16"/>
  <c r="AK18" i="16"/>
  <c r="AE18" i="16"/>
  <c r="AB17" i="16"/>
  <c r="AG13" i="16"/>
  <c r="AI12" i="16"/>
  <c r="AD8" i="16"/>
  <c r="AR6" i="16"/>
  <c r="AA7" i="16"/>
  <c r="AQ7" i="16"/>
  <c r="AV7" i="16"/>
  <c r="AB7" i="16"/>
  <c r="AR7" i="16"/>
  <c r="AC7" i="16"/>
  <c r="AS7" i="16"/>
  <c r="AF7" i="16"/>
  <c r="AD7" i="16"/>
  <c r="AT7" i="16"/>
  <c r="AE7" i="16"/>
  <c r="AU7" i="16"/>
  <c r="AO7" i="16"/>
  <c r="Q7" i="16"/>
  <c r="AG7" i="16"/>
  <c r="R7" i="16"/>
  <c r="AH7" i="16"/>
  <c r="AN7" i="16"/>
  <c r="S7" i="16"/>
  <c r="AI7" i="16"/>
  <c r="T7" i="16"/>
  <c r="AJ7" i="16"/>
  <c r="X7" i="16"/>
  <c r="U7" i="16"/>
  <c r="AK7" i="16"/>
  <c r="Z7" i="16"/>
  <c r="V7" i="16"/>
  <c r="AL7" i="16"/>
  <c r="W7" i="16"/>
  <c r="AM7" i="16"/>
  <c r="Y7" i="16"/>
  <c r="AP7" i="16"/>
  <c r="R9" i="16"/>
  <c r="Y9" i="16"/>
  <c r="AO9" i="16"/>
  <c r="AV9" i="16"/>
  <c r="AA3" i="16"/>
  <c r="AQ3" i="16"/>
  <c r="AB3" i="16"/>
  <c r="AR3" i="16"/>
  <c r="Y3" i="16"/>
  <c r="AC3" i="16"/>
  <c r="AS3" i="16"/>
  <c r="AV3" i="16"/>
  <c r="AD3" i="16"/>
  <c r="AT3" i="16"/>
  <c r="AF3" i="16"/>
  <c r="AO3" i="16"/>
  <c r="AE3" i="16"/>
  <c r="AU3" i="16"/>
  <c r="Z3" i="16"/>
  <c r="Q3" i="16"/>
  <c r="AG3" i="16"/>
  <c r="R3" i="16"/>
  <c r="AH3" i="16"/>
  <c r="S3" i="16"/>
  <c r="AI3" i="16"/>
  <c r="T3" i="16"/>
  <c r="AJ3" i="16"/>
  <c r="U3" i="16"/>
  <c r="AK3" i="16"/>
  <c r="V3" i="16"/>
  <c r="AL3" i="16"/>
  <c r="AP3" i="16"/>
  <c r="W3" i="16"/>
  <c r="AM3" i="16"/>
  <c r="X3" i="16"/>
  <c r="AN3" i="16"/>
  <c r="Z16" i="16"/>
  <c r="AR8" i="16"/>
  <c r="AB8" i="16"/>
  <c r="AN16" i="16"/>
  <c r="X16" i="16"/>
  <c r="AH12" i="16"/>
  <c r="R12" i="16"/>
  <c r="AQ8" i="16"/>
  <c r="AA8" i="16"/>
  <c r="AI6" i="16"/>
  <c r="S6" i="16"/>
  <c r="AQ4" i="16"/>
  <c r="AA4" i="16"/>
  <c r="Z17" i="16"/>
  <c r="Y17" i="16"/>
  <c r="AM16" i="16"/>
  <c r="W16" i="16"/>
  <c r="AG12" i="16"/>
  <c r="Q12" i="16"/>
  <c r="AP8" i="16"/>
  <c r="Z8" i="16"/>
  <c r="AH6" i="16"/>
  <c r="R6" i="16"/>
  <c r="AP4" i="16"/>
  <c r="Z4" i="16"/>
  <c r="AQ16" i="16"/>
  <c r="AP16" i="16"/>
  <c r="AO16" i="16"/>
  <c r="AO17" i="16"/>
  <c r="AP18" i="16"/>
  <c r="Z18" i="16"/>
  <c r="AN17" i="16"/>
  <c r="X17" i="16"/>
  <c r="AL16" i="16"/>
  <c r="V16" i="16"/>
  <c r="AV12" i="16"/>
  <c r="AF12" i="16"/>
  <c r="AO8" i="16"/>
  <c r="Y8" i="16"/>
  <c r="AG6" i="16"/>
  <c r="Q6" i="16"/>
  <c r="AO4" i="16"/>
  <c r="Y4" i="16"/>
  <c r="AM17" i="16"/>
  <c r="AK16" i="16"/>
  <c r="U16" i="16"/>
  <c r="AU12" i="16"/>
  <c r="AE12" i="16"/>
  <c r="AN8" i="16"/>
  <c r="X8" i="16"/>
  <c r="AV6" i="16"/>
  <c r="AF6" i="16"/>
  <c r="P6" i="16"/>
  <c r="AN4" i="16"/>
  <c r="X4" i="16"/>
  <c r="AP17" i="16"/>
  <c r="AA18" i="16"/>
  <c r="X18" i="16"/>
  <c r="AT12" i="16"/>
  <c r="AD12" i="16"/>
  <c r="AM8" i="16"/>
  <c r="W8" i="16"/>
  <c r="AU6" i="16"/>
  <c r="AE6" i="16"/>
  <c r="AQ5" i="16"/>
  <c r="AA5" i="16"/>
  <c r="AM4" i="16"/>
  <c r="W4" i="16"/>
  <c r="Y16" i="16"/>
  <c r="Y18" i="16"/>
  <c r="W17" i="16"/>
  <c r="AL17" i="16"/>
  <c r="AJ16" i="16"/>
  <c r="AM18" i="16"/>
  <c r="W18" i="16"/>
  <c r="AK17" i="16"/>
  <c r="U17" i="16"/>
  <c r="AI16" i="16"/>
  <c r="S16" i="16"/>
  <c r="AS12" i="16"/>
  <c r="AC12" i="16"/>
  <c r="AL8" i="16"/>
  <c r="V8" i="16"/>
  <c r="AT6" i="16"/>
  <c r="AD6" i="16"/>
  <c r="AP5" i="16"/>
  <c r="Z5" i="16"/>
  <c r="AL4" i="16"/>
  <c r="V4" i="16"/>
  <c r="AQ18" i="16"/>
  <c r="AO18" i="16"/>
  <c r="AN18" i="16"/>
  <c r="V17" i="16"/>
  <c r="T16" i="16"/>
  <c r="AL18" i="16"/>
  <c r="V18" i="16"/>
  <c r="AJ17" i="16"/>
  <c r="T17" i="16"/>
  <c r="AH16" i="16"/>
  <c r="R16" i="16"/>
  <c r="AR12" i="16"/>
  <c r="AB12" i="16"/>
  <c r="L12" i="16"/>
  <c r="N12" i="16" s="1"/>
  <c r="AK8" i="16"/>
  <c r="U8" i="16"/>
  <c r="AS6" i="16"/>
  <c r="AC6" i="16"/>
  <c r="AO5" i="16"/>
  <c r="Y5" i="16"/>
  <c r="AK4" i="16"/>
  <c r="U4" i="16"/>
  <c r="AQ17" i="16"/>
  <c r="S17" i="16"/>
  <c r="AH17" i="16"/>
  <c r="R17" i="16"/>
  <c r="AV16" i="16"/>
  <c r="AF16" i="16"/>
  <c r="AP12" i="16"/>
  <c r="Z12" i="16"/>
  <c r="AI8" i="16"/>
  <c r="S8" i="16"/>
  <c r="AQ6" i="16"/>
  <c r="AA6" i="16"/>
  <c r="AM5" i="16"/>
  <c r="W5" i="16"/>
  <c r="AI4" i="16"/>
  <c r="S4" i="16"/>
  <c r="O3" i="16"/>
  <c r="P3" i="16" s="1"/>
  <c r="AI17" i="16"/>
  <c r="S18" i="16"/>
  <c r="AG17" i="16"/>
  <c r="Q17" i="16"/>
  <c r="AU16" i="16"/>
  <c r="AE16" i="16"/>
  <c r="AO12" i="16"/>
  <c r="Y12" i="16"/>
  <c r="AH8" i="16"/>
  <c r="R8" i="16"/>
  <c r="AP6" i="16"/>
  <c r="Z6" i="16"/>
  <c r="AL5" i="16"/>
  <c r="V5" i="16"/>
  <c r="AH4" i="16"/>
  <c r="R4" i="16"/>
  <c r="AG16" i="16"/>
  <c r="AJ8" i="16"/>
  <c r="AB6" i="16"/>
  <c r="T4" i="16"/>
  <c r="T18" i="16"/>
  <c r="AI18" i="16"/>
  <c r="AH18" i="16"/>
  <c r="R18" i="16"/>
  <c r="AV17" i="16"/>
  <c r="AF17" i="16"/>
  <c r="AT16" i="16"/>
  <c r="AD16" i="16"/>
  <c r="AN12" i="16"/>
  <c r="X12" i="16"/>
  <c r="AG8" i="16"/>
  <c r="Q8" i="16"/>
  <c r="AO6" i="16"/>
  <c r="Y6" i="16"/>
  <c r="AK5" i="16"/>
  <c r="U5" i="16"/>
  <c r="AG4" i="16"/>
  <c r="Q4" i="16"/>
  <c r="AA16" i="16"/>
  <c r="T8" i="16"/>
  <c r="AJ18" i="16"/>
  <c r="AG18" i="16"/>
  <c r="Q18" i="16"/>
  <c r="AU17" i="16"/>
  <c r="AE17" i="16"/>
  <c r="O17" i="16"/>
  <c r="P17" i="16" s="1"/>
  <c r="AS16" i="16"/>
  <c r="AC16" i="16"/>
  <c r="AM12" i="16"/>
  <c r="W12" i="16"/>
  <c r="AV8" i="16"/>
  <c r="AF8" i="16"/>
  <c r="AN6" i="16"/>
  <c r="X6" i="16"/>
  <c r="AJ5" i="16"/>
  <c r="AV4" i="16"/>
  <c r="AF4" i="16"/>
  <c r="Q16" i="16"/>
  <c r="AV18" i="16"/>
  <c r="AT17" i="16"/>
  <c r="AR16" i="16"/>
  <c r="AB16" i="16"/>
  <c r="AL12" i="16"/>
  <c r="AU8" i="16"/>
  <c r="AM6" i="16"/>
  <c r="AU4" i="16"/>
  <c r="AD9" i="16" l="1"/>
  <c r="AN9" i="16"/>
  <c r="U9" i="16"/>
  <c r="P9" i="16"/>
  <c r="S9" i="16"/>
  <c r="AT9" i="16"/>
  <c r="AH9" i="16"/>
  <c r="AC9" i="16"/>
  <c r="Q9" i="16"/>
  <c r="N9" i="16"/>
  <c r="AE9" i="16"/>
  <c r="AB9" i="16"/>
  <c r="AA9" i="16"/>
  <c r="AS9" i="16"/>
  <c r="AK9" i="16"/>
  <c r="Z9" i="16"/>
  <c r="AJ9" i="16"/>
  <c r="AU9" i="16"/>
  <c r="AI9" i="16"/>
  <c r="X9" i="16"/>
  <c r="T9" i="16"/>
  <c r="AR9" i="16"/>
  <c r="AM9" i="16"/>
  <c r="AG9" i="16"/>
  <c r="P13" i="16"/>
  <c r="W9" i="16"/>
  <c r="P12" i="16"/>
  <c r="AL9" i="16"/>
  <c r="AF9" i="16"/>
  <c r="AQ9" i="16"/>
  <c r="V9" i="16"/>
  <c r="P18" i="16"/>
  <c r="K3" i="15" l="1"/>
  <c r="L3" i="15" s="1"/>
  <c r="M3" i="15"/>
  <c r="N3" i="15" s="1"/>
  <c r="K4" i="15"/>
  <c r="L4" i="15" s="1"/>
  <c r="M4" i="15"/>
  <c r="K5" i="15"/>
  <c r="L5" i="15" s="1"/>
  <c r="M5" i="15"/>
  <c r="O5" i="15" s="1"/>
  <c r="K6" i="15"/>
  <c r="L6" i="15" s="1"/>
  <c r="M6" i="15"/>
  <c r="O6" i="15" s="1"/>
  <c r="K7" i="15"/>
  <c r="L7" i="15" s="1"/>
  <c r="S7" i="15" s="1"/>
  <c r="M7" i="15"/>
  <c r="K8" i="15"/>
  <c r="L8" i="15" s="1"/>
  <c r="AC8" i="15" s="1"/>
  <c r="M8" i="15"/>
  <c r="H9" i="15"/>
  <c r="L9" i="15" s="1"/>
  <c r="K9" i="15"/>
  <c r="M9" i="15"/>
  <c r="O9" i="15" s="1"/>
  <c r="K12" i="15"/>
  <c r="L12" i="15" s="1"/>
  <c r="M12" i="15"/>
  <c r="O12" i="15" s="1"/>
  <c r="K13" i="15"/>
  <c r="L13" i="15" s="1"/>
  <c r="M13" i="15"/>
  <c r="O13" i="15" s="1"/>
  <c r="K15" i="15"/>
  <c r="L15" i="15" s="1"/>
  <c r="M15" i="15"/>
  <c r="K16" i="15"/>
  <c r="L16" i="15" s="1"/>
  <c r="M16" i="15"/>
  <c r="O16" i="15" s="1"/>
  <c r="K17" i="15"/>
  <c r="L17" i="15" s="1"/>
  <c r="M17" i="15"/>
  <c r="O17" i="15" s="1"/>
  <c r="U2" i="14"/>
  <c r="AL2" i="14"/>
  <c r="T3" i="14"/>
  <c r="U3" i="14" s="1"/>
  <c r="T4" i="14"/>
  <c r="U4" i="14" s="1"/>
  <c r="T5" i="14"/>
  <c r="U5" i="14" s="1"/>
  <c r="AL5" i="14"/>
  <c r="T6" i="14"/>
  <c r="U6" i="14" s="1"/>
  <c r="AL6" i="14"/>
  <c r="T7" i="14"/>
  <c r="U7" i="14" s="1"/>
  <c r="AH7" i="14"/>
  <c r="AM7" i="14"/>
  <c r="T9" i="14"/>
  <c r="U9" i="14" s="1"/>
  <c r="T10" i="14"/>
  <c r="U10" i="14" s="1"/>
  <c r="V12" i="14"/>
  <c r="T13" i="14"/>
  <c r="U13" i="14" s="1"/>
  <c r="T14" i="14"/>
  <c r="U14" i="14" s="1"/>
  <c r="U4" i="15" l="1"/>
  <c r="R4" i="15"/>
  <c r="T4" i="15"/>
  <c r="S4" i="15"/>
  <c r="N4" i="15"/>
  <c r="AR8" i="15"/>
  <c r="N8" i="15"/>
  <c r="O4" i="15"/>
  <c r="P4" i="15" s="1"/>
  <c r="P16" i="15"/>
  <c r="N16" i="15"/>
  <c r="N7" i="15"/>
  <c r="N15" i="15"/>
  <c r="AE5" i="15"/>
  <c r="Z5" i="15"/>
  <c r="AB5" i="15"/>
  <c r="X5" i="15"/>
  <c r="N5" i="15"/>
  <c r="P5" i="15"/>
  <c r="O7" i="15"/>
  <c r="P7" i="15" s="1"/>
  <c r="N13" i="15"/>
  <c r="N17" i="15"/>
  <c r="V9" i="15"/>
  <c r="T9" i="15"/>
  <c r="AB9" i="15"/>
  <c r="AC9" i="15"/>
  <c r="AE9" i="15"/>
  <c r="U9" i="15"/>
  <c r="AH9" i="15"/>
  <c r="AK9" i="15"/>
  <c r="AI9" i="15"/>
  <c r="AR9" i="15"/>
  <c r="AJ9" i="15"/>
  <c r="AS9" i="15"/>
  <c r="Q9" i="15"/>
  <c r="AU9" i="15"/>
  <c r="R9" i="15"/>
  <c r="AV9" i="15"/>
  <c r="S9" i="15"/>
  <c r="AF9" i="15"/>
  <c r="AG9" i="15"/>
  <c r="P9" i="15"/>
  <c r="AV7" i="15"/>
  <c r="AF7" i="15"/>
  <c r="AI4" i="15"/>
  <c r="AD7" i="15"/>
  <c r="AP5" i="15"/>
  <c r="AH4" i="15"/>
  <c r="AB7" i="15"/>
  <c r="AN5" i="15"/>
  <c r="AF4" i="15"/>
  <c r="AR5" i="15"/>
  <c r="R7" i="15"/>
  <c r="AD5" i="15"/>
  <c r="AD4" i="15"/>
  <c r="N9" i="15"/>
  <c r="Q7" i="15"/>
  <c r="AC5" i="15"/>
  <c r="AB4" i="15"/>
  <c r="O15" i="15"/>
  <c r="P15" i="15" s="1"/>
  <c r="N12" i="15"/>
  <c r="AH7" i="15"/>
  <c r="AT5" i="15"/>
  <c r="AR4" i="15"/>
  <c r="AV4" i="15"/>
  <c r="AT7" i="15"/>
  <c r="AT4" i="15"/>
  <c r="AG7" i="15"/>
  <c r="AS5" i="15"/>
  <c r="AJ4" i="15"/>
  <c r="V3" i="14"/>
  <c r="Z3" i="14"/>
  <c r="AK3" i="14" s="1"/>
  <c r="AC3" i="14"/>
  <c r="AN3" i="14" s="1"/>
  <c r="AA3" i="14"/>
  <c r="AL3" i="14" s="1"/>
  <c r="X3" i="14"/>
  <c r="AI3" i="14" s="1"/>
  <c r="AB3" i="14"/>
  <c r="AM3" i="14" s="1"/>
  <c r="Y3" i="14"/>
  <c r="AJ3" i="14" s="1"/>
  <c r="AD6" i="14"/>
  <c r="AO6" i="14" s="1"/>
  <c r="AC6" i="14"/>
  <c r="AN6" i="14" s="1"/>
  <c r="Z6" i="14"/>
  <c r="AK6" i="14" s="1"/>
  <c r="X6" i="14"/>
  <c r="AI6" i="14" s="1"/>
  <c r="Y6" i="14"/>
  <c r="AJ6" i="14" s="1"/>
  <c r="AB6" i="14"/>
  <c r="AM6" i="14" s="1"/>
  <c r="Z14" i="14"/>
  <c r="W14" i="14"/>
  <c r="V14" i="14"/>
  <c r="X14" i="14"/>
  <c r="AC13" i="14"/>
  <c r="V13" i="14"/>
  <c r="X13" i="14"/>
  <c r="W13" i="14"/>
  <c r="Y14" i="14"/>
  <c r="V10" i="14"/>
  <c r="AG10" i="14" s="1"/>
  <c r="W10" i="14"/>
  <c r="AH10" i="14" s="1"/>
  <c r="X10" i="14"/>
  <c r="AI10" i="14" s="1"/>
  <c r="Y10" i="14"/>
  <c r="AJ10" i="14" s="1"/>
  <c r="W6" i="14"/>
  <c r="AH6" i="14" s="1"/>
  <c r="AA13" i="14"/>
  <c r="AB13" i="14"/>
  <c r="Z13" i="14"/>
  <c r="Y13" i="14"/>
  <c r="Y4" i="14"/>
  <c r="AJ4" i="14" s="1"/>
  <c r="V4" i="14"/>
  <c r="AG4" i="14" s="1"/>
  <c r="X4" i="14"/>
  <c r="AI4" i="14" s="1"/>
  <c r="AA7" i="14"/>
  <c r="AL7" i="14" s="1"/>
  <c r="V7" i="14"/>
  <c r="AG7" i="14" s="1"/>
  <c r="X7" i="14"/>
  <c r="AI7" i="14" s="1"/>
  <c r="Y7" i="14"/>
  <c r="AJ7" i="14" s="1"/>
  <c r="Z7" i="14"/>
  <c r="AK7" i="14" s="1"/>
  <c r="V6" i="14"/>
  <c r="AG6" i="14" s="1"/>
  <c r="W3" i="14"/>
  <c r="AH3" i="14" s="1"/>
  <c r="AD10" i="14"/>
  <c r="AO10" i="14" s="1"/>
  <c r="AC10" i="14"/>
  <c r="AN10" i="14" s="1"/>
  <c r="AB10" i="14"/>
  <c r="AM10" i="14" s="1"/>
  <c r="AD13" i="14"/>
  <c r="AA10" i="14"/>
  <c r="AL10" i="14" s="1"/>
  <c r="Z4" i="14"/>
  <c r="AK4" i="14" s="1"/>
  <c r="Z10" i="14"/>
  <c r="AK10" i="14" s="1"/>
  <c r="AD3" i="14"/>
  <c r="AO3" i="14" s="1"/>
  <c r="Z16" i="15"/>
  <c r="AP16" i="15"/>
  <c r="AA16" i="15"/>
  <c r="AQ16" i="15"/>
  <c r="AB16" i="15"/>
  <c r="AR16" i="15"/>
  <c r="AE16" i="15"/>
  <c r="Q16" i="15"/>
  <c r="X16" i="15"/>
  <c r="AC16" i="15"/>
  <c r="AS16" i="15"/>
  <c r="AU16" i="15"/>
  <c r="S16" i="15"/>
  <c r="AD16" i="15"/>
  <c r="AT16" i="15"/>
  <c r="Y16" i="15"/>
  <c r="U16" i="15"/>
  <c r="AO16" i="15"/>
  <c r="AF16" i="15"/>
  <c r="AV16" i="15"/>
  <c r="AI16" i="15"/>
  <c r="AM16" i="15"/>
  <c r="AG16" i="15"/>
  <c r="R16" i="15"/>
  <c r="AH16" i="15"/>
  <c r="AK16" i="15"/>
  <c r="AN16" i="15"/>
  <c r="T16" i="15"/>
  <c r="AJ16" i="15"/>
  <c r="W16" i="15"/>
  <c r="V16" i="15"/>
  <c r="AL16" i="15"/>
  <c r="R15" i="15"/>
  <c r="AH15" i="15"/>
  <c r="AA15" i="15"/>
  <c r="S15" i="15"/>
  <c r="AI15" i="15"/>
  <c r="AE15" i="15"/>
  <c r="T15" i="15"/>
  <c r="AJ15" i="15"/>
  <c r="AU15" i="15"/>
  <c r="U15" i="15"/>
  <c r="AK15" i="15"/>
  <c r="Y15" i="15"/>
  <c r="Q15" i="15"/>
  <c r="V15" i="15"/>
  <c r="AL15" i="15"/>
  <c r="AQ15" i="15"/>
  <c r="W15" i="15"/>
  <c r="AM15" i="15"/>
  <c r="X15" i="15"/>
  <c r="AN15" i="15"/>
  <c r="AO15" i="15"/>
  <c r="AC15" i="15"/>
  <c r="AG15" i="15"/>
  <c r="Z15" i="15"/>
  <c r="AP15" i="15"/>
  <c r="AB15" i="15"/>
  <c r="AR15" i="15"/>
  <c r="AS15" i="15"/>
  <c r="AF15" i="15"/>
  <c r="AD15" i="15"/>
  <c r="AT15" i="15"/>
  <c r="AV15" i="15"/>
  <c r="Y6" i="15"/>
  <c r="AO6" i="15"/>
  <c r="AV6" i="15"/>
  <c r="AN6" i="15"/>
  <c r="Z6" i="15"/>
  <c r="AP6" i="15"/>
  <c r="W6" i="15"/>
  <c r="AA6" i="15"/>
  <c r="AQ6" i="15"/>
  <c r="AB6" i="15"/>
  <c r="AR6" i="15"/>
  <c r="AM6" i="15"/>
  <c r="AC6" i="15"/>
  <c r="AS6" i="15"/>
  <c r="AF6" i="15"/>
  <c r="AH6" i="15"/>
  <c r="N6" i="15"/>
  <c r="AD6" i="15"/>
  <c r="AT6" i="15"/>
  <c r="R6" i="15"/>
  <c r="AE6" i="15"/>
  <c r="AU6" i="15"/>
  <c r="P6" i="15"/>
  <c r="Q6" i="15"/>
  <c r="AG6" i="15"/>
  <c r="X6" i="15"/>
  <c r="S6" i="15"/>
  <c r="AI6" i="15"/>
  <c r="T6" i="15"/>
  <c r="AJ6" i="15"/>
  <c r="U6" i="15"/>
  <c r="AK6" i="15"/>
  <c r="V6" i="15"/>
  <c r="AL6" i="15"/>
  <c r="AF12" i="15"/>
  <c r="AV12" i="15"/>
  <c r="AM12" i="15"/>
  <c r="Y12" i="15"/>
  <c r="AQ12" i="15"/>
  <c r="AU12" i="15"/>
  <c r="Q12" i="15"/>
  <c r="AG12" i="15"/>
  <c r="R12" i="15"/>
  <c r="AH12" i="15"/>
  <c r="AO12" i="15"/>
  <c r="AE12" i="15"/>
  <c r="S12" i="15"/>
  <c r="AI12" i="15"/>
  <c r="T12" i="15"/>
  <c r="AJ12" i="15"/>
  <c r="AT12" i="15"/>
  <c r="U12" i="15"/>
  <c r="AK12" i="15"/>
  <c r="W12" i="15"/>
  <c r="V12" i="15"/>
  <c r="AL12" i="15"/>
  <c r="AD12" i="15"/>
  <c r="X12" i="15"/>
  <c r="AN12" i="15"/>
  <c r="AA12" i="15"/>
  <c r="Z12" i="15"/>
  <c r="AP12" i="15"/>
  <c r="AB12" i="15"/>
  <c r="AR12" i="15"/>
  <c r="AC12" i="15"/>
  <c r="AS12" i="15"/>
  <c r="Z13" i="15"/>
  <c r="AP13" i="15"/>
  <c r="AA13" i="15"/>
  <c r="AQ13" i="15"/>
  <c r="AB13" i="15"/>
  <c r="AR13" i="15"/>
  <c r="AG13" i="15"/>
  <c r="AK13" i="15"/>
  <c r="AC13" i="15"/>
  <c r="AS13" i="15"/>
  <c r="X13" i="15"/>
  <c r="AD13" i="15"/>
  <c r="AT13" i="15"/>
  <c r="Q13" i="15"/>
  <c r="AE13" i="15"/>
  <c r="AU13" i="15"/>
  <c r="AI13" i="15"/>
  <c r="AN13" i="15"/>
  <c r="P13" i="15"/>
  <c r="AF13" i="15"/>
  <c r="AV13" i="15"/>
  <c r="U13" i="15"/>
  <c r="AO13" i="15"/>
  <c r="S13" i="15"/>
  <c r="R13" i="15"/>
  <c r="AH13" i="15"/>
  <c r="Y13" i="15"/>
  <c r="T13" i="15"/>
  <c r="AJ13" i="15"/>
  <c r="V13" i="15"/>
  <c r="AL13" i="15"/>
  <c r="W13" i="15"/>
  <c r="AM13" i="15"/>
  <c r="P12" i="15"/>
  <c r="R17" i="15"/>
  <c r="AH17" i="15"/>
  <c r="W17" i="15"/>
  <c r="AQ17" i="15"/>
  <c r="AF17" i="15"/>
  <c r="S17" i="15"/>
  <c r="AI17" i="15"/>
  <c r="AM17" i="15"/>
  <c r="AO17" i="15"/>
  <c r="Q17" i="15"/>
  <c r="T17" i="15"/>
  <c r="AJ17" i="15"/>
  <c r="AS17" i="15"/>
  <c r="AG17" i="15"/>
  <c r="U17" i="15"/>
  <c r="AK17" i="15"/>
  <c r="AU17" i="15"/>
  <c r="V17" i="15"/>
  <c r="AL17" i="15"/>
  <c r="Y17" i="15"/>
  <c r="AC17" i="15"/>
  <c r="P17" i="15"/>
  <c r="X17" i="15"/>
  <c r="AN17" i="15"/>
  <c r="AV17" i="15"/>
  <c r="AA17" i="15"/>
  <c r="Z17" i="15"/>
  <c r="AP17" i="15"/>
  <c r="AB17" i="15"/>
  <c r="AR17" i="15"/>
  <c r="AD17" i="15"/>
  <c r="AT17" i="15"/>
  <c r="AE17" i="15"/>
  <c r="AA3" i="15"/>
  <c r="AQ3" i="15"/>
  <c r="AB3" i="15"/>
  <c r="AR3" i="15"/>
  <c r="AC3" i="15"/>
  <c r="AS3" i="15"/>
  <c r="AD3" i="15"/>
  <c r="AT3" i="15"/>
  <c r="AE3" i="15"/>
  <c r="AU3" i="15"/>
  <c r="AO3" i="15"/>
  <c r="AF3" i="15"/>
  <c r="AV3" i="15"/>
  <c r="Z3" i="15"/>
  <c r="Q3" i="15"/>
  <c r="AG3" i="15"/>
  <c r="R3" i="15"/>
  <c r="AH3" i="15"/>
  <c r="Y3" i="15"/>
  <c r="S3" i="15"/>
  <c r="AI3" i="15"/>
  <c r="T3" i="15"/>
  <c r="AJ3" i="15"/>
  <c r="U3" i="15"/>
  <c r="AK3" i="15"/>
  <c r="V3" i="15"/>
  <c r="AL3" i="15"/>
  <c r="W3" i="15"/>
  <c r="AM3" i="15"/>
  <c r="X3" i="15"/>
  <c r="AN3" i="15"/>
  <c r="AP3" i="15"/>
  <c r="AB8" i="15"/>
  <c r="AP8" i="15"/>
  <c r="Z8" i="15"/>
  <c r="AO8" i="15"/>
  <c r="Y8" i="15"/>
  <c r="AU7" i="15"/>
  <c r="AE7" i="15"/>
  <c r="AQ5" i="15"/>
  <c r="AA5" i="15"/>
  <c r="AG4" i="15"/>
  <c r="Q4" i="15"/>
  <c r="AN8" i="15"/>
  <c r="X8" i="15"/>
  <c r="AM8" i="15"/>
  <c r="W8" i="15"/>
  <c r="AS7" i="15"/>
  <c r="AC7" i="15"/>
  <c r="AO5" i="15"/>
  <c r="Y5" i="15"/>
  <c r="AU4" i="15"/>
  <c r="AE4" i="15"/>
  <c r="AA8" i="15"/>
  <c r="AR7" i="15"/>
  <c r="AT9" i="15"/>
  <c r="AD9" i="15"/>
  <c r="AK8" i="15"/>
  <c r="U8" i="15"/>
  <c r="AQ7" i="15"/>
  <c r="AA7" i="15"/>
  <c r="AM5" i="15"/>
  <c r="W5" i="15"/>
  <c r="AS4" i="15"/>
  <c r="AC4" i="15"/>
  <c r="AJ8" i="15"/>
  <c r="AL5" i="15"/>
  <c r="V5" i="15"/>
  <c r="AL8" i="15"/>
  <c r="AI8" i="15"/>
  <c r="S8" i="15"/>
  <c r="AO7" i="15"/>
  <c r="Y7" i="15"/>
  <c r="AK5" i="15"/>
  <c r="U5" i="15"/>
  <c r="AQ4" i="15"/>
  <c r="AA4" i="15"/>
  <c r="AQ9" i="15"/>
  <c r="AA9" i="15"/>
  <c r="AH8" i="15"/>
  <c r="R8" i="15"/>
  <c r="AN7" i="15"/>
  <c r="X7" i="15"/>
  <c r="AJ5" i="15"/>
  <c r="T5" i="15"/>
  <c r="AP4" i="15"/>
  <c r="Z4" i="15"/>
  <c r="AP9" i="15"/>
  <c r="Z9" i="15"/>
  <c r="AG8" i="15"/>
  <c r="Q8" i="15"/>
  <c r="AM7" i="15"/>
  <c r="W7" i="15"/>
  <c r="AI5" i="15"/>
  <c r="S5" i="15"/>
  <c r="AO4" i="15"/>
  <c r="Y4" i="15"/>
  <c r="O3" i="15"/>
  <c r="P3" i="15" s="1"/>
  <c r="AP7" i="15"/>
  <c r="AO9" i="15"/>
  <c r="Y9" i="15"/>
  <c r="AV8" i="15"/>
  <c r="AF8" i="15"/>
  <c r="AL7" i="15"/>
  <c r="V7" i="15"/>
  <c r="AH5" i="15"/>
  <c r="R5" i="15"/>
  <c r="AN4" i="15"/>
  <c r="X4" i="15"/>
  <c r="T8" i="15"/>
  <c r="AN9" i="15"/>
  <c r="X9" i="15"/>
  <c r="AU8" i="15"/>
  <c r="AE8" i="15"/>
  <c r="O8" i="15"/>
  <c r="P8" i="15" s="1"/>
  <c r="AK7" i="15"/>
  <c r="U7" i="15"/>
  <c r="AG5" i="15"/>
  <c r="Q5" i="15"/>
  <c r="AM4" i="15"/>
  <c r="W4" i="15"/>
  <c r="Z7" i="15"/>
  <c r="AM9" i="15"/>
  <c r="W9" i="15"/>
  <c r="AT8" i="15"/>
  <c r="AD8" i="15"/>
  <c r="AJ7" i="15"/>
  <c r="T7" i="15"/>
  <c r="AV5" i="15"/>
  <c r="AF5" i="15"/>
  <c r="AL4" i="15"/>
  <c r="V4" i="15"/>
  <c r="AQ8" i="15"/>
  <c r="V8" i="15"/>
  <c r="AL9" i="15"/>
  <c r="AS8" i="15"/>
  <c r="AI7" i="15"/>
  <c r="AU5" i="15"/>
  <c r="AK4" i="15"/>
  <c r="V2" i="14"/>
  <c r="W2" i="14"/>
  <c r="AH2" i="14" s="1"/>
  <c r="X2" i="14"/>
  <c r="AI2" i="14" s="1"/>
  <c r="Y2" i="14"/>
  <c r="AJ2" i="14" s="1"/>
  <c r="AB2" i="14"/>
  <c r="AM2" i="14" s="1"/>
  <c r="AC2" i="14"/>
  <c r="AN2" i="14" s="1"/>
  <c r="AD2" i="14"/>
  <c r="AO2" i="14" s="1"/>
  <c r="V9" i="14"/>
  <c r="AD9" i="14"/>
  <c r="AO9" i="14" s="1"/>
  <c r="W9" i="14"/>
  <c r="AH9" i="14" s="1"/>
  <c r="Y9" i="14"/>
  <c r="AJ9" i="14" s="1"/>
  <c r="AC9" i="14"/>
  <c r="AN9" i="14" s="1"/>
  <c r="X9" i="14"/>
  <c r="AI9" i="14" s="1"/>
  <c r="Z9" i="14"/>
  <c r="AK9" i="14" s="1"/>
  <c r="AA9" i="14"/>
  <c r="AL9" i="14" s="1"/>
  <c r="AB9" i="14"/>
  <c r="AM9" i="14" s="1"/>
  <c r="AG3" i="14"/>
  <c r="AB5" i="14"/>
  <c r="AM5" i="14" s="1"/>
  <c r="V5" i="14"/>
  <c r="W5" i="14"/>
  <c r="AH5" i="14" s="1"/>
  <c r="X5" i="14"/>
  <c r="AI5" i="14" s="1"/>
  <c r="Y5" i="14"/>
  <c r="AJ5" i="14" s="1"/>
  <c r="AC5" i="14"/>
  <c r="AN5" i="14" s="1"/>
  <c r="Z5" i="14"/>
  <c r="AK5" i="14" s="1"/>
  <c r="AD5" i="14"/>
  <c r="AO5" i="14" s="1"/>
  <c r="W4" i="14"/>
  <c r="AH4" i="14" s="1"/>
  <c r="Z2" i="14"/>
  <c r="AK2" i="14" s="1"/>
  <c r="AD12" i="14"/>
  <c r="AB12" i="14"/>
  <c r="AD14" i="14"/>
  <c r="AA12" i="14"/>
  <c r="AD4" i="14"/>
  <c r="AO4" i="14" s="1"/>
  <c r="AC4" i="14"/>
  <c r="AN4" i="14" s="1"/>
  <c r="AC12" i="14"/>
  <c r="Y12" i="14"/>
  <c r="AD7" i="14"/>
  <c r="AO7" i="14" s="1"/>
  <c r="AB4" i="14"/>
  <c r="AM4" i="14" s="1"/>
  <c r="AC14" i="14"/>
  <c r="Z12" i="14"/>
  <c r="AB14" i="14"/>
  <c r="AA14" i="14"/>
  <c r="X12" i="14"/>
  <c r="AC7" i="14"/>
  <c r="AN7" i="14" s="1"/>
  <c r="AA4" i="14"/>
  <c r="AL4" i="14" s="1"/>
  <c r="W12" i="14"/>
  <c r="AE13" i="14" l="1"/>
  <c r="AE6" i="14"/>
  <c r="AP6" i="14" s="1"/>
  <c r="AE14" i="14"/>
  <c r="AE3" i="14"/>
  <c r="AP3" i="14" s="1"/>
  <c r="AE10" i="14"/>
  <c r="AP10" i="14" s="1"/>
  <c r="AE12" i="14"/>
  <c r="AG5" i="14"/>
  <c r="AE5" i="14"/>
  <c r="AP5" i="14" s="1"/>
  <c r="AE7" i="14"/>
  <c r="AP7" i="14" s="1"/>
  <c r="AE4" i="14"/>
  <c r="AP4" i="14" s="1"/>
  <c r="AE9" i="14"/>
  <c r="AP9" i="14" s="1"/>
  <c r="AG9" i="14"/>
  <c r="AG2" i="14"/>
  <c r="AE2" i="14"/>
  <c r="AP2" i="14" s="1"/>
</calcChain>
</file>

<file path=xl/comments1.xml><?xml version="1.0" encoding="utf-8"?>
<comments xmlns="http://schemas.openxmlformats.org/spreadsheetml/2006/main">
  <authors>
    <author>Sebastian Primpke</author>
  </authors>
  <commentList>
    <comment ref="AL1" authorId="0" shapeId="0">
      <text>
        <r>
          <rPr>
            <b/>
            <sz val="9"/>
            <color indexed="81"/>
            <rFont val="Segoe UI"/>
            <family val="2"/>
          </rPr>
          <t>Sebastian Primpke:</t>
        </r>
        <r>
          <rPr>
            <sz val="9"/>
            <color indexed="81"/>
            <rFont val="Segoe UI"/>
            <family val="2"/>
          </rPr>
          <t xml:space="preserve">
Removed from Caculations due to high number of missasignments</t>
        </r>
      </text>
    </comment>
  </commentList>
</comments>
</file>

<file path=xl/comments2.xml><?xml version="1.0" encoding="utf-8"?>
<comments xmlns="http://schemas.openxmlformats.org/spreadsheetml/2006/main">
  <authors>
    <author>Sebastian Primpke</author>
  </authors>
  <commentList>
    <comment ref="AL1" authorId="0" shapeId="0">
      <text>
        <r>
          <rPr>
            <b/>
            <sz val="9"/>
            <color indexed="81"/>
            <rFont val="Segoe UI"/>
            <family val="2"/>
          </rPr>
          <t>Sebastian Primpke:</t>
        </r>
        <r>
          <rPr>
            <sz val="9"/>
            <color indexed="81"/>
            <rFont val="Segoe UI"/>
            <family val="2"/>
          </rPr>
          <t xml:space="preserve">
Removed from Caculations due to high number of missasignments</t>
        </r>
      </text>
    </comment>
  </commentList>
</comments>
</file>

<file path=xl/sharedStrings.xml><?xml version="1.0" encoding="utf-8"?>
<sst xmlns="http://schemas.openxmlformats.org/spreadsheetml/2006/main" count="1084" uniqueCount="154">
  <si>
    <t>polyethylene</t>
  </si>
  <si>
    <t>polyethylene oxidized</t>
  </si>
  <si>
    <t>polyethylene-chlorinated</t>
  </si>
  <si>
    <t>polypropylene</t>
  </si>
  <si>
    <t>polystyrene</t>
  </si>
  <si>
    <t>polycarbonate</t>
  </si>
  <si>
    <t>polyamide</t>
  </si>
  <si>
    <t>polyvinylchloride</t>
  </si>
  <si>
    <t>cellulose chemical modified</t>
  </si>
  <si>
    <t>nitrile rubber</t>
  </si>
  <si>
    <t>polyester</t>
  </si>
  <si>
    <t>animal fur</t>
  </si>
  <si>
    <t>plant fibres</t>
  </si>
  <si>
    <t>sand</t>
  </si>
  <si>
    <t>polysulfone</t>
  </si>
  <si>
    <t>polyetheretherketon</t>
  </si>
  <si>
    <t>polychloroprene</t>
  </si>
  <si>
    <t>chitin</t>
  </si>
  <si>
    <t>polyisoprene chlorinated</t>
  </si>
  <si>
    <t>polylactide acide</t>
  </si>
  <si>
    <t>polycaprolactone</t>
  </si>
  <si>
    <t>ethylene-vinyl-acetate</t>
  </si>
  <si>
    <t>polyimide</t>
  </si>
  <si>
    <t>polyoxymethylene</t>
  </si>
  <si>
    <t>polybutadiene</t>
  </si>
  <si>
    <t>acrylonitrile-butadiene</t>
  </si>
  <si>
    <t>charcoal</t>
  </si>
  <si>
    <t>coal</t>
  </si>
  <si>
    <t>N</t>
  </si>
  <si>
    <t>+</t>
  </si>
  <si>
    <t>Auf Anodisc - 38.9/96.8ml</t>
  </si>
  <si>
    <t>PUR [µg kg-1]</t>
  </si>
  <si>
    <t>PA6 [µg kg-1]</t>
  </si>
  <si>
    <t>PMMA [µg kg-1]</t>
  </si>
  <si>
    <t>PC [µg kg-1]</t>
  </si>
  <si>
    <t>PVC [µg kg-1]</t>
  </si>
  <si>
    <t>PS [µg kg-1]</t>
  </si>
  <si>
    <t>PP [µg kg-1]</t>
  </si>
  <si>
    <t>PE [µg kg-1]</t>
  </si>
  <si>
    <t>Volumen nach Verdau</t>
  </si>
  <si>
    <t>Auf Anodisc - 40/60.4ml</t>
  </si>
  <si>
    <t>He430_20 Sediment</t>
  </si>
  <si>
    <t>Auf Anodisc - 10/93ml</t>
  </si>
  <si>
    <t>He430_23_Sediment</t>
  </si>
  <si>
    <t>Auf Anodisc - 4.6/82.9ml</t>
  </si>
  <si>
    <t>Auf Anodisc - 6.3/108.3ml</t>
  </si>
  <si>
    <t>HE430_21_Plankton</t>
  </si>
  <si>
    <t>PUR [µg  m-3]</t>
  </si>
  <si>
    <t>PA6 [µg  m-3]</t>
  </si>
  <si>
    <t>PMMA [µg  m-3]</t>
  </si>
  <si>
    <t>PC [µg m-3]</t>
  </si>
  <si>
    <t>PVC [µg m-3]</t>
  </si>
  <si>
    <t>PS [µg  m-3]</t>
  </si>
  <si>
    <t>PET [µg  m-3]</t>
  </si>
  <si>
    <t>PP [µg  m-3]</t>
  </si>
  <si>
    <t>PE [µg m-3]</t>
  </si>
  <si>
    <t>PUR [µg L-1]</t>
  </si>
  <si>
    <t>PA6 [µg L-1]</t>
  </si>
  <si>
    <t>PMMA [µg L-1]</t>
  </si>
  <si>
    <t>PC [µg L-1]</t>
  </si>
  <si>
    <t>PVC [µg L-1]</t>
  </si>
  <si>
    <t>PS [µg L-1]</t>
  </si>
  <si>
    <t>PET [µg L-1]</t>
  </si>
  <si>
    <t>PP [µg L-1]</t>
  </si>
  <si>
    <t>PE [µg L-1]</t>
  </si>
  <si>
    <t>Auf Anodisc - 27.7ml</t>
  </si>
  <si>
    <t>WWTP blank</t>
  </si>
  <si>
    <t>Auf Anodisc - 25/41.8ml</t>
  </si>
  <si>
    <t>WWTP NVF 17/08/15</t>
  </si>
  <si>
    <t>Auf Anodisc - 18/44.5ml</t>
  </si>
  <si>
    <t>WWTP Oldenburg VVF 17/08/15</t>
  </si>
  <si>
    <t>Auf Anodisc - 6/49.6ml</t>
  </si>
  <si>
    <t>WWTP Holdorf 17/08/15</t>
  </si>
  <si>
    <t>Auf Anodisc - 5/41ml</t>
  </si>
  <si>
    <t>WWTP NF 13/08/15</t>
  </si>
  <si>
    <t>Auf Anodisc - 20/45.2ml</t>
  </si>
  <si>
    <t>WWTP Oldenburg VNF 13/08/15</t>
  </si>
  <si>
    <t>Auf Anodisc - 5/46.2+5/51.4l</t>
  </si>
  <si>
    <t>WWTP Holdorf 13/08/15</t>
  </si>
  <si>
    <t>PUR [µg]</t>
  </si>
  <si>
    <t>PA6 [µg]</t>
  </si>
  <si>
    <t>PMMA [µg]</t>
  </si>
  <si>
    <t>PC [µg]</t>
  </si>
  <si>
    <t>PVC [µg]</t>
  </si>
  <si>
    <t>PS [µg]</t>
  </si>
  <si>
    <t>PET [µg]</t>
  </si>
  <si>
    <t>PP [µg]</t>
  </si>
  <si>
    <t>PE [µg]</t>
  </si>
  <si>
    <t>Proben-Info</t>
  </si>
  <si>
    <t>Bez. AWI</t>
  </si>
  <si>
    <t>ICBM-#</t>
  </si>
  <si>
    <t>g</t>
  </si>
  <si>
    <t>µg/kg</t>
  </si>
  <si>
    <t>µg</t>
  </si>
  <si>
    <t>rubber type 3</t>
  </si>
  <si>
    <t>rubber type 2</t>
  </si>
  <si>
    <t>rubber type 1</t>
  </si>
  <si>
    <t>acrylates/polyurethanes/varnish/lacquer</t>
  </si>
  <si>
    <t>Plastics</t>
  </si>
  <si>
    <t>Particle</t>
  </si>
  <si>
    <t>µg/m³</t>
  </si>
  <si>
    <t>µg/L</t>
  </si>
  <si>
    <t>Plastics - Caprolacton</t>
  </si>
  <si>
    <t xml:space="preserve"> </t>
  </si>
  <si>
    <t>identified, but below limit of quantfication</t>
  </si>
  <si>
    <t>Sampled water volume [L]</t>
  </si>
  <si>
    <t>Sample Volume after digestion</t>
  </si>
  <si>
    <t>Subsample for FTIR</t>
  </si>
  <si>
    <t>Proportion</t>
  </si>
  <si>
    <t>L / Represented via subsample</t>
  </si>
  <si>
    <t>Sample sediment mass [kg d.w.]</t>
  </si>
  <si>
    <t>PET [µg Kg-1]</t>
  </si>
  <si>
    <t>Total load [µg L-1]</t>
  </si>
  <si>
    <t>Total load [kg L-1]</t>
  </si>
  <si>
    <t>N/kg</t>
  </si>
  <si>
    <t>N/m³</t>
  </si>
  <si>
    <t>N/L</t>
  </si>
  <si>
    <t>kg / Represented via subsample</t>
  </si>
  <si>
    <t>Holdorf1308</t>
  </si>
  <si>
    <t>Oldenburg1308VF</t>
  </si>
  <si>
    <t>Holdorf1708</t>
  </si>
  <si>
    <t>Oldenburg1308NF</t>
  </si>
  <si>
    <t>Oldenburg1708VF</t>
  </si>
  <si>
    <t>Oldenbrug1708NF</t>
  </si>
  <si>
    <t>WWTP_Blank</t>
  </si>
  <si>
    <t>HE430_S5</t>
  </si>
  <si>
    <t>He430_7 Plankton</t>
  </si>
  <si>
    <t>He430_5 Sediment</t>
  </si>
  <si>
    <t>ID</t>
  </si>
  <si>
    <t>Latitude</t>
  </si>
  <si>
    <t>longitude</t>
  </si>
  <si>
    <t>NA</t>
  </si>
  <si>
    <t>Sample Information</t>
  </si>
  <si>
    <t>Sample type</t>
  </si>
  <si>
    <t>Treated waste water</t>
  </si>
  <si>
    <t>Marine surface water</t>
  </si>
  <si>
    <t>Marine sediment</t>
  </si>
  <si>
    <t>53°2.176N</t>
  </si>
  <si>
    <t>3°13.873E</t>
  </si>
  <si>
    <t>53°33.401N</t>
  </si>
  <si>
    <t>5°37.892E</t>
  </si>
  <si>
    <t>54°52.091N</t>
  </si>
  <si>
    <t>3°24.569E</t>
  </si>
  <si>
    <t>52°11.187N</t>
  </si>
  <si>
    <t>2°53.075E</t>
  </si>
  <si>
    <t>Total load [µg  m-3]</t>
  </si>
  <si>
    <t>53°39.248N</t>
  </si>
  <si>
    <t>6°16.754E</t>
  </si>
  <si>
    <t>HE430_21P</t>
  </si>
  <si>
    <t>HE430_7P</t>
  </si>
  <si>
    <t>HE430_23S</t>
  </si>
  <si>
    <t>HE430_20S</t>
  </si>
  <si>
    <t>HE430_5S</t>
  </si>
  <si>
    <t>Particles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</si>
</sst>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33" borderId="0" xfId="0" applyFill="1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165" fontId="0" fillId="0" borderId="0" xfId="0" applyNumberFormat="1" applyFont="1" applyBorder="1" applyAlignment="1">
      <alignment horizontal="center"/>
    </xf>
    <xf numFmtId="1" fontId="0" fillId="0" borderId="0" xfId="0" applyNumberFormat="1" applyFont="1" applyBorder="1" applyAlignment="1">
      <alignment horizontal="center"/>
    </xf>
    <xf numFmtId="11" fontId="0" fillId="0" borderId="0" xfId="0" applyNumberFormat="1"/>
    <xf numFmtId="1" fontId="0" fillId="0" borderId="0" xfId="0" applyNumberFormat="1"/>
    <xf numFmtId="2" fontId="0" fillId="0" borderId="0" xfId="0" applyNumberFormat="1"/>
    <xf numFmtId="0" fontId="0" fillId="0" borderId="0" xfId="0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164" fontId="0" fillId="0" borderId="0" xfId="0" applyNumberFormat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165" fontId="0" fillId="0" borderId="0" xfId="0" applyNumberFormat="1" applyBorder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9"/>
  <sheetViews>
    <sheetView workbookViewId="0">
      <selection activeCell="A12" sqref="A12:A14"/>
    </sheetView>
  </sheetViews>
  <sheetFormatPr baseColWidth="10" defaultRowHeight="15" x14ac:dyDescent="0.25"/>
  <cols>
    <col min="3" max="3" width="29.42578125" bestFit="1" customWidth="1"/>
    <col min="6" max="6" width="21.5703125" customWidth="1"/>
    <col min="7" max="7" width="27.5703125" bestFit="1" customWidth="1"/>
    <col min="17" max="17" width="31.28515625" customWidth="1"/>
    <col min="18" max="18" width="31" customWidth="1"/>
    <col min="19" max="19" width="17.7109375" customWidth="1"/>
  </cols>
  <sheetData>
    <row r="1" spans="1:42" x14ac:dyDescent="0.25">
      <c r="A1" s="6" t="s">
        <v>128</v>
      </c>
      <c r="B1" s="5" t="s">
        <v>90</v>
      </c>
      <c r="C1" s="5" t="s">
        <v>89</v>
      </c>
      <c r="D1" s="4" t="s">
        <v>129</v>
      </c>
      <c r="E1" s="4" t="s">
        <v>130</v>
      </c>
      <c r="F1" s="5" t="s">
        <v>133</v>
      </c>
      <c r="G1" s="5" t="s">
        <v>132</v>
      </c>
      <c r="H1" s="5" t="s">
        <v>87</v>
      </c>
      <c r="I1" s="5" t="s">
        <v>86</v>
      </c>
      <c r="J1" s="5" t="s">
        <v>85</v>
      </c>
      <c r="K1" s="5" t="s">
        <v>84</v>
      </c>
      <c r="L1" s="5" t="s">
        <v>83</v>
      </c>
      <c r="M1" s="5" t="s">
        <v>82</v>
      </c>
      <c r="N1" s="5" t="s">
        <v>81</v>
      </c>
      <c r="O1" s="5" t="s">
        <v>80</v>
      </c>
      <c r="P1" s="5" t="s">
        <v>79</v>
      </c>
      <c r="Q1" s="6" t="s">
        <v>105</v>
      </c>
      <c r="R1" s="17" t="s">
        <v>106</v>
      </c>
      <c r="S1" s="17" t="s">
        <v>107</v>
      </c>
      <c r="T1" s="6" t="s">
        <v>108</v>
      </c>
      <c r="U1" s="6" t="s">
        <v>109</v>
      </c>
      <c r="V1" s="5" t="s">
        <v>64</v>
      </c>
      <c r="W1" s="5" t="s">
        <v>63</v>
      </c>
      <c r="X1" s="5" t="s">
        <v>62</v>
      </c>
      <c r="Y1" s="5" t="s">
        <v>61</v>
      </c>
      <c r="Z1" s="5" t="s">
        <v>60</v>
      </c>
      <c r="AA1" s="5" t="s">
        <v>59</v>
      </c>
      <c r="AB1" s="5" t="s">
        <v>58</v>
      </c>
      <c r="AC1" s="5" t="s">
        <v>57</v>
      </c>
      <c r="AD1" s="5" t="s">
        <v>56</v>
      </c>
      <c r="AE1" s="4" t="s">
        <v>112</v>
      </c>
      <c r="AF1" s="6"/>
      <c r="AG1" s="5" t="s">
        <v>55</v>
      </c>
      <c r="AH1" s="5" t="s">
        <v>54</v>
      </c>
      <c r="AI1" s="5" t="s">
        <v>53</v>
      </c>
      <c r="AJ1" s="5" t="s">
        <v>52</v>
      </c>
      <c r="AK1" s="5" t="s">
        <v>51</v>
      </c>
      <c r="AL1" s="5" t="s">
        <v>50</v>
      </c>
      <c r="AM1" s="5" t="s">
        <v>49</v>
      </c>
      <c r="AN1" s="5" t="s">
        <v>48</v>
      </c>
      <c r="AO1" s="5" t="s">
        <v>47</v>
      </c>
      <c r="AP1" s="4" t="s">
        <v>145</v>
      </c>
    </row>
    <row r="2" spans="1:42" x14ac:dyDescent="0.25">
      <c r="A2" s="6" t="s">
        <v>118</v>
      </c>
      <c r="B2" s="5">
        <v>11937</v>
      </c>
      <c r="C2" s="5" t="s">
        <v>78</v>
      </c>
      <c r="D2" s="6" t="s">
        <v>131</v>
      </c>
      <c r="E2" s="6" t="s">
        <v>131</v>
      </c>
      <c r="F2" s="5" t="s">
        <v>134</v>
      </c>
      <c r="G2" s="5" t="s">
        <v>77</v>
      </c>
      <c r="H2" s="9">
        <v>8.9</v>
      </c>
      <c r="I2" s="9">
        <v>10.199999999999999</v>
      </c>
      <c r="J2" s="9">
        <v>0.5</v>
      </c>
      <c r="K2" s="9">
        <v>1.1000000000000001</v>
      </c>
      <c r="L2" s="9">
        <v>29.799999999999997</v>
      </c>
      <c r="M2" s="8" t="s">
        <v>29</v>
      </c>
      <c r="N2" s="8">
        <v>2.7</v>
      </c>
      <c r="O2" s="8">
        <v>0</v>
      </c>
      <c r="P2" s="8">
        <v>0</v>
      </c>
      <c r="Q2" s="18">
        <v>500</v>
      </c>
      <c r="R2" s="18">
        <v>97.6</v>
      </c>
      <c r="S2" s="18">
        <v>10</v>
      </c>
      <c r="T2" s="6">
        <f t="shared" ref="T2:T7" si="0">S2/R2</f>
        <v>0.10245901639344263</v>
      </c>
      <c r="U2" s="6">
        <f t="shared" ref="U2:U7" si="1">Q2*T2</f>
        <v>51.229508196721312</v>
      </c>
      <c r="V2" s="6">
        <f t="shared" ref="V2:Y6" si="2">H2/$U2</f>
        <v>0.17372799999999999</v>
      </c>
      <c r="W2" s="6">
        <f t="shared" si="2"/>
        <v>0.19910399999999998</v>
      </c>
      <c r="X2" s="6">
        <f t="shared" si="2"/>
        <v>9.7599999999999996E-3</v>
      </c>
      <c r="Y2" s="6">
        <f t="shared" si="2"/>
        <v>2.1472000000000002E-2</v>
      </c>
      <c r="Z2" s="6">
        <f t="shared" ref="Z2:Z7" si="3">(L2-$L$8*T2)/$U2</f>
        <v>0.57645599999999997</v>
      </c>
      <c r="AA2" s="6"/>
      <c r="AB2" s="6">
        <f t="shared" ref="AB2:AD6" si="4">N2/$U2</f>
        <v>5.2704000000000001E-2</v>
      </c>
      <c r="AC2" s="6">
        <f t="shared" si="4"/>
        <v>0</v>
      </c>
      <c r="AD2" s="6">
        <f t="shared" si="4"/>
        <v>0</v>
      </c>
      <c r="AE2" s="6">
        <f t="shared" ref="AE2:AE7" si="5">SUM(V2:AD2)</f>
        <v>1.0332239999999999</v>
      </c>
      <c r="AF2" s="6"/>
      <c r="AG2" s="6">
        <f t="shared" ref="AG2:AP7" si="6">V2*1000</f>
        <v>173.72799999999998</v>
      </c>
      <c r="AH2" s="6">
        <f t="shared" si="6"/>
        <v>199.10399999999998</v>
      </c>
      <c r="AI2" s="6">
        <f t="shared" si="6"/>
        <v>9.76</v>
      </c>
      <c r="AJ2" s="6">
        <f t="shared" si="6"/>
        <v>21.472000000000001</v>
      </c>
      <c r="AK2" s="6">
        <f t="shared" si="6"/>
        <v>576.45600000000002</v>
      </c>
      <c r="AL2" s="6">
        <f t="shared" si="6"/>
        <v>0</v>
      </c>
      <c r="AM2" s="6">
        <f t="shared" si="6"/>
        <v>52.704000000000001</v>
      </c>
      <c r="AN2" s="6">
        <f t="shared" si="6"/>
        <v>0</v>
      </c>
      <c r="AO2" s="6">
        <f t="shared" si="6"/>
        <v>0</v>
      </c>
      <c r="AP2" s="6">
        <f t="shared" si="6"/>
        <v>1033.2239999999999</v>
      </c>
    </row>
    <row r="3" spans="1:42" x14ac:dyDescent="0.25">
      <c r="A3" s="6" t="s">
        <v>119</v>
      </c>
      <c r="B3" s="5">
        <v>11933</v>
      </c>
      <c r="C3" s="5" t="s">
        <v>76</v>
      </c>
      <c r="D3" s="6" t="s">
        <v>131</v>
      </c>
      <c r="E3" s="6" t="s">
        <v>131</v>
      </c>
      <c r="F3" s="5" t="s">
        <v>134</v>
      </c>
      <c r="G3" s="5" t="s">
        <v>75</v>
      </c>
      <c r="H3" s="9">
        <v>63.599999999999994</v>
      </c>
      <c r="I3" s="9">
        <v>14.600000000000001</v>
      </c>
      <c r="J3" s="10">
        <v>0</v>
      </c>
      <c r="K3" s="9">
        <v>4.5</v>
      </c>
      <c r="L3" s="9">
        <v>4.3</v>
      </c>
      <c r="M3" s="8">
        <v>0</v>
      </c>
      <c r="N3" s="10">
        <v>8</v>
      </c>
      <c r="O3" s="8">
        <v>0</v>
      </c>
      <c r="P3" s="8">
        <v>0</v>
      </c>
      <c r="Q3" s="18">
        <v>501</v>
      </c>
      <c r="R3" s="18">
        <v>49.6</v>
      </c>
      <c r="S3" s="18">
        <v>6</v>
      </c>
      <c r="T3" s="6">
        <f t="shared" si="0"/>
        <v>0.12096774193548386</v>
      </c>
      <c r="U3" s="6">
        <f t="shared" si="1"/>
        <v>60.604838709677416</v>
      </c>
      <c r="V3" s="6">
        <f t="shared" si="2"/>
        <v>1.0494211576846306</v>
      </c>
      <c r="W3" s="6">
        <f t="shared" si="2"/>
        <v>0.24090485695276118</v>
      </c>
      <c r="X3" s="6">
        <f t="shared" si="2"/>
        <v>0</v>
      </c>
      <c r="Y3" s="6">
        <f t="shared" si="2"/>
        <v>7.4251497005988029E-2</v>
      </c>
      <c r="Z3" s="6">
        <f t="shared" si="3"/>
        <v>6.572188955422488E-2</v>
      </c>
      <c r="AA3" s="6">
        <f>M3/$U3</f>
        <v>0</v>
      </c>
      <c r="AB3" s="6">
        <f t="shared" si="4"/>
        <v>0.13200266134397873</v>
      </c>
      <c r="AC3" s="6">
        <f t="shared" si="4"/>
        <v>0</v>
      </c>
      <c r="AD3" s="6">
        <f t="shared" si="4"/>
        <v>0</v>
      </c>
      <c r="AE3" s="6">
        <f t="shared" si="5"/>
        <v>1.5623020625415833</v>
      </c>
      <c r="AF3" s="6"/>
      <c r="AG3" s="6">
        <f t="shared" si="6"/>
        <v>1049.4211576846305</v>
      </c>
      <c r="AH3" s="6">
        <f t="shared" si="6"/>
        <v>240.90485695276118</v>
      </c>
      <c r="AI3" s="6">
        <f t="shared" si="6"/>
        <v>0</v>
      </c>
      <c r="AJ3" s="6">
        <f t="shared" si="6"/>
        <v>74.251497005988028</v>
      </c>
      <c r="AK3" s="6">
        <f t="shared" si="6"/>
        <v>65.721889554224873</v>
      </c>
      <c r="AL3" s="6">
        <f t="shared" si="6"/>
        <v>0</v>
      </c>
      <c r="AM3" s="6">
        <f t="shared" si="6"/>
        <v>132.00266134397873</v>
      </c>
      <c r="AN3" s="6">
        <f t="shared" si="6"/>
        <v>0</v>
      </c>
      <c r="AO3" s="6">
        <f t="shared" si="6"/>
        <v>0</v>
      </c>
      <c r="AP3" s="6">
        <f t="shared" si="6"/>
        <v>1562.3020625415834</v>
      </c>
    </row>
    <row r="4" spans="1:42" x14ac:dyDescent="0.25">
      <c r="A4" s="6" t="s">
        <v>121</v>
      </c>
      <c r="B4" s="5">
        <v>11931</v>
      </c>
      <c r="C4" s="5" t="s">
        <v>74</v>
      </c>
      <c r="D4" s="6" t="s">
        <v>131</v>
      </c>
      <c r="E4" s="6" t="s">
        <v>131</v>
      </c>
      <c r="F4" s="5" t="s">
        <v>134</v>
      </c>
      <c r="G4" s="5" t="s">
        <v>73</v>
      </c>
      <c r="H4" s="9">
        <v>5.9</v>
      </c>
      <c r="I4" s="9">
        <v>3.8</v>
      </c>
      <c r="J4" s="10">
        <v>0</v>
      </c>
      <c r="K4" s="10">
        <v>0</v>
      </c>
      <c r="L4" s="9">
        <v>36.268684333115807</v>
      </c>
      <c r="M4" s="8">
        <v>0</v>
      </c>
      <c r="N4" s="8">
        <v>3.2</v>
      </c>
      <c r="O4" s="8">
        <v>0</v>
      </c>
      <c r="P4" s="8">
        <v>0</v>
      </c>
      <c r="Q4" s="18">
        <v>531</v>
      </c>
      <c r="R4" s="18">
        <v>47</v>
      </c>
      <c r="S4" s="18">
        <v>20</v>
      </c>
      <c r="T4" s="6">
        <f t="shared" si="0"/>
        <v>0.42553191489361702</v>
      </c>
      <c r="U4" s="6">
        <f t="shared" si="1"/>
        <v>225.95744680851064</v>
      </c>
      <c r="V4" s="6">
        <f t="shared" si="2"/>
        <v>2.6111111111111113E-2</v>
      </c>
      <c r="W4" s="6">
        <f t="shared" si="2"/>
        <v>1.6817325800376648E-2</v>
      </c>
      <c r="X4" s="6">
        <f t="shared" si="2"/>
        <v>0</v>
      </c>
      <c r="Y4" s="6">
        <f t="shared" si="2"/>
        <v>0</v>
      </c>
      <c r="Z4" s="6">
        <f t="shared" si="3"/>
        <v>0.15557703989232044</v>
      </c>
      <c r="AA4" s="6">
        <f>M4/$U4</f>
        <v>0</v>
      </c>
      <c r="AB4" s="6">
        <f t="shared" si="4"/>
        <v>1.4161958568738231E-2</v>
      </c>
      <c r="AC4" s="6">
        <f t="shared" si="4"/>
        <v>0</v>
      </c>
      <c r="AD4" s="6">
        <f t="shared" si="4"/>
        <v>0</v>
      </c>
      <c r="AE4" s="6">
        <f t="shared" si="5"/>
        <v>0.21266743537254643</v>
      </c>
      <c r="AF4" s="6"/>
      <c r="AG4" s="6">
        <f t="shared" si="6"/>
        <v>26.111111111111114</v>
      </c>
      <c r="AH4" s="6">
        <f t="shared" si="6"/>
        <v>16.817325800376647</v>
      </c>
      <c r="AI4" s="6">
        <f t="shared" si="6"/>
        <v>0</v>
      </c>
      <c r="AJ4" s="6">
        <f t="shared" si="6"/>
        <v>0</v>
      </c>
      <c r="AK4" s="6">
        <f t="shared" si="6"/>
        <v>155.57703989232044</v>
      </c>
      <c r="AL4" s="6">
        <f t="shared" si="6"/>
        <v>0</v>
      </c>
      <c r="AM4" s="6">
        <f t="shared" si="6"/>
        <v>14.16195856873823</v>
      </c>
      <c r="AN4" s="6">
        <f t="shared" si="6"/>
        <v>0</v>
      </c>
      <c r="AO4" s="6">
        <f t="shared" si="6"/>
        <v>0</v>
      </c>
      <c r="AP4" s="6">
        <f t="shared" si="6"/>
        <v>212.66743537254644</v>
      </c>
    </row>
    <row r="5" spans="1:42" x14ac:dyDescent="0.25">
      <c r="A5" s="6" t="s">
        <v>120</v>
      </c>
      <c r="B5" s="5">
        <v>11934</v>
      </c>
      <c r="C5" s="5" t="s">
        <v>72</v>
      </c>
      <c r="D5" s="6" t="s">
        <v>131</v>
      </c>
      <c r="E5" s="6" t="s">
        <v>131</v>
      </c>
      <c r="F5" s="5" t="s">
        <v>134</v>
      </c>
      <c r="G5" s="5" t="s">
        <v>71</v>
      </c>
      <c r="H5" s="9">
        <v>12.9</v>
      </c>
      <c r="I5" s="9">
        <v>13.8</v>
      </c>
      <c r="J5" s="9">
        <v>2.5</v>
      </c>
      <c r="K5" s="9">
        <v>4.4000000000000004</v>
      </c>
      <c r="L5" s="9">
        <v>12</v>
      </c>
      <c r="M5" s="8" t="s">
        <v>29</v>
      </c>
      <c r="N5" s="8">
        <v>1.9</v>
      </c>
      <c r="O5" s="8">
        <v>0</v>
      </c>
      <c r="P5" s="8">
        <v>0</v>
      </c>
      <c r="Q5" s="14">
        <v>500</v>
      </c>
      <c r="R5" s="18">
        <v>41.1</v>
      </c>
      <c r="S5" s="18">
        <v>5</v>
      </c>
      <c r="T5" s="6">
        <f t="shared" si="0"/>
        <v>0.121654501216545</v>
      </c>
      <c r="U5" s="6">
        <f t="shared" si="1"/>
        <v>60.8272506082725</v>
      </c>
      <c r="V5" s="6">
        <f t="shared" si="2"/>
        <v>0.21207600000000001</v>
      </c>
      <c r="W5" s="6">
        <f t="shared" si="2"/>
        <v>0.22687200000000005</v>
      </c>
      <c r="X5" s="6">
        <f t="shared" si="2"/>
        <v>4.1100000000000005E-2</v>
      </c>
      <c r="Y5" s="6">
        <f t="shared" si="2"/>
        <v>7.2336000000000011E-2</v>
      </c>
      <c r="Z5" s="6">
        <f t="shared" si="3"/>
        <v>0.19204000000000002</v>
      </c>
      <c r="AA5" s="6"/>
      <c r="AB5" s="6">
        <f t="shared" si="4"/>
        <v>3.1236E-2</v>
      </c>
      <c r="AC5" s="6">
        <f t="shared" si="4"/>
        <v>0</v>
      </c>
      <c r="AD5" s="6">
        <f t="shared" si="4"/>
        <v>0</v>
      </c>
      <c r="AE5" s="6">
        <f t="shared" si="5"/>
        <v>0.77566000000000013</v>
      </c>
      <c r="AF5" s="6"/>
      <c r="AG5" s="6">
        <f t="shared" si="6"/>
        <v>212.07600000000002</v>
      </c>
      <c r="AH5" s="6">
        <f t="shared" si="6"/>
        <v>226.87200000000004</v>
      </c>
      <c r="AI5" s="6">
        <f t="shared" si="6"/>
        <v>41.1</v>
      </c>
      <c r="AJ5" s="6">
        <f t="shared" si="6"/>
        <v>72.336000000000013</v>
      </c>
      <c r="AK5" s="6">
        <f t="shared" si="6"/>
        <v>192.04000000000002</v>
      </c>
      <c r="AL5" s="6">
        <f t="shared" si="6"/>
        <v>0</v>
      </c>
      <c r="AM5" s="6">
        <f t="shared" si="6"/>
        <v>31.236000000000001</v>
      </c>
      <c r="AN5" s="6">
        <f t="shared" si="6"/>
        <v>0</v>
      </c>
      <c r="AO5" s="6">
        <f t="shared" si="6"/>
        <v>0</v>
      </c>
      <c r="AP5" s="6">
        <f t="shared" si="6"/>
        <v>775.66000000000008</v>
      </c>
    </row>
    <row r="6" spans="1:42" x14ac:dyDescent="0.25">
      <c r="A6" s="6" t="s">
        <v>122</v>
      </c>
      <c r="B6" s="5">
        <v>11928</v>
      </c>
      <c r="C6" s="5" t="s">
        <v>70</v>
      </c>
      <c r="D6" s="6" t="s">
        <v>131</v>
      </c>
      <c r="E6" s="6" t="s">
        <v>131</v>
      </c>
      <c r="F6" s="5" t="s">
        <v>134</v>
      </c>
      <c r="G6" s="5" t="s">
        <v>69</v>
      </c>
      <c r="H6" s="9">
        <v>151.25042389071237</v>
      </c>
      <c r="I6" s="9">
        <v>17.2</v>
      </c>
      <c r="J6" s="10">
        <v>0</v>
      </c>
      <c r="K6" s="9">
        <v>5</v>
      </c>
      <c r="L6" s="9">
        <v>12.6</v>
      </c>
      <c r="M6" s="8" t="s">
        <v>29</v>
      </c>
      <c r="N6" s="8">
        <v>4.3</v>
      </c>
      <c r="O6" s="8">
        <v>0</v>
      </c>
      <c r="P6" s="8">
        <v>0</v>
      </c>
      <c r="Q6" s="18">
        <v>185.3</v>
      </c>
      <c r="R6" s="18">
        <v>44.5</v>
      </c>
      <c r="S6" s="18">
        <v>18</v>
      </c>
      <c r="T6" s="6">
        <f t="shared" si="0"/>
        <v>0.4044943820224719</v>
      </c>
      <c r="U6" s="6">
        <f t="shared" si="1"/>
        <v>74.952808988764048</v>
      </c>
      <c r="V6" s="6">
        <f t="shared" si="2"/>
        <v>2.0179420348793848</v>
      </c>
      <c r="W6" s="6">
        <f t="shared" si="2"/>
        <v>0.22947772381123702</v>
      </c>
      <c r="X6" s="6">
        <f t="shared" si="2"/>
        <v>0</v>
      </c>
      <c r="Y6" s="6">
        <f t="shared" si="2"/>
        <v>6.6708640642801464E-2</v>
      </c>
      <c r="Z6" s="6">
        <f t="shared" si="3"/>
        <v>0.15396654074473826</v>
      </c>
      <c r="AA6" s="6"/>
      <c r="AB6" s="6">
        <f t="shared" si="4"/>
        <v>5.7369430952809254E-2</v>
      </c>
      <c r="AC6" s="6">
        <f t="shared" si="4"/>
        <v>0</v>
      </c>
      <c r="AD6" s="6">
        <f t="shared" si="4"/>
        <v>0</v>
      </c>
      <c r="AE6" s="6">
        <f t="shared" si="5"/>
        <v>2.5254643710309712</v>
      </c>
      <c r="AF6" s="6"/>
      <c r="AG6" s="6">
        <f t="shared" si="6"/>
        <v>2017.9420348793849</v>
      </c>
      <c r="AH6" s="6">
        <f t="shared" si="6"/>
        <v>229.47772381123701</v>
      </c>
      <c r="AI6" s="6">
        <f t="shared" si="6"/>
        <v>0</v>
      </c>
      <c r="AJ6" s="6">
        <f t="shared" si="6"/>
        <v>66.70864064280147</v>
      </c>
      <c r="AK6" s="6">
        <f t="shared" si="6"/>
        <v>153.96654074473827</v>
      </c>
      <c r="AL6" s="6">
        <f t="shared" si="6"/>
        <v>0</v>
      </c>
      <c r="AM6" s="6">
        <f t="shared" si="6"/>
        <v>57.369430952809253</v>
      </c>
      <c r="AN6" s="6">
        <f t="shared" si="6"/>
        <v>0</v>
      </c>
      <c r="AO6" s="6">
        <f t="shared" si="6"/>
        <v>0</v>
      </c>
      <c r="AP6" s="6">
        <f t="shared" si="6"/>
        <v>2525.4643710309711</v>
      </c>
    </row>
    <row r="7" spans="1:42" x14ac:dyDescent="0.25">
      <c r="A7" s="6" t="s">
        <v>123</v>
      </c>
      <c r="B7" s="5">
        <v>11930</v>
      </c>
      <c r="C7" s="5" t="s">
        <v>68</v>
      </c>
      <c r="D7" s="6" t="s">
        <v>131</v>
      </c>
      <c r="E7" s="6" t="s">
        <v>131</v>
      </c>
      <c r="F7" s="5" t="s">
        <v>134</v>
      </c>
      <c r="G7" s="5" t="s">
        <v>67</v>
      </c>
      <c r="H7" s="10">
        <v>0</v>
      </c>
      <c r="I7" s="9" t="s">
        <v>29</v>
      </c>
      <c r="J7" s="10">
        <v>0</v>
      </c>
      <c r="K7" s="10">
        <v>0</v>
      </c>
      <c r="L7" s="9">
        <v>4.8599999999999994</v>
      </c>
      <c r="M7" s="8">
        <v>0</v>
      </c>
      <c r="N7" s="8" t="s">
        <v>29</v>
      </c>
      <c r="O7" s="8">
        <v>0</v>
      </c>
      <c r="P7" s="8">
        <v>0</v>
      </c>
      <c r="Q7" s="18">
        <v>500.1</v>
      </c>
      <c r="R7" s="18">
        <v>41.8</v>
      </c>
      <c r="S7" s="18">
        <v>25</v>
      </c>
      <c r="T7" s="6">
        <f t="shared" si="0"/>
        <v>0.59808612440191389</v>
      </c>
      <c r="U7" s="6">
        <f t="shared" si="1"/>
        <v>299.10287081339715</v>
      </c>
      <c r="V7" s="6">
        <f>H7/$U7</f>
        <v>0</v>
      </c>
      <c r="W7" s="6"/>
      <c r="X7" s="6">
        <f>J7/$U7</f>
        <v>0</v>
      </c>
      <c r="Y7" s="6">
        <f>K7/$U7</f>
        <v>0</v>
      </c>
      <c r="Z7" s="6">
        <f t="shared" si="3"/>
        <v>1.100963807238552E-2</v>
      </c>
      <c r="AA7" s="6">
        <f>M7/$U7</f>
        <v>0</v>
      </c>
      <c r="AB7" s="6"/>
      <c r="AC7" s="6">
        <f>O7/$U7</f>
        <v>0</v>
      </c>
      <c r="AD7" s="6">
        <f>P7/$U7</f>
        <v>0</v>
      </c>
      <c r="AE7" s="6">
        <f t="shared" si="5"/>
        <v>1.100963807238552E-2</v>
      </c>
      <c r="AF7" s="6"/>
      <c r="AG7" s="6">
        <f t="shared" si="6"/>
        <v>0</v>
      </c>
      <c r="AH7" s="6">
        <f t="shared" si="6"/>
        <v>0</v>
      </c>
      <c r="AI7" s="6">
        <f t="shared" si="6"/>
        <v>0</v>
      </c>
      <c r="AJ7" s="6">
        <f t="shared" si="6"/>
        <v>0</v>
      </c>
      <c r="AK7" s="6">
        <f t="shared" si="6"/>
        <v>11.009638072385521</v>
      </c>
      <c r="AL7" s="6">
        <f t="shared" si="6"/>
        <v>0</v>
      </c>
      <c r="AM7" s="6">
        <f t="shared" si="6"/>
        <v>0</v>
      </c>
      <c r="AN7" s="6">
        <f t="shared" si="6"/>
        <v>0</v>
      </c>
      <c r="AO7" s="6">
        <f t="shared" si="6"/>
        <v>0</v>
      </c>
      <c r="AP7" s="6">
        <f t="shared" si="6"/>
        <v>11.009638072385521</v>
      </c>
    </row>
    <row r="8" spans="1:42" x14ac:dyDescent="0.25">
      <c r="A8" s="6" t="s">
        <v>124</v>
      </c>
      <c r="B8" s="5">
        <v>11932</v>
      </c>
      <c r="C8" s="5" t="s">
        <v>66</v>
      </c>
      <c r="D8" s="6" t="s">
        <v>131</v>
      </c>
      <c r="E8" s="6" t="s">
        <v>131</v>
      </c>
      <c r="F8" s="5" t="s">
        <v>134</v>
      </c>
      <c r="G8" s="5" t="s">
        <v>65</v>
      </c>
      <c r="H8" s="10">
        <v>0</v>
      </c>
      <c r="I8" s="9">
        <v>0</v>
      </c>
      <c r="J8" s="10">
        <v>0</v>
      </c>
      <c r="K8" s="10">
        <v>0</v>
      </c>
      <c r="L8" s="9">
        <v>2.62</v>
      </c>
      <c r="M8" s="8">
        <v>0</v>
      </c>
      <c r="N8" s="8">
        <v>0</v>
      </c>
      <c r="O8" s="8">
        <v>0</v>
      </c>
      <c r="P8" s="8">
        <v>0</v>
      </c>
      <c r="Q8" s="18"/>
      <c r="R8" s="18"/>
      <c r="S8" s="18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2" x14ac:dyDescent="0.25">
      <c r="A9" s="6" t="s">
        <v>148</v>
      </c>
      <c r="B9" s="6">
        <v>11936</v>
      </c>
      <c r="C9" s="6" t="s">
        <v>46</v>
      </c>
      <c r="D9" s="6" t="s">
        <v>137</v>
      </c>
      <c r="E9" s="6" t="s">
        <v>138</v>
      </c>
      <c r="F9" s="6" t="s">
        <v>135</v>
      </c>
      <c r="G9" s="6" t="s">
        <v>45</v>
      </c>
      <c r="H9" s="15">
        <v>6.4</v>
      </c>
      <c r="I9" s="15">
        <v>3.2</v>
      </c>
      <c r="J9" s="15">
        <v>0</v>
      </c>
      <c r="K9" s="15">
        <v>0</v>
      </c>
      <c r="L9" s="15">
        <v>0</v>
      </c>
      <c r="M9" s="15">
        <v>0</v>
      </c>
      <c r="N9" s="15">
        <v>2.9</v>
      </c>
      <c r="O9" s="15">
        <v>0</v>
      </c>
      <c r="P9" s="15">
        <v>0</v>
      </c>
      <c r="Q9" s="18">
        <v>51300</v>
      </c>
      <c r="R9" s="18">
        <v>108.3</v>
      </c>
      <c r="S9" s="18">
        <v>6.3</v>
      </c>
      <c r="T9" s="6">
        <f>S9/R9</f>
        <v>5.817174515235457E-2</v>
      </c>
      <c r="U9" s="6">
        <f>Q9*T9</f>
        <v>2984.2105263157896</v>
      </c>
      <c r="V9" s="6">
        <f t="shared" ref="V9:AD10" si="7">H9/$U9</f>
        <v>2.144620811287478E-3</v>
      </c>
      <c r="W9" s="6">
        <f t="shared" si="7"/>
        <v>1.072310405643739E-3</v>
      </c>
      <c r="X9" s="6">
        <f t="shared" si="7"/>
        <v>0</v>
      </c>
      <c r="Y9" s="6">
        <f t="shared" si="7"/>
        <v>0</v>
      </c>
      <c r="Z9" s="6">
        <f t="shared" si="7"/>
        <v>0</v>
      </c>
      <c r="AA9" s="6">
        <f t="shared" si="7"/>
        <v>0</v>
      </c>
      <c r="AB9" s="6">
        <f t="shared" si="7"/>
        <v>9.7178130511463843E-4</v>
      </c>
      <c r="AC9" s="6">
        <f t="shared" si="7"/>
        <v>0</v>
      </c>
      <c r="AD9" s="6">
        <f t="shared" si="7"/>
        <v>0</v>
      </c>
      <c r="AE9" s="6">
        <f>SUM(V9:AD9)</f>
        <v>4.1887125220458551E-3</v>
      </c>
      <c r="AF9" s="6"/>
      <c r="AG9" s="6">
        <f t="shared" ref="AG9:AP10" si="8">V9*1000</f>
        <v>2.1446208112874778</v>
      </c>
      <c r="AH9" s="6">
        <f t="shared" si="8"/>
        <v>1.0723104056437389</v>
      </c>
      <c r="AI9" s="6">
        <f t="shared" si="8"/>
        <v>0</v>
      </c>
      <c r="AJ9" s="6">
        <f t="shared" si="8"/>
        <v>0</v>
      </c>
      <c r="AK9" s="6">
        <f t="shared" si="8"/>
        <v>0</v>
      </c>
      <c r="AL9" s="6">
        <f t="shared" si="8"/>
        <v>0</v>
      </c>
      <c r="AM9" s="6">
        <f t="shared" si="8"/>
        <v>0.97178130511463845</v>
      </c>
      <c r="AN9" s="6">
        <f t="shared" si="8"/>
        <v>0</v>
      </c>
      <c r="AO9" s="6">
        <f t="shared" si="8"/>
        <v>0</v>
      </c>
      <c r="AP9" s="6">
        <f t="shared" si="8"/>
        <v>4.1887125220458552</v>
      </c>
    </row>
    <row r="10" spans="1:42" x14ac:dyDescent="0.25">
      <c r="A10" s="6" t="s">
        <v>149</v>
      </c>
      <c r="B10" s="6">
        <v>11938</v>
      </c>
      <c r="C10" s="6" t="s">
        <v>126</v>
      </c>
      <c r="D10" s="6" t="s">
        <v>139</v>
      </c>
      <c r="E10" s="6" t="s">
        <v>140</v>
      </c>
      <c r="F10" s="6" t="s">
        <v>135</v>
      </c>
      <c r="G10" s="6" t="s">
        <v>44</v>
      </c>
      <c r="H10" s="15">
        <v>0</v>
      </c>
      <c r="I10" s="15">
        <v>0</v>
      </c>
      <c r="J10" s="15">
        <v>0</v>
      </c>
      <c r="K10" s="15">
        <v>0</v>
      </c>
      <c r="L10" s="15">
        <v>7.6</v>
      </c>
      <c r="M10" s="15">
        <v>0</v>
      </c>
      <c r="N10" s="15">
        <v>0</v>
      </c>
      <c r="O10" s="15">
        <v>0</v>
      </c>
      <c r="P10" s="15">
        <v>0</v>
      </c>
      <c r="Q10" s="18">
        <v>24600</v>
      </c>
      <c r="R10" s="18">
        <v>82.9</v>
      </c>
      <c r="S10" s="18">
        <v>4.5999999999999996</v>
      </c>
      <c r="T10" s="6">
        <f>S10/R10</f>
        <v>5.5488540410132681E-2</v>
      </c>
      <c r="U10" s="6">
        <f>Q10*T10</f>
        <v>1365.018094089264</v>
      </c>
      <c r="V10" s="6">
        <f t="shared" si="7"/>
        <v>0</v>
      </c>
      <c r="W10" s="6">
        <f t="shared" si="7"/>
        <v>0</v>
      </c>
      <c r="X10" s="6">
        <f t="shared" si="7"/>
        <v>0</v>
      </c>
      <c r="Y10" s="6">
        <f t="shared" si="7"/>
        <v>0</v>
      </c>
      <c r="Z10" s="6">
        <f t="shared" si="7"/>
        <v>5.5676917638741615E-3</v>
      </c>
      <c r="AA10" s="6">
        <f t="shared" si="7"/>
        <v>0</v>
      </c>
      <c r="AB10" s="6">
        <f t="shared" si="7"/>
        <v>0</v>
      </c>
      <c r="AC10" s="6">
        <f t="shared" si="7"/>
        <v>0</v>
      </c>
      <c r="AD10" s="6">
        <f t="shared" si="7"/>
        <v>0</v>
      </c>
      <c r="AE10" s="6">
        <f>SUM(V10:AD10)</f>
        <v>5.5676917638741615E-3</v>
      </c>
      <c r="AF10" s="6"/>
      <c r="AG10" s="6">
        <f t="shared" si="8"/>
        <v>0</v>
      </c>
      <c r="AH10" s="6">
        <f t="shared" si="8"/>
        <v>0</v>
      </c>
      <c r="AI10" s="6">
        <f t="shared" si="8"/>
        <v>0</v>
      </c>
      <c r="AJ10" s="6">
        <f t="shared" si="8"/>
        <v>0</v>
      </c>
      <c r="AK10" s="6">
        <f t="shared" si="8"/>
        <v>5.5676917638741612</v>
      </c>
      <c r="AL10" s="6">
        <f t="shared" si="8"/>
        <v>0</v>
      </c>
      <c r="AM10" s="6">
        <f t="shared" si="8"/>
        <v>0</v>
      </c>
      <c r="AN10" s="6">
        <f t="shared" si="8"/>
        <v>0</v>
      </c>
      <c r="AO10" s="6">
        <f t="shared" si="8"/>
        <v>0</v>
      </c>
      <c r="AP10" s="6">
        <f t="shared" si="8"/>
        <v>5.5676917638741612</v>
      </c>
    </row>
    <row r="11" spans="1:42" x14ac:dyDescent="0.25">
      <c r="A11" s="6"/>
      <c r="B11" s="5" t="s">
        <v>90</v>
      </c>
      <c r="C11" s="5" t="s">
        <v>89</v>
      </c>
      <c r="D11" s="4" t="s">
        <v>129</v>
      </c>
      <c r="E11" s="4" t="s">
        <v>130</v>
      </c>
      <c r="F11" s="5" t="s">
        <v>133</v>
      </c>
      <c r="G11" s="5" t="s">
        <v>132</v>
      </c>
      <c r="H11" s="5" t="s">
        <v>87</v>
      </c>
      <c r="I11" s="5" t="s">
        <v>86</v>
      </c>
      <c r="J11" s="5" t="s">
        <v>85</v>
      </c>
      <c r="K11" s="5" t="s">
        <v>84</v>
      </c>
      <c r="L11" s="5" t="s">
        <v>83</v>
      </c>
      <c r="M11" s="5" t="s">
        <v>82</v>
      </c>
      <c r="N11" s="5" t="s">
        <v>81</v>
      </c>
      <c r="O11" s="5" t="s">
        <v>80</v>
      </c>
      <c r="P11" s="5" t="s">
        <v>79</v>
      </c>
      <c r="Q11" s="6" t="s">
        <v>110</v>
      </c>
      <c r="R11" s="17" t="s">
        <v>39</v>
      </c>
      <c r="S11" s="17" t="s">
        <v>107</v>
      </c>
      <c r="T11" s="6" t="s">
        <v>108</v>
      </c>
      <c r="U11" s="6" t="s">
        <v>117</v>
      </c>
      <c r="V11" s="5" t="s">
        <v>38</v>
      </c>
      <c r="W11" s="5" t="s">
        <v>37</v>
      </c>
      <c r="X11" s="5" t="s">
        <v>111</v>
      </c>
      <c r="Y11" s="5" t="s">
        <v>36</v>
      </c>
      <c r="Z11" s="5" t="s">
        <v>35</v>
      </c>
      <c r="AA11" s="5" t="s">
        <v>34</v>
      </c>
      <c r="AB11" s="5" t="s">
        <v>33</v>
      </c>
      <c r="AC11" s="5" t="s">
        <v>32</v>
      </c>
      <c r="AD11" s="5" t="s">
        <v>31</v>
      </c>
      <c r="AE11" s="4" t="s">
        <v>113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</row>
    <row r="12" spans="1:42" x14ac:dyDescent="0.25">
      <c r="A12" s="6" t="s">
        <v>150</v>
      </c>
      <c r="B12" s="6">
        <v>11929</v>
      </c>
      <c r="C12" s="6" t="s">
        <v>43</v>
      </c>
      <c r="D12" s="6" t="s">
        <v>141</v>
      </c>
      <c r="E12" s="6" t="s">
        <v>142</v>
      </c>
      <c r="F12" s="6" t="s">
        <v>136</v>
      </c>
      <c r="G12" s="6" t="s">
        <v>42</v>
      </c>
      <c r="H12" s="15">
        <v>10.6</v>
      </c>
      <c r="I12" s="15">
        <v>4.3</v>
      </c>
      <c r="J12" s="15">
        <v>0</v>
      </c>
      <c r="K12" s="15">
        <v>2.4</v>
      </c>
      <c r="L12" s="15">
        <v>2.5</v>
      </c>
      <c r="M12" s="15">
        <v>0</v>
      </c>
      <c r="N12" s="15">
        <v>0.5</v>
      </c>
      <c r="O12" s="15">
        <v>0</v>
      </c>
      <c r="P12" s="15">
        <v>0</v>
      </c>
      <c r="Q12" s="16">
        <v>1.30865964476396</v>
      </c>
      <c r="R12" s="14">
        <v>93</v>
      </c>
      <c r="S12" s="14">
        <v>10</v>
      </c>
      <c r="T12" s="6">
        <f>S12/R12</f>
        <v>0.10752688172043011</v>
      </c>
      <c r="U12" s="6">
        <f>Q12*T12</f>
        <v>0.14071609083483441</v>
      </c>
      <c r="V12" s="6">
        <f t="shared" ref="V12:AD14" si="9">H12/$U12</f>
        <v>75.328982898208537</v>
      </c>
      <c r="W12" s="6">
        <f t="shared" si="9"/>
        <v>30.557983628518556</v>
      </c>
      <c r="X12" s="6">
        <f t="shared" si="9"/>
        <v>0</v>
      </c>
      <c r="Y12" s="6">
        <f t="shared" si="9"/>
        <v>17.055618769405704</v>
      </c>
      <c r="Z12" s="6">
        <f t="shared" si="9"/>
        <v>17.766269551464276</v>
      </c>
      <c r="AA12" s="6">
        <f t="shared" si="9"/>
        <v>0</v>
      </c>
      <c r="AB12" s="6">
        <f t="shared" si="9"/>
        <v>3.5532539102928555</v>
      </c>
      <c r="AC12" s="6">
        <f t="shared" si="9"/>
        <v>0</v>
      </c>
      <c r="AD12" s="6">
        <f t="shared" si="9"/>
        <v>0</v>
      </c>
      <c r="AE12" s="6">
        <f>SUM(V12:AD12)</f>
        <v>144.26210875788993</v>
      </c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</row>
    <row r="13" spans="1:42" x14ac:dyDescent="0.25">
      <c r="A13" s="6" t="s">
        <v>151</v>
      </c>
      <c r="B13" s="6">
        <v>11939</v>
      </c>
      <c r="C13" s="6" t="s">
        <v>41</v>
      </c>
      <c r="D13" s="6" t="s">
        <v>143</v>
      </c>
      <c r="E13" s="6" t="s">
        <v>144</v>
      </c>
      <c r="F13" s="6" t="s">
        <v>136</v>
      </c>
      <c r="G13" s="6" t="s">
        <v>40</v>
      </c>
      <c r="H13" s="15">
        <v>5.8000000000000007</v>
      </c>
      <c r="I13" s="15">
        <v>0</v>
      </c>
      <c r="J13" s="15">
        <v>0</v>
      </c>
      <c r="K13" s="15">
        <v>0</v>
      </c>
      <c r="L13" s="15">
        <v>2.2999999999999998</v>
      </c>
      <c r="M13" s="15">
        <v>0</v>
      </c>
      <c r="N13" s="15">
        <v>1.6</v>
      </c>
      <c r="O13" s="15">
        <v>0</v>
      </c>
      <c r="P13" s="15">
        <v>0</v>
      </c>
      <c r="Q13" s="16">
        <v>1.76967406114158</v>
      </c>
      <c r="R13" s="18">
        <v>60.4</v>
      </c>
      <c r="S13" s="18">
        <v>40</v>
      </c>
      <c r="T13" s="6">
        <f>S13/R13</f>
        <v>0.66225165562913912</v>
      </c>
      <c r="U13" s="6">
        <f>Q13*T13</f>
        <v>1.1719695769149536</v>
      </c>
      <c r="V13" s="6">
        <f t="shared" si="9"/>
        <v>4.9489339264827095</v>
      </c>
      <c r="W13" s="6">
        <f t="shared" si="9"/>
        <v>0</v>
      </c>
      <c r="X13" s="6">
        <f t="shared" si="9"/>
        <v>0</v>
      </c>
      <c r="Y13" s="6">
        <f t="shared" si="9"/>
        <v>0</v>
      </c>
      <c r="Z13" s="6">
        <f t="shared" si="9"/>
        <v>1.9625082811914187</v>
      </c>
      <c r="AA13" s="6">
        <f t="shared" si="9"/>
        <v>0</v>
      </c>
      <c r="AB13" s="6">
        <f t="shared" si="9"/>
        <v>1.365223152133161</v>
      </c>
      <c r="AC13" s="6">
        <f t="shared" si="9"/>
        <v>0</v>
      </c>
      <c r="AD13" s="6">
        <f t="shared" si="9"/>
        <v>0</v>
      </c>
      <c r="AE13" s="6">
        <f>SUM(V13:AD13)</f>
        <v>8.2766653598072892</v>
      </c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</row>
    <row r="14" spans="1:42" x14ac:dyDescent="0.25">
      <c r="A14" s="6" t="s">
        <v>125</v>
      </c>
      <c r="B14" s="6">
        <v>11935</v>
      </c>
      <c r="C14" s="6" t="s">
        <v>127</v>
      </c>
      <c r="D14" s="6" t="s">
        <v>146</v>
      </c>
      <c r="E14" s="6" t="s">
        <v>147</v>
      </c>
      <c r="F14" s="6" t="s">
        <v>136</v>
      </c>
      <c r="G14" s="6" t="s">
        <v>30</v>
      </c>
      <c r="H14" s="19">
        <v>6.87</v>
      </c>
      <c r="I14" s="15">
        <v>0</v>
      </c>
      <c r="J14" s="15">
        <v>0</v>
      </c>
      <c r="K14" s="15">
        <v>0</v>
      </c>
      <c r="L14" s="15">
        <v>0.9</v>
      </c>
      <c r="M14" s="15">
        <v>0</v>
      </c>
      <c r="N14" s="15">
        <v>0</v>
      </c>
      <c r="O14" s="15">
        <v>0</v>
      </c>
      <c r="P14" s="15">
        <v>0</v>
      </c>
      <c r="Q14" s="16">
        <v>1.6304956112953701</v>
      </c>
      <c r="R14" s="18">
        <v>96.8</v>
      </c>
      <c r="S14" s="18">
        <v>38.9</v>
      </c>
      <c r="T14" s="6">
        <f>S14/R14</f>
        <v>0.40185950413223143</v>
      </c>
      <c r="U14" s="6">
        <f>Q14*T14</f>
        <v>0.65523015784493699</v>
      </c>
      <c r="V14" s="6">
        <f t="shared" si="9"/>
        <v>10.484865383173975</v>
      </c>
      <c r="W14" s="6">
        <f t="shared" si="9"/>
        <v>0</v>
      </c>
      <c r="X14" s="6">
        <f t="shared" si="9"/>
        <v>0</v>
      </c>
      <c r="Y14" s="6">
        <f t="shared" si="9"/>
        <v>0</v>
      </c>
      <c r="Z14" s="6">
        <f t="shared" si="9"/>
        <v>1.3735631506341452</v>
      </c>
      <c r="AA14" s="6">
        <f t="shared" si="9"/>
        <v>0</v>
      </c>
      <c r="AB14" s="6">
        <f t="shared" si="9"/>
        <v>0</v>
      </c>
      <c r="AC14" s="6">
        <f t="shared" si="9"/>
        <v>0</v>
      </c>
      <c r="AD14" s="6">
        <f t="shared" si="9"/>
        <v>0</v>
      </c>
      <c r="AE14" s="6">
        <f>SUM(V14:AD14)</f>
        <v>11.858428533808121</v>
      </c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</row>
    <row r="16" spans="1:42" x14ac:dyDescent="0.25">
      <c r="C16" s="1" t="s">
        <v>29</v>
      </c>
      <c r="F16" s="1" t="s">
        <v>104</v>
      </c>
      <c r="G16" s="1"/>
      <c r="H16" s="1"/>
    </row>
    <row r="18" spans="1:1" x14ac:dyDescent="0.25">
      <c r="A18" s="6"/>
    </row>
    <row r="19" spans="1:1" x14ac:dyDescent="0.25">
      <c r="A19" s="6"/>
    </row>
    <row r="20" spans="1:1" x14ac:dyDescent="0.25">
      <c r="A20" s="6"/>
    </row>
    <row r="21" spans="1:1" x14ac:dyDescent="0.25">
      <c r="A21" s="6"/>
    </row>
    <row r="22" spans="1:1" x14ac:dyDescent="0.25">
      <c r="A22" s="6"/>
    </row>
    <row r="23" spans="1:1" x14ac:dyDescent="0.25">
      <c r="A23" s="6"/>
    </row>
    <row r="24" spans="1:1" x14ac:dyDescent="0.25">
      <c r="A24" s="6"/>
    </row>
    <row r="25" spans="1:1" x14ac:dyDescent="0.25">
      <c r="A25" s="6"/>
    </row>
    <row r="26" spans="1:1" x14ac:dyDescent="0.25">
      <c r="A26" s="6"/>
    </row>
    <row r="29" spans="1:1" x14ac:dyDescent="0.25">
      <c r="A29" s="6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C41"/>
  <sheetViews>
    <sheetView workbookViewId="0">
      <pane xSplit="3" ySplit="21" topLeftCell="D22" activePane="bottomRight" state="frozen"/>
      <selection pane="topRight" activeCell="D1" sqref="D1"/>
      <selection pane="bottomLeft" activeCell="A28" sqref="A28"/>
      <selection pane="bottomRight" activeCell="N10" sqref="N10:O10"/>
    </sheetView>
  </sheetViews>
  <sheetFormatPr baseColWidth="10" defaultRowHeight="15" x14ac:dyDescent="0.25"/>
  <cols>
    <col min="3" max="3" width="20.42578125" customWidth="1"/>
  </cols>
  <sheetData>
    <row r="1" spans="1:81" x14ac:dyDescent="0.25">
      <c r="A1" s="6" t="s">
        <v>128</v>
      </c>
      <c r="B1" s="5" t="s">
        <v>90</v>
      </c>
      <c r="C1" s="5" t="s">
        <v>89</v>
      </c>
      <c r="D1" s="4" t="s">
        <v>129</v>
      </c>
      <c r="E1" s="4" t="s">
        <v>130</v>
      </c>
      <c r="F1" s="5" t="s">
        <v>133</v>
      </c>
      <c r="G1" s="5" t="s">
        <v>132</v>
      </c>
      <c r="H1" t="s">
        <v>105</v>
      </c>
      <c r="I1" t="s">
        <v>106</v>
      </c>
      <c r="J1" t="s">
        <v>107</v>
      </c>
      <c r="K1" t="s">
        <v>108</v>
      </c>
      <c r="L1" t="s">
        <v>109</v>
      </c>
      <c r="M1" t="s">
        <v>99</v>
      </c>
      <c r="N1" t="s">
        <v>153</v>
      </c>
      <c r="O1" t="s">
        <v>102</v>
      </c>
      <c r="Q1" t="s">
        <v>0</v>
      </c>
      <c r="R1" t="s">
        <v>1</v>
      </c>
      <c r="S1" t="s">
        <v>2</v>
      </c>
      <c r="T1" t="s">
        <v>3</v>
      </c>
      <c r="U1" t="s">
        <v>4</v>
      </c>
      <c r="V1" t="s">
        <v>5</v>
      </c>
      <c r="W1" t="s">
        <v>6</v>
      </c>
      <c r="X1" t="s">
        <v>7</v>
      </c>
      <c r="Y1" t="s">
        <v>8</v>
      </c>
      <c r="Z1" t="s">
        <v>9</v>
      </c>
      <c r="AA1" t="s">
        <v>10</v>
      </c>
      <c r="AB1" t="s">
        <v>97</v>
      </c>
      <c r="AC1" t="s">
        <v>11</v>
      </c>
      <c r="AD1" t="s">
        <v>12</v>
      </c>
      <c r="AE1" t="s">
        <v>13</v>
      </c>
      <c r="AF1" t="s">
        <v>14</v>
      </c>
      <c r="AG1" t="s">
        <v>15</v>
      </c>
      <c r="AH1" t="s">
        <v>16</v>
      </c>
      <c r="AI1" t="s">
        <v>17</v>
      </c>
      <c r="AJ1" t="s">
        <v>18</v>
      </c>
      <c r="AK1" t="s">
        <v>19</v>
      </c>
      <c r="AL1" t="s">
        <v>20</v>
      </c>
      <c r="AM1" t="s">
        <v>21</v>
      </c>
      <c r="AN1" t="s">
        <v>22</v>
      </c>
      <c r="AO1" t="s">
        <v>23</v>
      </c>
      <c r="AP1" t="s">
        <v>24</v>
      </c>
      <c r="AQ1" t="s">
        <v>25</v>
      </c>
      <c r="AR1" t="s">
        <v>96</v>
      </c>
      <c r="AS1" t="s">
        <v>95</v>
      </c>
      <c r="AT1" t="s">
        <v>26</v>
      </c>
      <c r="AU1" t="s">
        <v>27</v>
      </c>
      <c r="AV1" t="s">
        <v>94</v>
      </c>
      <c r="AX1" t="s">
        <v>0</v>
      </c>
      <c r="AY1" t="s">
        <v>1</v>
      </c>
      <c r="AZ1" t="s">
        <v>2</v>
      </c>
      <c r="BA1" t="s">
        <v>3</v>
      </c>
      <c r="BB1" t="s">
        <v>4</v>
      </c>
      <c r="BC1" t="s">
        <v>5</v>
      </c>
      <c r="BD1" t="s">
        <v>6</v>
      </c>
      <c r="BE1" t="s">
        <v>7</v>
      </c>
      <c r="BF1" t="s">
        <v>8</v>
      </c>
      <c r="BG1" t="s">
        <v>9</v>
      </c>
      <c r="BH1" t="s">
        <v>10</v>
      </c>
      <c r="BI1" t="s">
        <v>97</v>
      </c>
      <c r="BJ1" t="s">
        <v>11</v>
      </c>
      <c r="BK1" t="s">
        <v>12</v>
      </c>
      <c r="BL1" t="s">
        <v>13</v>
      </c>
      <c r="BM1" t="s">
        <v>14</v>
      </c>
      <c r="BN1" t="s">
        <v>15</v>
      </c>
      <c r="BO1" t="s">
        <v>16</v>
      </c>
      <c r="BP1" t="s">
        <v>17</v>
      </c>
      <c r="BQ1" t="s">
        <v>18</v>
      </c>
      <c r="BR1" t="s">
        <v>19</v>
      </c>
      <c r="BS1" t="s">
        <v>20</v>
      </c>
      <c r="BT1" t="s">
        <v>21</v>
      </c>
      <c r="BU1" t="s">
        <v>22</v>
      </c>
      <c r="BV1" t="s">
        <v>23</v>
      </c>
      <c r="BW1" t="s">
        <v>24</v>
      </c>
      <c r="BX1" t="s">
        <v>25</v>
      </c>
      <c r="BY1" t="s">
        <v>96</v>
      </c>
      <c r="BZ1" t="s">
        <v>95</v>
      </c>
      <c r="CA1" t="s">
        <v>26</v>
      </c>
      <c r="CB1" t="s">
        <v>27</v>
      </c>
      <c r="CC1" t="s">
        <v>94</v>
      </c>
    </row>
    <row r="2" spans="1:81" x14ac:dyDescent="0.25">
      <c r="A2" s="6"/>
      <c r="B2" s="6"/>
      <c r="C2" s="6"/>
      <c r="D2" s="6"/>
      <c r="E2" s="6"/>
      <c r="F2" s="6"/>
      <c r="G2" s="6"/>
      <c r="M2" t="s">
        <v>28</v>
      </c>
      <c r="N2" t="s">
        <v>116</v>
      </c>
      <c r="O2" t="s">
        <v>28</v>
      </c>
      <c r="P2" t="s">
        <v>116</v>
      </c>
      <c r="Q2" t="s">
        <v>115</v>
      </c>
      <c r="R2" t="s">
        <v>115</v>
      </c>
      <c r="S2" t="s">
        <v>115</v>
      </c>
      <c r="T2" t="s">
        <v>115</v>
      </c>
      <c r="U2" t="s">
        <v>115</v>
      </c>
      <c r="V2" t="s">
        <v>115</v>
      </c>
      <c r="W2" t="s">
        <v>115</v>
      </c>
      <c r="X2" t="s">
        <v>115</v>
      </c>
      <c r="Y2" t="s">
        <v>115</v>
      </c>
      <c r="Z2" t="s">
        <v>115</v>
      </c>
      <c r="AA2" t="s">
        <v>115</v>
      </c>
      <c r="AB2" t="s">
        <v>115</v>
      </c>
      <c r="AC2" t="s">
        <v>115</v>
      </c>
      <c r="AD2" t="s">
        <v>115</v>
      </c>
      <c r="AE2" t="s">
        <v>115</v>
      </c>
      <c r="AF2" t="s">
        <v>115</v>
      </c>
      <c r="AG2" t="s">
        <v>115</v>
      </c>
      <c r="AH2" t="s">
        <v>115</v>
      </c>
      <c r="AI2" t="s">
        <v>115</v>
      </c>
      <c r="AJ2" t="s">
        <v>115</v>
      </c>
      <c r="AK2" t="s">
        <v>115</v>
      </c>
      <c r="AL2" t="s">
        <v>115</v>
      </c>
      <c r="AM2" t="s">
        <v>115</v>
      </c>
      <c r="AN2" t="s">
        <v>115</v>
      </c>
      <c r="AO2" t="s">
        <v>115</v>
      </c>
      <c r="AP2" t="s">
        <v>115</v>
      </c>
      <c r="AQ2" t="s">
        <v>115</v>
      </c>
      <c r="AR2" t="s">
        <v>115</v>
      </c>
      <c r="AS2" t="s">
        <v>115</v>
      </c>
      <c r="AT2" t="s">
        <v>115</v>
      </c>
      <c r="AU2" t="s">
        <v>115</v>
      </c>
      <c r="AV2" t="s">
        <v>115</v>
      </c>
      <c r="AX2" t="s">
        <v>28</v>
      </c>
      <c r="AY2" t="s">
        <v>28</v>
      </c>
      <c r="AZ2" t="s">
        <v>28</v>
      </c>
      <c r="BA2" t="s">
        <v>28</v>
      </c>
      <c r="BB2" t="s">
        <v>28</v>
      </c>
      <c r="BC2" t="s">
        <v>28</v>
      </c>
      <c r="BD2" t="s">
        <v>28</v>
      </c>
      <c r="BE2" t="s">
        <v>28</v>
      </c>
      <c r="BF2" t="s">
        <v>28</v>
      </c>
      <c r="BG2" t="s">
        <v>28</v>
      </c>
      <c r="BH2" t="s">
        <v>28</v>
      </c>
      <c r="BI2" t="s">
        <v>28</v>
      </c>
      <c r="BJ2" t="s">
        <v>28</v>
      </c>
      <c r="BK2" t="s">
        <v>28</v>
      </c>
      <c r="BL2" t="s">
        <v>28</v>
      </c>
      <c r="BM2" t="s">
        <v>28</v>
      </c>
      <c r="BN2" t="s">
        <v>28</v>
      </c>
      <c r="BO2" t="s">
        <v>28</v>
      </c>
      <c r="BP2" t="s">
        <v>28</v>
      </c>
      <c r="BQ2" t="s">
        <v>28</v>
      </c>
      <c r="BR2" t="s">
        <v>28</v>
      </c>
      <c r="BS2" t="s">
        <v>28</v>
      </c>
      <c r="BT2" t="s">
        <v>28</v>
      </c>
      <c r="BU2" t="s">
        <v>28</v>
      </c>
      <c r="BV2" t="s">
        <v>28</v>
      </c>
      <c r="BW2" t="s">
        <v>28</v>
      </c>
      <c r="BX2" t="s">
        <v>28</v>
      </c>
      <c r="BY2" t="s">
        <v>28</v>
      </c>
      <c r="BZ2" t="s">
        <v>28</v>
      </c>
      <c r="CA2" t="s">
        <v>28</v>
      </c>
      <c r="CB2" t="s">
        <v>28</v>
      </c>
      <c r="CC2" t="s">
        <v>28</v>
      </c>
    </row>
    <row r="3" spans="1:81" x14ac:dyDescent="0.25">
      <c r="A3" s="6" t="s">
        <v>118</v>
      </c>
      <c r="B3" s="5">
        <v>11937</v>
      </c>
      <c r="C3" s="5" t="s">
        <v>78</v>
      </c>
      <c r="D3" s="6" t="s">
        <v>131</v>
      </c>
      <c r="E3" s="6" t="s">
        <v>131</v>
      </c>
      <c r="F3" s="5" t="s">
        <v>134</v>
      </c>
      <c r="G3" s="5" t="s">
        <v>77</v>
      </c>
      <c r="H3" s="2">
        <v>500</v>
      </c>
      <c r="I3">
        <v>97.6</v>
      </c>
      <c r="J3">
        <v>10</v>
      </c>
      <c r="K3">
        <f t="shared" ref="K3:K9" si="0">J3/I3</f>
        <v>0.10245901639344263</v>
      </c>
      <c r="L3">
        <f t="shared" ref="L3:L9" si="1">H3*K3</f>
        <v>51.229508196721312</v>
      </c>
      <c r="M3">
        <f t="shared" ref="M3:M9" si="2">SUM(AX3:CC3)</f>
        <v>3654</v>
      </c>
      <c r="N3">
        <f t="shared" ref="N3:N9" si="3">M3/L3</f>
        <v>71.326080000000005</v>
      </c>
      <c r="O3">
        <f t="shared" ref="O3:O9" si="4">M3-BJ3-BK3-BL3-BP3-BS3-CA3-CB3</f>
        <v>129</v>
      </c>
      <c r="P3">
        <f t="shared" ref="P3:P9" si="5">O3/L3</f>
        <v>2.5180799999999999</v>
      </c>
      <c r="Q3">
        <f t="shared" ref="Q3:Z9" si="6">AX3/$L3*1000</f>
        <v>585.6</v>
      </c>
      <c r="R3">
        <f t="shared" si="6"/>
        <v>0</v>
      </c>
      <c r="S3">
        <f t="shared" si="6"/>
        <v>78.08</v>
      </c>
      <c r="T3">
        <f t="shared" si="6"/>
        <v>1015.04</v>
      </c>
      <c r="U3">
        <f t="shared" si="6"/>
        <v>0</v>
      </c>
      <c r="V3">
        <f t="shared" si="6"/>
        <v>0</v>
      </c>
      <c r="W3">
        <f t="shared" si="6"/>
        <v>0</v>
      </c>
      <c r="X3">
        <f t="shared" si="6"/>
        <v>0</v>
      </c>
      <c r="Y3">
        <f t="shared" si="6"/>
        <v>0</v>
      </c>
      <c r="Z3">
        <f t="shared" si="6"/>
        <v>0</v>
      </c>
      <c r="AA3">
        <f t="shared" ref="AA3:AJ9" si="7">BH3/$L3*1000</f>
        <v>97.6</v>
      </c>
      <c r="AB3">
        <f t="shared" si="7"/>
        <v>78.08</v>
      </c>
      <c r="AC3">
        <f t="shared" si="7"/>
        <v>136.64000000000001</v>
      </c>
      <c r="AD3">
        <f t="shared" si="7"/>
        <v>53387.199999999997</v>
      </c>
      <c r="AE3">
        <f t="shared" si="7"/>
        <v>3416</v>
      </c>
      <c r="AF3">
        <f t="shared" si="7"/>
        <v>0</v>
      </c>
      <c r="AG3">
        <f t="shared" si="7"/>
        <v>0</v>
      </c>
      <c r="AH3">
        <f t="shared" si="7"/>
        <v>0</v>
      </c>
      <c r="AI3">
        <f t="shared" si="7"/>
        <v>117.12</v>
      </c>
      <c r="AJ3">
        <f t="shared" si="7"/>
        <v>0</v>
      </c>
      <c r="AK3">
        <f t="shared" ref="AK3:AT9" si="8">BR3/$L3*1000</f>
        <v>78.08</v>
      </c>
      <c r="AL3">
        <f t="shared" si="8"/>
        <v>19.52</v>
      </c>
      <c r="AM3">
        <f t="shared" si="8"/>
        <v>0</v>
      </c>
      <c r="AN3">
        <f t="shared" si="8"/>
        <v>0</v>
      </c>
      <c r="AO3">
        <f t="shared" si="8"/>
        <v>19.52</v>
      </c>
      <c r="AP3">
        <f t="shared" si="8"/>
        <v>0</v>
      </c>
      <c r="AQ3">
        <f t="shared" si="8"/>
        <v>0</v>
      </c>
      <c r="AR3">
        <f t="shared" si="8"/>
        <v>0</v>
      </c>
      <c r="AS3">
        <f t="shared" si="8"/>
        <v>0</v>
      </c>
      <c r="AT3">
        <f t="shared" si="8"/>
        <v>11575.36</v>
      </c>
      <c r="AU3">
        <f t="shared" ref="AU3:AV9" si="9">CB3/$L3*1000</f>
        <v>156.16</v>
      </c>
      <c r="AV3">
        <f t="shared" si="9"/>
        <v>566.08000000000004</v>
      </c>
      <c r="AX3">
        <v>30</v>
      </c>
      <c r="AY3">
        <v>0</v>
      </c>
      <c r="AZ3">
        <v>4</v>
      </c>
      <c r="BA3">
        <v>52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5</v>
      </c>
      <c r="BI3">
        <v>4</v>
      </c>
      <c r="BJ3">
        <v>7</v>
      </c>
      <c r="BK3">
        <v>2735</v>
      </c>
      <c r="BL3">
        <v>175</v>
      </c>
      <c r="BM3">
        <v>0</v>
      </c>
      <c r="BN3">
        <v>0</v>
      </c>
      <c r="BO3">
        <v>0</v>
      </c>
      <c r="BP3">
        <v>6</v>
      </c>
      <c r="BQ3">
        <v>0</v>
      </c>
      <c r="BR3">
        <v>4</v>
      </c>
      <c r="BS3">
        <v>1</v>
      </c>
      <c r="BT3">
        <v>0</v>
      </c>
      <c r="BU3">
        <v>0</v>
      </c>
      <c r="BV3">
        <v>1</v>
      </c>
      <c r="BW3">
        <v>0</v>
      </c>
      <c r="BX3">
        <v>0</v>
      </c>
      <c r="BY3">
        <v>0</v>
      </c>
      <c r="BZ3">
        <v>0</v>
      </c>
      <c r="CA3">
        <v>593</v>
      </c>
      <c r="CB3">
        <v>8</v>
      </c>
      <c r="CC3">
        <v>29</v>
      </c>
    </row>
    <row r="4" spans="1:81" x14ac:dyDescent="0.25">
      <c r="A4" s="6" t="s">
        <v>119</v>
      </c>
      <c r="B4" s="5">
        <v>11933</v>
      </c>
      <c r="C4" s="5" t="s">
        <v>76</v>
      </c>
      <c r="D4" s="6" t="s">
        <v>131</v>
      </c>
      <c r="E4" s="6" t="s">
        <v>131</v>
      </c>
      <c r="F4" s="5" t="s">
        <v>134</v>
      </c>
      <c r="G4" s="5" t="s">
        <v>75</v>
      </c>
      <c r="H4" s="2">
        <v>501</v>
      </c>
      <c r="I4">
        <v>49.6</v>
      </c>
      <c r="J4">
        <v>6</v>
      </c>
      <c r="K4">
        <f t="shared" si="0"/>
        <v>0.12096774193548386</v>
      </c>
      <c r="L4">
        <f t="shared" si="1"/>
        <v>60.604838709677416</v>
      </c>
      <c r="M4">
        <f t="shared" si="2"/>
        <v>6381</v>
      </c>
      <c r="N4">
        <f t="shared" si="3"/>
        <v>105.28862275449103</v>
      </c>
      <c r="O4">
        <f t="shared" si="4"/>
        <v>1282</v>
      </c>
      <c r="P4">
        <f t="shared" si="5"/>
        <v>21.153426480372588</v>
      </c>
      <c r="Q4">
        <f t="shared" si="6"/>
        <v>2574.0518962075848</v>
      </c>
      <c r="R4">
        <f t="shared" si="6"/>
        <v>198.00399201596807</v>
      </c>
      <c r="S4">
        <f t="shared" si="6"/>
        <v>973.51962741184309</v>
      </c>
      <c r="T4">
        <f t="shared" si="6"/>
        <v>3531.0711909514307</v>
      </c>
      <c r="U4">
        <f t="shared" si="6"/>
        <v>33.000665335994682</v>
      </c>
      <c r="V4">
        <f t="shared" si="6"/>
        <v>33.000665335994682</v>
      </c>
      <c r="W4">
        <f t="shared" si="6"/>
        <v>313.50632069194944</v>
      </c>
      <c r="X4">
        <f t="shared" si="6"/>
        <v>16.500332667997341</v>
      </c>
      <c r="Y4">
        <f t="shared" si="6"/>
        <v>363.00731869594148</v>
      </c>
      <c r="Z4">
        <f t="shared" si="6"/>
        <v>16.500332667997341</v>
      </c>
      <c r="AA4">
        <f t="shared" si="7"/>
        <v>511.51031270791748</v>
      </c>
      <c r="AB4">
        <f t="shared" si="7"/>
        <v>4059.0818363273452</v>
      </c>
      <c r="AC4">
        <f t="shared" si="7"/>
        <v>3217.5648702594813</v>
      </c>
      <c r="AD4">
        <f t="shared" si="7"/>
        <v>59120.691949434469</v>
      </c>
      <c r="AE4">
        <f t="shared" si="7"/>
        <v>7128.1437125748507</v>
      </c>
      <c r="AF4">
        <f t="shared" si="7"/>
        <v>0</v>
      </c>
      <c r="AG4">
        <f t="shared" si="7"/>
        <v>16.500332667997341</v>
      </c>
      <c r="AH4">
        <f t="shared" si="7"/>
        <v>1402.5282767797737</v>
      </c>
      <c r="AI4">
        <f t="shared" si="7"/>
        <v>14091.284098469729</v>
      </c>
      <c r="AJ4">
        <f t="shared" si="7"/>
        <v>0</v>
      </c>
      <c r="AK4">
        <f t="shared" si="8"/>
        <v>0</v>
      </c>
      <c r="AL4">
        <f t="shared" si="8"/>
        <v>561.01131071190957</v>
      </c>
      <c r="AM4">
        <f t="shared" si="8"/>
        <v>3976.5801729873588</v>
      </c>
      <c r="AN4">
        <f t="shared" si="8"/>
        <v>0</v>
      </c>
      <c r="AO4">
        <f t="shared" si="8"/>
        <v>16.500332667997341</v>
      </c>
      <c r="AP4">
        <f t="shared" si="8"/>
        <v>0</v>
      </c>
      <c r="AQ4">
        <f t="shared" si="8"/>
        <v>0</v>
      </c>
      <c r="AR4">
        <f t="shared" si="8"/>
        <v>148.50299401197606</v>
      </c>
      <c r="AS4">
        <f t="shared" si="8"/>
        <v>0</v>
      </c>
      <c r="AT4">
        <f t="shared" si="8"/>
        <v>16.500332667997341</v>
      </c>
      <c r="AU4">
        <f t="shared" si="9"/>
        <v>0</v>
      </c>
      <c r="AV4">
        <f t="shared" si="9"/>
        <v>2970.0598802395211</v>
      </c>
      <c r="AX4">
        <v>156</v>
      </c>
      <c r="AY4">
        <v>12</v>
      </c>
      <c r="AZ4">
        <v>59</v>
      </c>
      <c r="BA4">
        <v>214</v>
      </c>
      <c r="BB4">
        <v>2</v>
      </c>
      <c r="BC4">
        <v>2</v>
      </c>
      <c r="BD4">
        <v>19</v>
      </c>
      <c r="BE4">
        <v>1</v>
      </c>
      <c r="BF4">
        <v>22</v>
      </c>
      <c r="BG4">
        <v>1</v>
      </c>
      <c r="BH4">
        <v>31</v>
      </c>
      <c r="BI4">
        <v>246</v>
      </c>
      <c r="BJ4">
        <v>195</v>
      </c>
      <c r="BK4">
        <v>3583</v>
      </c>
      <c r="BL4">
        <v>432</v>
      </c>
      <c r="BM4">
        <v>0</v>
      </c>
      <c r="BN4">
        <v>1</v>
      </c>
      <c r="BO4">
        <v>85</v>
      </c>
      <c r="BP4">
        <v>854</v>
      </c>
      <c r="BQ4">
        <v>0</v>
      </c>
      <c r="BR4">
        <v>0</v>
      </c>
      <c r="BS4">
        <v>34</v>
      </c>
      <c r="BT4">
        <v>241</v>
      </c>
      <c r="BU4">
        <v>0</v>
      </c>
      <c r="BV4">
        <v>1</v>
      </c>
      <c r="BW4">
        <v>0</v>
      </c>
      <c r="BX4">
        <v>0</v>
      </c>
      <c r="BY4">
        <v>9</v>
      </c>
      <c r="BZ4">
        <v>0</v>
      </c>
      <c r="CA4">
        <v>1</v>
      </c>
      <c r="CB4">
        <v>0</v>
      </c>
      <c r="CC4">
        <v>180</v>
      </c>
    </row>
    <row r="5" spans="1:81" x14ac:dyDescent="0.25">
      <c r="A5" s="6" t="s">
        <v>121</v>
      </c>
      <c r="B5" s="5">
        <v>11931</v>
      </c>
      <c r="C5" s="5" t="s">
        <v>74</v>
      </c>
      <c r="D5" s="6" t="s">
        <v>131</v>
      </c>
      <c r="E5" s="6" t="s">
        <v>131</v>
      </c>
      <c r="F5" s="5" t="s">
        <v>134</v>
      </c>
      <c r="G5" s="5" t="s">
        <v>73</v>
      </c>
      <c r="H5" s="2">
        <v>531</v>
      </c>
      <c r="I5">
        <v>47</v>
      </c>
      <c r="J5">
        <v>20</v>
      </c>
      <c r="K5">
        <f t="shared" si="0"/>
        <v>0.42553191489361702</v>
      </c>
      <c r="L5">
        <f t="shared" si="1"/>
        <v>225.95744680851064</v>
      </c>
      <c r="M5">
        <f t="shared" si="2"/>
        <v>429</v>
      </c>
      <c r="N5">
        <f t="shared" si="3"/>
        <v>1.898587570621469</v>
      </c>
      <c r="O5">
        <f t="shared" si="4"/>
        <v>9</v>
      </c>
      <c r="P5">
        <f t="shared" si="5"/>
        <v>3.9830508474576268E-2</v>
      </c>
      <c r="Q5">
        <f t="shared" si="6"/>
        <v>0</v>
      </c>
      <c r="R5">
        <f t="shared" si="6"/>
        <v>0</v>
      </c>
      <c r="S5">
        <f t="shared" si="6"/>
        <v>0</v>
      </c>
      <c r="T5">
        <f t="shared" si="6"/>
        <v>35.404896421845578</v>
      </c>
      <c r="U5">
        <f t="shared" si="6"/>
        <v>0</v>
      </c>
      <c r="V5">
        <f t="shared" si="6"/>
        <v>0</v>
      </c>
      <c r="W5">
        <f t="shared" si="6"/>
        <v>0</v>
      </c>
      <c r="X5">
        <f t="shared" si="6"/>
        <v>4.4256120527306972</v>
      </c>
      <c r="Y5">
        <f t="shared" si="6"/>
        <v>0</v>
      </c>
      <c r="Z5">
        <f t="shared" si="6"/>
        <v>0</v>
      </c>
      <c r="AA5">
        <f t="shared" si="7"/>
        <v>0</v>
      </c>
      <c r="AB5">
        <f t="shared" si="7"/>
        <v>0</v>
      </c>
      <c r="AC5">
        <f t="shared" si="7"/>
        <v>787.75894538606406</v>
      </c>
      <c r="AD5">
        <f t="shared" si="7"/>
        <v>1004.6139359698683</v>
      </c>
      <c r="AE5">
        <f t="shared" si="7"/>
        <v>53.10734463276836</v>
      </c>
      <c r="AF5">
        <f t="shared" si="7"/>
        <v>0</v>
      </c>
      <c r="AG5">
        <f t="shared" si="7"/>
        <v>0</v>
      </c>
      <c r="AH5">
        <f t="shared" si="7"/>
        <v>0</v>
      </c>
      <c r="AI5">
        <f t="shared" si="7"/>
        <v>8.8512241054613945</v>
      </c>
      <c r="AJ5">
        <f t="shared" si="7"/>
        <v>0</v>
      </c>
      <c r="AK5">
        <f t="shared" si="8"/>
        <v>0</v>
      </c>
      <c r="AL5">
        <f t="shared" si="8"/>
        <v>4.4256120527306972</v>
      </c>
      <c r="AM5">
        <f t="shared" si="8"/>
        <v>0</v>
      </c>
      <c r="AN5">
        <f t="shared" si="8"/>
        <v>0</v>
      </c>
      <c r="AO5">
        <f t="shared" si="8"/>
        <v>0</v>
      </c>
      <c r="AP5">
        <f t="shared" si="8"/>
        <v>0</v>
      </c>
      <c r="AQ5">
        <f t="shared" si="8"/>
        <v>0</v>
      </c>
      <c r="AR5">
        <f t="shared" si="8"/>
        <v>0</v>
      </c>
      <c r="AS5">
        <f t="shared" si="8"/>
        <v>0</v>
      </c>
      <c r="AT5">
        <f t="shared" si="8"/>
        <v>0</v>
      </c>
      <c r="AU5">
        <f t="shared" si="9"/>
        <v>0</v>
      </c>
      <c r="AV5">
        <f t="shared" si="9"/>
        <v>0</v>
      </c>
      <c r="AX5">
        <v>0</v>
      </c>
      <c r="AY5">
        <v>0</v>
      </c>
      <c r="AZ5">
        <v>0</v>
      </c>
      <c r="BA5">
        <v>8</v>
      </c>
      <c r="BB5">
        <v>0</v>
      </c>
      <c r="BC5">
        <v>0</v>
      </c>
      <c r="BD5">
        <v>0</v>
      </c>
      <c r="BE5">
        <v>1</v>
      </c>
      <c r="BF5">
        <v>0</v>
      </c>
      <c r="BG5">
        <v>0</v>
      </c>
      <c r="BH5">
        <v>0</v>
      </c>
      <c r="BI5">
        <v>0</v>
      </c>
      <c r="BJ5">
        <v>178</v>
      </c>
      <c r="BK5">
        <v>227</v>
      </c>
      <c r="BL5">
        <v>12</v>
      </c>
      <c r="BM5">
        <v>0</v>
      </c>
      <c r="BN5">
        <v>0</v>
      </c>
      <c r="BO5">
        <v>0</v>
      </c>
      <c r="BP5">
        <v>2</v>
      </c>
      <c r="BQ5">
        <v>0</v>
      </c>
      <c r="BR5">
        <v>0</v>
      </c>
      <c r="BS5">
        <v>1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</row>
    <row r="6" spans="1:81" x14ac:dyDescent="0.25">
      <c r="A6" s="6" t="s">
        <v>120</v>
      </c>
      <c r="B6" s="5">
        <v>11934</v>
      </c>
      <c r="C6" s="5" t="s">
        <v>72</v>
      </c>
      <c r="D6" s="6" t="s">
        <v>131</v>
      </c>
      <c r="E6" s="6" t="s">
        <v>131</v>
      </c>
      <c r="F6" s="5" t="s">
        <v>134</v>
      </c>
      <c r="G6" s="5" t="s">
        <v>71</v>
      </c>
      <c r="H6" s="7">
        <v>500</v>
      </c>
      <c r="I6">
        <v>41.1</v>
      </c>
      <c r="J6">
        <v>5</v>
      </c>
      <c r="K6">
        <f t="shared" si="0"/>
        <v>0.121654501216545</v>
      </c>
      <c r="L6">
        <f t="shared" si="1"/>
        <v>60.8272506082725</v>
      </c>
      <c r="M6">
        <f t="shared" si="2"/>
        <v>4507</v>
      </c>
      <c r="N6">
        <f t="shared" si="3"/>
        <v>74.09508000000001</v>
      </c>
      <c r="O6">
        <f t="shared" si="4"/>
        <v>1053</v>
      </c>
      <c r="P6">
        <f t="shared" si="5"/>
        <v>17.311320000000002</v>
      </c>
      <c r="Q6">
        <f t="shared" si="6"/>
        <v>2844.1200000000003</v>
      </c>
      <c r="R6">
        <f t="shared" si="6"/>
        <v>16.440000000000005</v>
      </c>
      <c r="S6">
        <f t="shared" si="6"/>
        <v>723.36000000000013</v>
      </c>
      <c r="T6">
        <f t="shared" si="6"/>
        <v>3534.6000000000004</v>
      </c>
      <c r="U6">
        <f t="shared" si="6"/>
        <v>82.2</v>
      </c>
      <c r="V6">
        <f t="shared" si="6"/>
        <v>0</v>
      </c>
      <c r="W6">
        <f t="shared" si="6"/>
        <v>953.5200000000001</v>
      </c>
      <c r="X6">
        <f t="shared" si="6"/>
        <v>0</v>
      </c>
      <c r="Y6">
        <f t="shared" si="6"/>
        <v>213.72000000000003</v>
      </c>
      <c r="Z6">
        <f t="shared" si="6"/>
        <v>82.2</v>
      </c>
      <c r="AA6">
        <f t="shared" si="7"/>
        <v>1709.7600000000002</v>
      </c>
      <c r="AB6">
        <f t="shared" si="7"/>
        <v>3666.1200000000003</v>
      </c>
      <c r="AC6">
        <f t="shared" si="7"/>
        <v>7184.2800000000007</v>
      </c>
      <c r="AD6">
        <f t="shared" si="7"/>
        <v>38387.400000000009</v>
      </c>
      <c r="AE6">
        <f t="shared" si="7"/>
        <v>10833.960000000001</v>
      </c>
      <c r="AF6">
        <f t="shared" si="7"/>
        <v>0</v>
      </c>
      <c r="AG6">
        <f t="shared" si="7"/>
        <v>0</v>
      </c>
      <c r="AH6">
        <f t="shared" si="7"/>
        <v>0</v>
      </c>
      <c r="AI6">
        <f t="shared" si="7"/>
        <v>164.4</v>
      </c>
      <c r="AJ6">
        <f t="shared" si="7"/>
        <v>0</v>
      </c>
      <c r="AK6">
        <f t="shared" si="8"/>
        <v>49.32</v>
      </c>
      <c r="AL6">
        <f t="shared" si="8"/>
        <v>197.28</v>
      </c>
      <c r="AM6">
        <f t="shared" si="8"/>
        <v>591.84</v>
      </c>
      <c r="AN6">
        <f t="shared" si="8"/>
        <v>0</v>
      </c>
      <c r="AO6">
        <f t="shared" si="8"/>
        <v>98.64</v>
      </c>
      <c r="AP6">
        <f t="shared" si="8"/>
        <v>0</v>
      </c>
      <c r="AQ6">
        <f t="shared" si="8"/>
        <v>0</v>
      </c>
      <c r="AR6">
        <f t="shared" si="8"/>
        <v>164.4</v>
      </c>
      <c r="AS6">
        <f t="shared" si="8"/>
        <v>0</v>
      </c>
      <c r="AT6">
        <f t="shared" si="8"/>
        <v>16.440000000000005</v>
      </c>
      <c r="AU6">
        <f t="shared" si="9"/>
        <v>0</v>
      </c>
      <c r="AV6">
        <f t="shared" si="9"/>
        <v>2581.08</v>
      </c>
      <c r="AX6">
        <v>173</v>
      </c>
      <c r="AY6">
        <v>1</v>
      </c>
      <c r="AZ6">
        <v>44</v>
      </c>
      <c r="BA6">
        <v>215</v>
      </c>
      <c r="BB6">
        <v>5</v>
      </c>
      <c r="BC6">
        <v>0</v>
      </c>
      <c r="BD6">
        <v>58</v>
      </c>
      <c r="BE6">
        <v>0</v>
      </c>
      <c r="BF6">
        <v>13</v>
      </c>
      <c r="BG6">
        <v>5</v>
      </c>
      <c r="BH6">
        <v>104</v>
      </c>
      <c r="BI6">
        <v>223</v>
      </c>
      <c r="BJ6">
        <v>437</v>
      </c>
      <c r="BK6">
        <v>2335</v>
      </c>
      <c r="BL6">
        <v>659</v>
      </c>
      <c r="BM6">
        <v>0</v>
      </c>
      <c r="BN6">
        <v>0</v>
      </c>
      <c r="BO6">
        <v>0</v>
      </c>
      <c r="BP6">
        <v>10</v>
      </c>
      <c r="BQ6">
        <v>0</v>
      </c>
      <c r="BR6">
        <v>3</v>
      </c>
      <c r="BS6">
        <v>12</v>
      </c>
      <c r="BT6">
        <v>36</v>
      </c>
      <c r="BU6">
        <v>0</v>
      </c>
      <c r="BV6">
        <v>6</v>
      </c>
      <c r="BW6">
        <v>0</v>
      </c>
      <c r="BX6">
        <v>0</v>
      </c>
      <c r="BY6">
        <v>10</v>
      </c>
      <c r="BZ6">
        <v>0</v>
      </c>
      <c r="CA6">
        <v>1</v>
      </c>
      <c r="CB6">
        <v>0</v>
      </c>
      <c r="CC6">
        <v>157</v>
      </c>
    </row>
    <row r="7" spans="1:81" x14ac:dyDescent="0.25">
      <c r="A7" s="6" t="s">
        <v>122</v>
      </c>
      <c r="B7" s="5">
        <v>11928</v>
      </c>
      <c r="C7" s="5" t="s">
        <v>70</v>
      </c>
      <c r="D7" s="6" t="s">
        <v>131</v>
      </c>
      <c r="E7" s="6" t="s">
        <v>131</v>
      </c>
      <c r="F7" s="5" t="s">
        <v>134</v>
      </c>
      <c r="G7" s="5" t="s">
        <v>69</v>
      </c>
      <c r="H7" s="2">
        <v>185.3</v>
      </c>
      <c r="I7">
        <v>44.5</v>
      </c>
      <c r="J7">
        <v>18</v>
      </c>
      <c r="K7">
        <f t="shared" si="0"/>
        <v>0.4044943820224719</v>
      </c>
      <c r="L7">
        <f t="shared" si="1"/>
        <v>74.952808988764048</v>
      </c>
      <c r="M7">
        <f t="shared" si="2"/>
        <v>8084</v>
      </c>
      <c r="N7">
        <f t="shared" si="3"/>
        <v>107.8545301912814</v>
      </c>
      <c r="O7">
        <f t="shared" si="4"/>
        <v>3599</v>
      </c>
      <c r="P7">
        <f t="shared" si="5"/>
        <v>48.016879534688492</v>
      </c>
      <c r="Q7">
        <f t="shared" si="6"/>
        <v>4135.93571985369</v>
      </c>
      <c r="R7">
        <f t="shared" si="6"/>
        <v>573.6943095280925</v>
      </c>
      <c r="S7">
        <f t="shared" si="6"/>
        <v>827.18714397073813</v>
      </c>
      <c r="T7">
        <f t="shared" si="6"/>
        <v>5656.8927265095635</v>
      </c>
      <c r="U7">
        <f t="shared" si="6"/>
        <v>53.366912514241164</v>
      </c>
      <c r="V7">
        <f t="shared" si="6"/>
        <v>0</v>
      </c>
      <c r="W7">
        <f t="shared" si="6"/>
        <v>293.51801882832643</v>
      </c>
      <c r="X7">
        <f t="shared" si="6"/>
        <v>66.70864064280147</v>
      </c>
      <c r="Y7">
        <f t="shared" si="6"/>
        <v>213.46765005696466</v>
      </c>
      <c r="Z7">
        <f t="shared" si="6"/>
        <v>53.366912514241164</v>
      </c>
      <c r="AA7">
        <f t="shared" si="7"/>
        <v>867.21232835641899</v>
      </c>
      <c r="AB7">
        <f t="shared" si="7"/>
        <v>20652.995143011332</v>
      </c>
      <c r="AC7">
        <f t="shared" si="7"/>
        <v>3081.9391976974275</v>
      </c>
      <c r="AD7">
        <f t="shared" si="7"/>
        <v>47349.793128260477</v>
      </c>
      <c r="AE7">
        <f t="shared" si="7"/>
        <v>5043.1732325957901</v>
      </c>
      <c r="AF7">
        <f t="shared" si="7"/>
        <v>0</v>
      </c>
      <c r="AG7">
        <f t="shared" si="7"/>
        <v>0</v>
      </c>
      <c r="AH7">
        <f t="shared" si="7"/>
        <v>173.4424656712838</v>
      </c>
      <c r="AI7">
        <f t="shared" si="7"/>
        <v>560.35258139953226</v>
      </c>
      <c r="AJ7">
        <f t="shared" si="7"/>
        <v>0</v>
      </c>
      <c r="AK7">
        <f t="shared" si="8"/>
        <v>0</v>
      </c>
      <c r="AL7">
        <f t="shared" si="8"/>
        <v>3762.3673322540021</v>
      </c>
      <c r="AM7">
        <f t="shared" si="8"/>
        <v>9832.8536307489358</v>
      </c>
      <c r="AN7">
        <f t="shared" si="8"/>
        <v>0</v>
      </c>
      <c r="AO7">
        <f t="shared" si="8"/>
        <v>0</v>
      </c>
      <c r="AP7">
        <f t="shared" si="8"/>
        <v>0</v>
      </c>
      <c r="AQ7">
        <f t="shared" si="8"/>
        <v>0</v>
      </c>
      <c r="AR7">
        <f t="shared" si="8"/>
        <v>693.76986268513519</v>
      </c>
      <c r="AS7">
        <f t="shared" si="8"/>
        <v>0</v>
      </c>
      <c r="AT7">
        <f t="shared" si="8"/>
        <v>13.341728128560291</v>
      </c>
      <c r="AU7">
        <f t="shared" si="9"/>
        <v>26.683456257120582</v>
      </c>
      <c r="AV7">
        <f t="shared" si="9"/>
        <v>3922.468069796726</v>
      </c>
      <c r="AX7">
        <v>310</v>
      </c>
      <c r="AY7">
        <v>43</v>
      </c>
      <c r="AZ7">
        <v>62</v>
      </c>
      <c r="BA7">
        <v>424</v>
      </c>
      <c r="BB7">
        <v>4</v>
      </c>
      <c r="BC7">
        <v>0</v>
      </c>
      <c r="BD7">
        <v>22</v>
      </c>
      <c r="BE7">
        <v>5</v>
      </c>
      <c r="BF7">
        <v>16</v>
      </c>
      <c r="BG7">
        <v>4</v>
      </c>
      <c r="BH7">
        <v>65</v>
      </c>
      <c r="BI7">
        <v>1548</v>
      </c>
      <c r="BJ7">
        <v>231</v>
      </c>
      <c r="BK7">
        <v>3549</v>
      </c>
      <c r="BL7">
        <v>378</v>
      </c>
      <c r="BM7">
        <v>0</v>
      </c>
      <c r="BN7">
        <v>0</v>
      </c>
      <c r="BO7">
        <v>13</v>
      </c>
      <c r="BP7">
        <v>42</v>
      </c>
      <c r="BQ7">
        <v>0</v>
      </c>
      <c r="BR7">
        <v>0</v>
      </c>
      <c r="BS7">
        <v>282</v>
      </c>
      <c r="BT7">
        <v>737</v>
      </c>
      <c r="BU7">
        <v>0</v>
      </c>
      <c r="BV7">
        <v>0</v>
      </c>
      <c r="BW7">
        <v>0</v>
      </c>
      <c r="BX7">
        <v>0</v>
      </c>
      <c r="BY7">
        <v>52</v>
      </c>
      <c r="BZ7">
        <v>0</v>
      </c>
      <c r="CA7">
        <v>1</v>
      </c>
      <c r="CB7">
        <v>2</v>
      </c>
      <c r="CC7">
        <v>294</v>
      </c>
    </row>
    <row r="8" spans="1:81" x14ac:dyDescent="0.25">
      <c r="A8" s="6" t="s">
        <v>123</v>
      </c>
      <c r="B8" s="5">
        <v>11930</v>
      </c>
      <c r="C8" s="5" t="s">
        <v>68</v>
      </c>
      <c r="D8" s="6" t="s">
        <v>131</v>
      </c>
      <c r="E8" s="6" t="s">
        <v>131</v>
      </c>
      <c r="F8" s="5" t="s">
        <v>134</v>
      </c>
      <c r="G8" s="5" t="s">
        <v>67</v>
      </c>
      <c r="H8" s="2">
        <v>500.1</v>
      </c>
      <c r="I8">
        <v>41.8</v>
      </c>
      <c r="J8">
        <v>25</v>
      </c>
      <c r="K8">
        <f t="shared" si="0"/>
        <v>0.59808612440191389</v>
      </c>
      <c r="L8">
        <f t="shared" si="1"/>
        <v>299.10287081339715</v>
      </c>
      <c r="M8">
        <f t="shared" si="2"/>
        <v>5106</v>
      </c>
      <c r="N8">
        <f t="shared" si="3"/>
        <v>17.07104979004199</v>
      </c>
      <c r="O8">
        <f t="shared" si="4"/>
        <v>1017</v>
      </c>
      <c r="P8">
        <f t="shared" si="5"/>
        <v>3.4001679664067184</v>
      </c>
      <c r="Q8">
        <f t="shared" si="6"/>
        <v>257.4365126974605</v>
      </c>
      <c r="R8">
        <f t="shared" si="6"/>
        <v>66.866626674665056</v>
      </c>
      <c r="S8">
        <f t="shared" si="6"/>
        <v>110.32993401319735</v>
      </c>
      <c r="T8">
        <f t="shared" si="6"/>
        <v>451.34973005398916</v>
      </c>
      <c r="U8">
        <f t="shared" si="6"/>
        <v>10.029994001199759</v>
      </c>
      <c r="V8">
        <f t="shared" si="6"/>
        <v>16.716656668666264</v>
      </c>
      <c r="W8">
        <f t="shared" si="6"/>
        <v>80.239952009598071</v>
      </c>
      <c r="X8">
        <f t="shared" si="6"/>
        <v>63.523295340931803</v>
      </c>
      <c r="Y8">
        <f t="shared" si="6"/>
        <v>70.209958008398317</v>
      </c>
      <c r="Z8">
        <f t="shared" si="6"/>
        <v>6.6866626674665062</v>
      </c>
      <c r="AA8">
        <f t="shared" si="7"/>
        <v>207.28654269146168</v>
      </c>
      <c r="AB8">
        <f t="shared" si="7"/>
        <v>792.36952609478089</v>
      </c>
      <c r="AC8">
        <f t="shared" si="7"/>
        <v>558.33633273345333</v>
      </c>
      <c r="AD8">
        <f t="shared" si="7"/>
        <v>9678.9442111577682</v>
      </c>
      <c r="AE8">
        <f t="shared" si="7"/>
        <v>2811.7416516696658</v>
      </c>
      <c r="AF8">
        <f t="shared" si="7"/>
        <v>3.3433313337332531</v>
      </c>
      <c r="AG8">
        <f t="shared" si="7"/>
        <v>0</v>
      </c>
      <c r="AH8">
        <f t="shared" si="7"/>
        <v>163.8232353529294</v>
      </c>
      <c r="AI8">
        <f t="shared" si="7"/>
        <v>384.48310337932412</v>
      </c>
      <c r="AJ8">
        <f t="shared" si="7"/>
        <v>0</v>
      </c>
      <c r="AK8">
        <f t="shared" si="8"/>
        <v>3.3433313337332531</v>
      </c>
      <c r="AL8">
        <f t="shared" si="8"/>
        <v>230.68986202759447</v>
      </c>
      <c r="AM8">
        <f t="shared" si="8"/>
        <v>441.31973605278938</v>
      </c>
      <c r="AN8">
        <f t="shared" si="8"/>
        <v>0</v>
      </c>
      <c r="AO8">
        <f t="shared" si="8"/>
        <v>6.6866626674665062</v>
      </c>
      <c r="AP8">
        <f t="shared" si="8"/>
        <v>0</v>
      </c>
      <c r="AQ8">
        <f t="shared" si="8"/>
        <v>0</v>
      </c>
      <c r="AR8">
        <f t="shared" si="8"/>
        <v>26.746650669866025</v>
      </c>
      <c r="AS8">
        <f t="shared" si="8"/>
        <v>0</v>
      </c>
      <c r="AT8">
        <f t="shared" si="8"/>
        <v>3.3433313337332531</v>
      </c>
      <c r="AU8">
        <f t="shared" si="9"/>
        <v>3.3433313337332531</v>
      </c>
      <c r="AV8">
        <f t="shared" si="9"/>
        <v>621.85962807438511</v>
      </c>
      <c r="AX8">
        <v>77</v>
      </c>
      <c r="AY8">
        <v>20</v>
      </c>
      <c r="AZ8">
        <v>33</v>
      </c>
      <c r="BA8">
        <v>135</v>
      </c>
      <c r="BB8">
        <v>3</v>
      </c>
      <c r="BC8">
        <v>5</v>
      </c>
      <c r="BD8">
        <v>24</v>
      </c>
      <c r="BE8">
        <v>19</v>
      </c>
      <c r="BF8">
        <v>21</v>
      </c>
      <c r="BG8">
        <v>2</v>
      </c>
      <c r="BH8">
        <v>62</v>
      </c>
      <c r="BI8">
        <v>237</v>
      </c>
      <c r="BJ8">
        <v>167</v>
      </c>
      <c r="BK8">
        <v>2895</v>
      </c>
      <c r="BL8">
        <v>841</v>
      </c>
      <c r="BM8">
        <v>1</v>
      </c>
      <c r="BN8">
        <v>0</v>
      </c>
      <c r="BO8">
        <v>49</v>
      </c>
      <c r="BP8">
        <v>115</v>
      </c>
      <c r="BQ8">
        <v>0</v>
      </c>
      <c r="BR8">
        <v>1</v>
      </c>
      <c r="BS8">
        <v>69</v>
      </c>
      <c r="BT8">
        <v>132</v>
      </c>
      <c r="BU8">
        <v>0</v>
      </c>
      <c r="BV8">
        <v>2</v>
      </c>
      <c r="BW8">
        <v>0</v>
      </c>
      <c r="BX8">
        <v>0</v>
      </c>
      <c r="BY8">
        <v>8</v>
      </c>
      <c r="BZ8">
        <v>0</v>
      </c>
      <c r="CA8">
        <v>1</v>
      </c>
      <c r="CB8">
        <v>1</v>
      </c>
      <c r="CC8">
        <v>186</v>
      </c>
    </row>
    <row r="9" spans="1:81" x14ac:dyDescent="0.25">
      <c r="A9" s="6" t="s">
        <v>124</v>
      </c>
      <c r="B9" s="5">
        <v>11932</v>
      </c>
      <c r="C9" s="5" t="s">
        <v>66</v>
      </c>
      <c r="D9" s="6" t="s">
        <v>131</v>
      </c>
      <c r="E9" s="6" t="s">
        <v>131</v>
      </c>
      <c r="F9" s="5" t="s">
        <v>134</v>
      </c>
      <c r="G9" s="5" t="s">
        <v>65</v>
      </c>
      <c r="H9">
        <f>AVERAGE(H3:H8)</f>
        <v>452.90000000000003</v>
      </c>
      <c r="I9">
        <v>27.7</v>
      </c>
      <c r="J9">
        <v>27.7</v>
      </c>
      <c r="K9">
        <f t="shared" si="0"/>
        <v>1</v>
      </c>
      <c r="L9">
        <f t="shared" si="1"/>
        <v>452.90000000000003</v>
      </c>
      <c r="M9">
        <f t="shared" si="2"/>
        <v>595</v>
      </c>
      <c r="N9">
        <f t="shared" si="3"/>
        <v>1.3137557959814528</v>
      </c>
      <c r="O9">
        <f t="shared" si="4"/>
        <v>33</v>
      </c>
      <c r="P9">
        <f t="shared" si="5"/>
        <v>7.2863766835946114E-2</v>
      </c>
      <c r="Q9">
        <f t="shared" si="6"/>
        <v>11.039964672113049</v>
      </c>
      <c r="R9">
        <f t="shared" si="6"/>
        <v>0</v>
      </c>
      <c r="S9">
        <f t="shared" si="6"/>
        <v>2.2079929344226099</v>
      </c>
      <c r="T9">
        <f t="shared" si="6"/>
        <v>4.4159858688452198</v>
      </c>
      <c r="U9">
        <f t="shared" si="6"/>
        <v>0</v>
      </c>
      <c r="V9">
        <f t="shared" si="6"/>
        <v>0</v>
      </c>
      <c r="W9">
        <f t="shared" si="6"/>
        <v>19.871936409803485</v>
      </c>
      <c r="X9">
        <f t="shared" si="6"/>
        <v>0</v>
      </c>
      <c r="Y9">
        <f t="shared" si="6"/>
        <v>0</v>
      </c>
      <c r="Z9">
        <f t="shared" si="6"/>
        <v>0</v>
      </c>
      <c r="AA9">
        <f t="shared" si="7"/>
        <v>28.703908147493927</v>
      </c>
      <c r="AB9">
        <f t="shared" si="7"/>
        <v>2.2079929344226099</v>
      </c>
      <c r="AC9">
        <f t="shared" si="7"/>
        <v>461.4705232943254</v>
      </c>
      <c r="AD9">
        <f t="shared" si="7"/>
        <v>772.79752704791338</v>
      </c>
      <c r="AE9">
        <f t="shared" si="7"/>
        <v>4.4159858688452198</v>
      </c>
      <c r="AF9">
        <f t="shared" si="7"/>
        <v>0</v>
      </c>
      <c r="AG9">
        <f t="shared" si="7"/>
        <v>0</v>
      </c>
      <c r="AH9">
        <f t="shared" si="7"/>
        <v>0</v>
      </c>
      <c r="AI9">
        <f t="shared" si="7"/>
        <v>0</v>
      </c>
      <c r="AJ9">
        <f t="shared" si="7"/>
        <v>0</v>
      </c>
      <c r="AK9">
        <f t="shared" si="8"/>
        <v>0</v>
      </c>
      <c r="AL9">
        <f t="shared" si="8"/>
        <v>2.2079929344226099</v>
      </c>
      <c r="AM9">
        <f t="shared" si="8"/>
        <v>0</v>
      </c>
      <c r="AN9">
        <f t="shared" si="8"/>
        <v>0</v>
      </c>
      <c r="AO9">
        <f t="shared" si="8"/>
        <v>0</v>
      </c>
      <c r="AP9">
        <f t="shared" si="8"/>
        <v>0</v>
      </c>
      <c r="AQ9">
        <f t="shared" si="8"/>
        <v>0</v>
      </c>
      <c r="AR9">
        <f t="shared" si="8"/>
        <v>0</v>
      </c>
      <c r="AS9">
        <f t="shared" si="8"/>
        <v>0</v>
      </c>
      <c r="AT9">
        <f t="shared" si="8"/>
        <v>0</v>
      </c>
      <c r="AU9">
        <f t="shared" si="9"/>
        <v>0</v>
      </c>
      <c r="AV9">
        <f t="shared" si="9"/>
        <v>4.4159858688452198</v>
      </c>
      <c r="AX9">
        <v>5</v>
      </c>
      <c r="AY9">
        <v>0</v>
      </c>
      <c r="AZ9">
        <v>1</v>
      </c>
      <c r="BA9">
        <v>2</v>
      </c>
      <c r="BB9">
        <v>0</v>
      </c>
      <c r="BC9">
        <v>0</v>
      </c>
      <c r="BD9">
        <v>9</v>
      </c>
      <c r="BE9">
        <v>0</v>
      </c>
      <c r="BF9">
        <v>0</v>
      </c>
      <c r="BG9">
        <v>0</v>
      </c>
      <c r="BH9">
        <v>13</v>
      </c>
      <c r="BI9">
        <v>1</v>
      </c>
      <c r="BJ9">
        <v>209</v>
      </c>
      <c r="BK9">
        <v>350</v>
      </c>
      <c r="BL9">
        <v>2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1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2</v>
      </c>
    </row>
    <row r="10" spans="1:81" x14ac:dyDescent="0.25">
      <c r="A10" s="6"/>
      <c r="B10" s="6"/>
      <c r="C10" s="6"/>
      <c r="D10" s="6"/>
      <c r="E10" s="6"/>
      <c r="F10" s="6"/>
      <c r="G10" s="6"/>
      <c r="M10" t="s">
        <v>99</v>
      </c>
      <c r="N10" t="s">
        <v>153</v>
      </c>
      <c r="O10" t="s">
        <v>98</v>
      </c>
      <c r="P10" t="s">
        <v>98</v>
      </c>
      <c r="Q10" t="s">
        <v>0</v>
      </c>
      <c r="R10" t="s">
        <v>1</v>
      </c>
      <c r="S10" t="s">
        <v>2</v>
      </c>
      <c r="T10" t="s">
        <v>3</v>
      </c>
      <c r="U10" t="s">
        <v>4</v>
      </c>
      <c r="V10" t="s">
        <v>5</v>
      </c>
      <c r="W10" t="s">
        <v>6</v>
      </c>
      <c r="X10" t="s">
        <v>7</v>
      </c>
      <c r="Y10" t="s">
        <v>8</v>
      </c>
      <c r="Z10" t="s">
        <v>9</v>
      </c>
      <c r="AA10" t="s">
        <v>10</v>
      </c>
      <c r="AB10" t="s">
        <v>97</v>
      </c>
      <c r="AC10" t="s">
        <v>11</v>
      </c>
      <c r="AD10" t="s">
        <v>12</v>
      </c>
      <c r="AE10" t="s">
        <v>13</v>
      </c>
      <c r="AF10" t="s">
        <v>14</v>
      </c>
      <c r="AG10" t="s">
        <v>15</v>
      </c>
      <c r="AH10" t="s">
        <v>16</v>
      </c>
      <c r="AI10" t="s">
        <v>17</v>
      </c>
      <c r="AJ10" t="s">
        <v>18</v>
      </c>
      <c r="AK10" t="s">
        <v>19</v>
      </c>
      <c r="AL10" t="s">
        <v>20</v>
      </c>
      <c r="AM10" t="s">
        <v>21</v>
      </c>
      <c r="AN10" t="s">
        <v>22</v>
      </c>
      <c r="AO10" t="s">
        <v>23</v>
      </c>
      <c r="AP10" t="s">
        <v>24</v>
      </c>
      <c r="AQ10" t="s">
        <v>25</v>
      </c>
      <c r="AR10" t="s">
        <v>96</v>
      </c>
      <c r="AS10" t="s">
        <v>95</v>
      </c>
      <c r="AT10" t="s">
        <v>26</v>
      </c>
      <c r="AU10" t="s">
        <v>27</v>
      </c>
      <c r="AV10" t="s">
        <v>94</v>
      </c>
      <c r="AX10" t="s">
        <v>0</v>
      </c>
      <c r="AY10" t="s">
        <v>1</v>
      </c>
      <c r="AZ10" t="s">
        <v>2</v>
      </c>
      <c r="BA10" t="s">
        <v>3</v>
      </c>
      <c r="BB10" t="s">
        <v>4</v>
      </c>
      <c r="BC10" t="s">
        <v>5</v>
      </c>
      <c r="BD10" t="s">
        <v>6</v>
      </c>
      <c r="BE10" t="s">
        <v>7</v>
      </c>
      <c r="BF10" t="s">
        <v>8</v>
      </c>
      <c r="BG10" t="s">
        <v>9</v>
      </c>
      <c r="BH10" t="s">
        <v>10</v>
      </c>
      <c r="BI10" t="s">
        <v>97</v>
      </c>
      <c r="BJ10" t="s">
        <v>11</v>
      </c>
      <c r="BK10" t="s">
        <v>12</v>
      </c>
      <c r="BL10" t="s">
        <v>13</v>
      </c>
      <c r="BM10" t="s">
        <v>14</v>
      </c>
      <c r="BN10" t="s">
        <v>15</v>
      </c>
      <c r="BO10" t="s">
        <v>16</v>
      </c>
      <c r="BP10" t="s">
        <v>17</v>
      </c>
      <c r="BQ10" t="s">
        <v>18</v>
      </c>
      <c r="BR10" t="s">
        <v>19</v>
      </c>
      <c r="BS10" t="s">
        <v>20</v>
      </c>
      <c r="BT10" t="s">
        <v>21</v>
      </c>
      <c r="BU10" t="s">
        <v>22</v>
      </c>
      <c r="BV10" t="s">
        <v>23</v>
      </c>
      <c r="BW10" t="s">
        <v>24</v>
      </c>
      <c r="BX10" t="s">
        <v>25</v>
      </c>
      <c r="BY10" t="s">
        <v>96</v>
      </c>
      <c r="BZ10" t="s">
        <v>95</v>
      </c>
      <c r="CA10" t="s">
        <v>26</v>
      </c>
      <c r="CB10" t="s">
        <v>27</v>
      </c>
      <c r="CC10" t="s">
        <v>94</v>
      </c>
    </row>
    <row r="11" spans="1:81" x14ac:dyDescent="0.25">
      <c r="A11" s="6"/>
      <c r="B11" s="6"/>
      <c r="C11" s="6"/>
      <c r="D11" s="6"/>
      <c r="E11" s="6"/>
      <c r="F11" s="6"/>
      <c r="G11" s="6"/>
      <c r="H11" t="s">
        <v>105</v>
      </c>
      <c r="I11" t="s">
        <v>106</v>
      </c>
      <c r="J11" t="s">
        <v>107</v>
      </c>
      <c r="K11" t="s">
        <v>108</v>
      </c>
      <c r="L11" t="s">
        <v>109</v>
      </c>
      <c r="M11" t="s">
        <v>28</v>
      </c>
      <c r="N11" t="s">
        <v>115</v>
      </c>
      <c r="P11" t="s">
        <v>115</v>
      </c>
      <c r="Q11" t="s">
        <v>115</v>
      </c>
      <c r="R11" t="s">
        <v>115</v>
      </c>
      <c r="S11" t="s">
        <v>115</v>
      </c>
      <c r="T11" t="s">
        <v>115</v>
      </c>
      <c r="U11" t="s">
        <v>115</v>
      </c>
      <c r="V11" t="s">
        <v>115</v>
      </c>
      <c r="W11" t="s">
        <v>115</v>
      </c>
      <c r="X11" t="s">
        <v>115</v>
      </c>
      <c r="Y11" t="s">
        <v>115</v>
      </c>
      <c r="Z11" t="s">
        <v>115</v>
      </c>
      <c r="AA11" t="s">
        <v>115</v>
      </c>
      <c r="AB11" t="s">
        <v>115</v>
      </c>
      <c r="AC11" t="s">
        <v>115</v>
      </c>
      <c r="AD11" t="s">
        <v>115</v>
      </c>
      <c r="AE11" t="s">
        <v>115</v>
      </c>
      <c r="AF11" t="s">
        <v>115</v>
      </c>
      <c r="AG11" t="s">
        <v>115</v>
      </c>
      <c r="AH11" t="s">
        <v>115</v>
      </c>
      <c r="AI11" t="s">
        <v>115</v>
      </c>
      <c r="AJ11" t="s">
        <v>115</v>
      </c>
      <c r="AK11" t="s">
        <v>115</v>
      </c>
      <c r="AL11" t="s">
        <v>115</v>
      </c>
      <c r="AM11" t="s">
        <v>115</v>
      </c>
      <c r="AN11" t="s">
        <v>115</v>
      </c>
      <c r="AO11" t="s">
        <v>115</v>
      </c>
      <c r="AP11" t="s">
        <v>115</v>
      </c>
      <c r="AQ11" t="s">
        <v>115</v>
      </c>
      <c r="AR11" t="s">
        <v>115</v>
      </c>
      <c r="AS11" t="s">
        <v>115</v>
      </c>
      <c r="AT11" t="s">
        <v>115</v>
      </c>
      <c r="AU11" t="s">
        <v>115</v>
      </c>
      <c r="AV11" t="s">
        <v>115</v>
      </c>
      <c r="AX11" t="s">
        <v>28</v>
      </c>
      <c r="AY11" t="s">
        <v>28</v>
      </c>
      <c r="AZ11" t="s">
        <v>28</v>
      </c>
      <c r="BA11" t="s">
        <v>28</v>
      </c>
      <c r="BB11" t="s">
        <v>28</v>
      </c>
      <c r="BC11" t="s">
        <v>28</v>
      </c>
      <c r="BD11" t="s">
        <v>28</v>
      </c>
      <c r="BE11" t="s">
        <v>28</v>
      </c>
      <c r="BF11" t="s">
        <v>28</v>
      </c>
      <c r="BG11" t="s">
        <v>28</v>
      </c>
      <c r="BH11" t="s">
        <v>28</v>
      </c>
      <c r="BI11" t="s">
        <v>28</v>
      </c>
      <c r="BJ11" t="s">
        <v>28</v>
      </c>
      <c r="BK11" t="s">
        <v>28</v>
      </c>
      <c r="BL11" t="s">
        <v>28</v>
      </c>
      <c r="BM11" t="s">
        <v>28</v>
      </c>
      <c r="BN11" t="s">
        <v>28</v>
      </c>
      <c r="BO11" t="s">
        <v>28</v>
      </c>
      <c r="BP11" t="s">
        <v>28</v>
      </c>
      <c r="BQ11" t="s">
        <v>28</v>
      </c>
      <c r="BR11" t="s">
        <v>28</v>
      </c>
      <c r="BS11" t="s">
        <v>28</v>
      </c>
      <c r="BT11" t="s">
        <v>28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  <c r="CA11" t="s">
        <v>28</v>
      </c>
      <c r="CB11" t="s">
        <v>28</v>
      </c>
      <c r="CC11" t="s">
        <v>28</v>
      </c>
    </row>
    <row r="12" spans="1:81" x14ac:dyDescent="0.25">
      <c r="A12" s="6" t="s">
        <v>148</v>
      </c>
      <c r="B12" s="6">
        <v>11936</v>
      </c>
      <c r="C12" s="6" t="s">
        <v>46</v>
      </c>
      <c r="D12" s="6" t="s">
        <v>137</v>
      </c>
      <c r="E12" s="6" t="s">
        <v>138</v>
      </c>
      <c r="F12" s="6" t="s">
        <v>135</v>
      </c>
      <c r="G12" s="6" t="s">
        <v>45</v>
      </c>
      <c r="H12">
        <v>51300</v>
      </c>
      <c r="I12" s="2">
        <v>108.3</v>
      </c>
      <c r="J12" s="2">
        <v>6.3</v>
      </c>
      <c r="K12">
        <f>J12/I12</f>
        <v>5.817174515235457E-2</v>
      </c>
      <c r="L12">
        <f>H12*K12</f>
        <v>2984.2105263157896</v>
      </c>
      <c r="M12">
        <f>SUM(AX12:CC12)</f>
        <v>1937</v>
      </c>
      <c r="N12">
        <f>M12/L12*1000</f>
        <v>649.08289241622572</v>
      </c>
      <c r="O12">
        <f>M12-BJ12-BK12-BL12-BP12-BS12-CA12-CB12</f>
        <v>62</v>
      </c>
      <c r="P12">
        <f>O12/(L12/1000)</f>
        <v>20.776014109347443</v>
      </c>
      <c r="Q12">
        <f t="shared" ref="Q12:AV12" si="10">(AX12/$K$12)/($H$12/1000)</f>
        <v>6.366843033509701</v>
      </c>
      <c r="R12">
        <f t="shared" si="10"/>
        <v>0</v>
      </c>
      <c r="S12">
        <f t="shared" si="10"/>
        <v>0.33509700176366841</v>
      </c>
      <c r="T12">
        <f t="shared" si="10"/>
        <v>6.7019400352733687</v>
      </c>
      <c r="U12">
        <f t="shared" si="10"/>
        <v>0</v>
      </c>
      <c r="V12">
        <f t="shared" si="10"/>
        <v>0</v>
      </c>
      <c r="W12">
        <f t="shared" si="10"/>
        <v>1.6754850088183422</v>
      </c>
      <c r="X12">
        <f t="shared" si="10"/>
        <v>0.33509700176366841</v>
      </c>
      <c r="Y12">
        <f t="shared" si="10"/>
        <v>0</v>
      </c>
      <c r="Z12">
        <f t="shared" si="10"/>
        <v>0</v>
      </c>
      <c r="AA12">
        <f t="shared" si="10"/>
        <v>1.6754850088183422</v>
      </c>
      <c r="AB12">
        <f t="shared" si="10"/>
        <v>0.67019400352733682</v>
      </c>
      <c r="AC12">
        <f t="shared" si="10"/>
        <v>124.99118165784833</v>
      </c>
      <c r="AD12">
        <f t="shared" si="10"/>
        <v>397.76014109347443</v>
      </c>
      <c r="AE12">
        <f t="shared" si="10"/>
        <v>17.089947089947088</v>
      </c>
      <c r="AF12">
        <f t="shared" si="10"/>
        <v>0</v>
      </c>
      <c r="AG12">
        <f t="shared" si="10"/>
        <v>0</v>
      </c>
      <c r="AH12">
        <f t="shared" si="10"/>
        <v>0</v>
      </c>
      <c r="AI12">
        <f t="shared" si="10"/>
        <v>87.795414462081141</v>
      </c>
      <c r="AJ12">
        <f t="shared" si="10"/>
        <v>0</v>
      </c>
      <c r="AK12">
        <f t="shared" si="10"/>
        <v>0</v>
      </c>
      <c r="AL12">
        <f t="shared" si="10"/>
        <v>0.67019400352733682</v>
      </c>
      <c r="AM12">
        <f t="shared" si="10"/>
        <v>0.33509700176366841</v>
      </c>
      <c r="AN12">
        <f t="shared" si="10"/>
        <v>0</v>
      </c>
      <c r="AO12">
        <f t="shared" si="10"/>
        <v>0</v>
      </c>
      <c r="AP12">
        <f t="shared" si="10"/>
        <v>0</v>
      </c>
      <c r="AQ12">
        <f t="shared" si="10"/>
        <v>0</v>
      </c>
      <c r="AR12">
        <f t="shared" si="10"/>
        <v>0</v>
      </c>
      <c r="AS12">
        <f t="shared" si="10"/>
        <v>0</v>
      </c>
      <c r="AT12">
        <f t="shared" si="10"/>
        <v>0</v>
      </c>
      <c r="AU12">
        <f t="shared" si="10"/>
        <v>0</v>
      </c>
      <c r="AV12">
        <f t="shared" si="10"/>
        <v>2.6807760141093473</v>
      </c>
      <c r="AX12">
        <v>19</v>
      </c>
      <c r="AY12">
        <v>0</v>
      </c>
      <c r="AZ12">
        <v>1</v>
      </c>
      <c r="BA12">
        <v>20</v>
      </c>
      <c r="BB12">
        <v>0</v>
      </c>
      <c r="BC12">
        <v>0</v>
      </c>
      <c r="BD12">
        <v>5</v>
      </c>
      <c r="BE12">
        <v>1</v>
      </c>
      <c r="BF12">
        <v>0</v>
      </c>
      <c r="BG12">
        <v>0</v>
      </c>
      <c r="BH12">
        <v>5</v>
      </c>
      <c r="BI12">
        <v>2</v>
      </c>
      <c r="BJ12">
        <v>373</v>
      </c>
      <c r="BK12">
        <v>1187</v>
      </c>
      <c r="BL12">
        <v>51</v>
      </c>
      <c r="BM12">
        <v>0</v>
      </c>
      <c r="BN12">
        <v>0</v>
      </c>
      <c r="BO12">
        <v>0</v>
      </c>
      <c r="BP12">
        <v>262</v>
      </c>
      <c r="BQ12">
        <v>0</v>
      </c>
      <c r="BR12">
        <v>0</v>
      </c>
      <c r="BS12">
        <v>2</v>
      </c>
      <c r="BT12">
        <v>1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8</v>
      </c>
    </row>
    <row r="13" spans="1:81" x14ac:dyDescent="0.25">
      <c r="A13" s="6" t="s">
        <v>149</v>
      </c>
      <c r="B13" s="6">
        <v>11938</v>
      </c>
      <c r="C13" s="6" t="s">
        <v>126</v>
      </c>
      <c r="D13" s="6" t="s">
        <v>139</v>
      </c>
      <c r="E13" s="6" t="s">
        <v>140</v>
      </c>
      <c r="F13" s="6" t="s">
        <v>135</v>
      </c>
      <c r="G13" s="6" t="s">
        <v>44</v>
      </c>
      <c r="H13">
        <v>24600</v>
      </c>
      <c r="I13" s="2">
        <v>82.9</v>
      </c>
      <c r="J13" s="2">
        <v>4.5999999999999996</v>
      </c>
      <c r="K13">
        <f>J13/I13</f>
        <v>5.5488540410132681E-2</v>
      </c>
      <c r="L13">
        <f>H13*K13</f>
        <v>1365.018094089264</v>
      </c>
      <c r="M13">
        <f>SUM(AX13:CC13)</f>
        <v>1135</v>
      </c>
      <c r="N13">
        <f>M13/L13*1000</f>
        <v>831.4908094733122</v>
      </c>
      <c r="O13">
        <f>M13-BJ13-BK13-BL13-BP13-BS13-CA13-CB13</f>
        <v>11</v>
      </c>
      <c r="P13">
        <f>O13/(L13/1000)</f>
        <v>8.0585012371862863</v>
      </c>
      <c r="Q13">
        <f t="shared" ref="Q13:AV13" si="11">(AX13/$K$13)/($H$13/1000)</f>
        <v>0.73259102156238964</v>
      </c>
      <c r="R13">
        <f t="shared" si="11"/>
        <v>0</v>
      </c>
      <c r="S13">
        <f t="shared" si="11"/>
        <v>1.4651820431247793</v>
      </c>
      <c r="T13">
        <f t="shared" si="11"/>
        <v>0</v>
      </c>
      <c r="U13">
        <f t="shared" si="11"/>
        <v>0</v>
      </c>
      <c r="V13">
        <f t="shared" si="11"/>
        <v>0</v>
      </c>
      <c r="W13">
        <f t="shared" si="11"/>
        <v>4.3955461293743374</v>
      </c>
      <c r="X13">
        <f t="shared" si="11"/>
        <v>0</v>
      </c>
      <c r="Y13">
        <f t="shared" si="11"/>
        <v>0</v>
      </c>
      <c r="Z13">
        <f t="shared" si="11"/>
        <v>0</v>
      </c>
      <c r="AA13">
        <f t="shared" si="11"/>
        <v>0.73259102156238964</v>
      </c>
      <c r="AB13">
        <f t="shared" si="11"/>
        <v>0</v>
      </c>
      <c r="AC13">
        <f t="shared" si="11"/>
        <v>2.1977730646871687</v>
      </c>
      <c r="AD13">
        <f t="shared" si="11"/>
        <v>810.97826086956536</v>
      </c>
      <c r="AE13">
        <f t="shared" si="11"/>
        <v>10.256274301873454</v>
      </c>
      <c r="AF13">
        <f t="shared" si="11"/>
        <v>0</v>
      </c>
      <c r="AG13">
        <f t="shared" si="11"/>
        <v>0</v>
      </c>
      <c r="AH13">
        <f t="shared" si="11"/>
        <v>0</v>
      </c>
      <c r="AI13">
        <f t="shared" si="11"/>
        <v>0</v>
      </c>
      <c r="AJ13">
        <f t="shared" si="11"/>
        <v>0</v>
      </c>
      <c r="AK13">
        <f t="shared" si="11"/>
        <v>0</v>
      </c>
      <c r="AL13">
        <f t="shared" si="11"/>
        <v>0</v>
      </c>
      <c r="AM13">
        <f t="shared" si="11"/>
        <v>0</v>
      </c>
      <c r="AN13">
        <f t="shared" si="11"/>
        <v>0</v>
      </c>
      <c r="AO13">
        <f t="shared" si="11"/>
        <v>0</v>
      </c>
      <c r="AP13">
        <f t="shared" si="11"/>
        <v>0</v>
      </c>
      <c r="AQ13">
        <f t="shared" si="11"/>
        <v>0</v>
      </c>
      <c r="AR13">
        <f t="shared" si="11"/>
        <v>0</v>
      </c>
      <c r="AS13">
        <f t="shared" si="11"/>
        <v>0</v>
      </c>
      <c r="AT13">
        <f t="shared" si="11"/>
        <v>0</v>
      </c>
      <c r="AU13">
        <f t="shared" si="11"/>
        <v>0</v>
      </c>
      <c r="AV13">
        <f t="shared" si="11"/>
        <v>0.73259102156238964</v>
      </c>
      <c r="AX13">
        <v>1</v>
      </c>
      <c r="AY13">
        <v>0</v>
      </c>
      <c r="AZ13">
        <v>2</v>
      </c>
      <c r="BA13">
        <v>0</v>
      </c>
      <c r="BB13">
        <v>0</v>
      </c>
      <c r="BC13">
        <v>0</v>
      </c>
      <c r="BD13">
        <v>6</v>
      </c>
      <c r="BE13">
        <v>0</v>
      </c>
      <c r="BF13">
        <v>0</v>
      </c>
      <c r="BG13">
        <v>0</v>
      </c>
      <c r="BH13">
        <v>1</v>
      </c>
      <c r="BI13">
        <v>0</v>
      </c>
      <c r="BJ13">
        <v>3</v>
      </c>
      <c r="BK13">
        <v>1107</v>
      </c>
      <c r="BL13">
        <v>14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1</v>
      </c>
    </row>
    <row r="14" spans="1:81" x14ac:dyDescent="0.25">
      <c r="A14" s="6"/>
      <c r="B14" s="6"/>
      <c r="C14" s="6"/>
      <c r="D14" s="6"/>
      <c r="E14" s="6"/>
      <c r="F14" s="6"/>
      <c r="G14" s="6"/>
      <c r="M14" t="s">
        <v>99</v>
      </c>
      <c r="N14" t="s">
        <v>153</v>
      </c>
      <c r="O14" t="s">
        <v>98</v>
      </c>
      <c r="P14" t="s">
        <v>98</v>
      </c>
      <c r="Q14" t="s">
        <v>0</v>
      </c>
      <c r="R14" t="s">
        <v>1</v>
      </c>
      <c r="S14" t="s">
        <v>2</v>
      </c>
      <c r="T14" t="s">
        <v>3</v>
      </c>
      <c r="U14" t="s">
        <v>4</v>
      </c>
      <c r="V14" t="s">
        <v>5</v>
      </c>
      <c r="W14" t="s">
        <v>6</v>
      </c>
      <c r="X14" t="s">
        <v>7</v>
      </c>
      <c r="Y14" t="s">
        <v>8</v>
      </c>
      <c r="Z14" t="s">
        <v>9</v>
      </c>
      <c r="AA14" t="s">
        <v>10</v>
      </c>
      <c r="AB14" t="s">
        <v>97</v>
      </c>
      <c r="AC14" t="s">
        <v>11</v>
      </c>
      <c r="AD14" t="s">
        <v>12</v>
      </c>
      <c r="AE14" t="s">
        <v>13</v>
      </c>
      <c r="AF14" t="s">
        <v>14</v>
      </c>
      <c r="AG14" t="s">
        <v>15</v>
      </c>
      <c r="AH14" t="s">
        <v>16</v>
      </c>
      <c r="AI14" t="s">
        <v>17</v>
      </c>
      <c r="AJ14" t="s">
        <v>18</v>
      </c>
      <c r="AK14" t="s">
        <v>19</v>
      </c>
      <c r="AL14" t="s">
        <v>20</v>
      </c>
      <c r="AM14" t="s">
        <v>21</v>
      </c>
      <c r="AN14" t="s">
        <v>22</v>
      </c>
      <c r="AO14" t="s">
        <v>23</v>
      </c>
      <c r="AP14" t="s">
        <v>24</v>
      </c>
      <c r="AQ14" t="s">
        <v>25</v>
      </c>
      <c r="AR14" t="s">
        <v>96</v>
      </c>
      <c r="AS14" t="s">
        <v>95</v>
      </c>
      <c r="AT14" t="s">
        <v>26</v>
      </c>
      <c r="AU14" t="s">
        <v>27</v>
      </c>
      <c r="AV14" t="s">
        <v>94</v>
      </c>
      <c r="AX14" t="s">
        <v>0</v>
      </c>
      <c r="AY14" t="s">
        <v>1</v>
      </c>
      <c r="AZ14" t="s">
        <v>2</v>
      </c>
      <c r="BA14" t="s">
        <v>3</v>
      </c>
      <c r="BB14" t="s">
        <v>4</v>
      </c>
      <c r="BC14" t="s">
        <v>5</v>
      </c>
      <c r="BD14" t="s">
        <v>6</v>
      </c>
      <c r="BE14" t="s">
        <v>7</v>
      </c>
      <c r="BF14" t="s">
        <v>8</v>
      </c>
      <c r="BG14" t="s">
        <v>9</v>
      </c>
      <c r="BH14" t="s">
        <v>10</v>
      </c>
      <c r="BI14" t="s">
        <v>97</v>
      </c>
      <c r="BJ14" t="s">
        <v>11</v>
      </c>
      <c r="BK14" t="s">
        <v>12</v>
      </c>
      <c r="BL14" t="s">
        <v>13</v>
      </c>
      <c r="BM14" t="s">
        <v>14</v>
      </c>
      <c r="BN14" t="s">
        <v>15</v>
      </c>
      <c r="BO14" t="s">
        <v>16</v>
      </c>
      <c r="BP14" t="s">
        <v>17</v>
      </c>
      <c r="BQ14" t="s">
        <v>18</v>
      </c>
      <c r="BR14" t="s">
        <v>19</v>
      </c>
      <c r="BS14" t="s">
        <v>20</v>
      </c>
      <c r="BT14" t="s">
        <v>21</v>
      </c>
      <c r="BU14" t="s">
        <v>22</v>
      </c>
      <c r="BV14" t="s">
        <v>23</v>
      </c>
      <c r="BW14" t="s">
        <v>24</v>
      </c>
      <c r="BX14" t="s">
        <v>25</v>
      </c>
      <c r="BY14" t="s">
        <v>96</v>
      </c>
      <c r="BZ14" t="s">
        <v>95</v>
      </c>
      <c r="CA14" t="s">
        <v>26</v>
      </c>
      <c r="CB14" t="s">
        <v>27</v>
      </c>
      <c r="CC14" t="s">
        <v>94</v>
      </c>
    </row>
    <row r="15" spans="1:81" x14ac:dyDescent="0.25">
      <c r="B15" s="6"/>
      <c r="C15" s="6"/>
      <c r="D15" s="6"/>
      <c r="E15" s="6"/>
      <c r="F15" s="6"/>
      <c r="G15" s="6"/>
      <c r="H15" t="s">
        <v>110</v>
      </c>
      <c r="I15" t="s">
        <v>39</v>
      </c>
      <c r="J15" t="s">
        <v>107</v>
      </c>
      <c r="K15" t="s">
        <v>108</v>
      </c>
      <c r="L15" t="s">
        <v>117</v>
      </c>
      <c r="M15" t="s">
        <v>28</v>
      </c>
      <c r="N15" t="s">
        <v>114</v>
      </c>
      <c r="P15" t="s">
        <v>114</v>
      </c>
      <c r="Q15" t="s">
        <v>114</v>
      </c>
      <c r="R15" t="s">
        <v>114</v>
      </c>
      <c r="S15" t="s">
        <v>114</v>
      </c>
      <c r="T15" t="s">
        <v>114</v>
      </c>
      <c r="U15" t="s">
        <v>114</v>
      </c>
      <c r="V15" t="s">
        <v>114</v>
      </c>
      <c r="W15" t="s">
        <v>114</v>
      </c>
      <c r="X15" t="s">
        <v>114</v>
      </c>
      <c r="Y15" t="s">
        <v>114</v>
      </c>
      <c r="Z15" t="s">
        <v>114</v>
      </c>
      <c r="AA15" t="s">
        <v>114</v>
      </c>
      <c r="AB15" t="s">
        <v>114</v>
      </c>
      <c r="AC15" t="s">
        <v>114</v>
      </c>
      <c r="AD15" t="s">
        <v>114</v>
      </c>
      <c r="AE15" t="s">
        <v>114</v>
      </c>
      <c r="AF15" t="s">
        <v>114</v>
      </c>
      <c r="AG15" t="s">
        <v>114</v>
      </c>
      <c r="AH15" t="s">
        <v>114</v>
      </c>
      <c r="AI15" t="s">
        <v>114</v>
      </c>
      <c r="AJ15" t="s">
        <v>114</v>
      </c>
      <c r="AK15" t="s">
        <v>114</v>
      </c>
      <c r="AL15" t="s">
        <v>114</v>
      </c>
      <c r="AM15" t="s">
        <v>114</v>
      </c>
      <c r="AN15" t="s">
        <v>114</v>
      </c>
      <c r="AO15" t="s">
        <v>114</v>
      </c>
      <c r="AP15" t="s">
        <v>114</v>
      </c>
      <c r="AQ15" t="s">
        <v>114</v>
      </c>
      <c r="AR15" t="s">
        <v>114</v>
      </c>
      <c r="AS15" t="s">
        <v>114</v>
      </c>
      <c r="AT15" t="s">
        <v>114</v>
      </c>
      <c r="AU15" t="s">
        <v>114</v>
      </c>
      <c r="AV15" t="s">
        <v>114</v>
      </c>
      <c r="AX15" t="s">
        <v>28</v>
      </c>
      <c r="AY15" t="s">
        <v>28</v>
      </c>
      <c r="AZ15" t="s">
        <v>28</v>
      </c>
      <c r="BA15" t="s">
        <v>28</v>
      </c>
      <c r="BB15" t="s">
        <v>28</v>
      </c>
      <c r="BC15" t="s">
        <v>28</v>
      </c>
      <c r="BD15" t="s">
        <v>28</v>
      </c>
      <c r="BE15" t="s">
        <v>28</v>
      </c>
      <c r="BF15" t="s">
        <v>28</v>
      </c>
      <c r="BG15" t="s">
        <v>28</v>
      </c>
      <c r="BH15" t="s">
        <v>28</v>
      </c>
      <c r="BI15" t="s">
        <v>28</v>
      </c>
      <c r="BJ15" t="s">
        <v>28</v>
      </c>
      <c r="BK15" t="s">
        <v>28</v>
      </c>
      <c r="BL15" t="s">
        <v>28</v>
      </c>
      <c r="BM15" t="s">
        <v>28</v>
      </c>
      <c r="BN15" t="s">
        <v>28</v>
      </c>
      <c r="BO15" t="s">
        <v>28</v>
      </c>
      <c r="BP15" t="s">
        <v>28</v>
      </c>
      <c r="BQ15" t="s">
        <v>28</v>
      </c>
      <c r="BR15" t="s">
        <v>28</v>
      </c>
      <c r="BS15" t="s">
        <v>28</v>
      </c>
      <c r="BT15" t="s">
        <v>28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  <c r="CA15" t="s">
        <v>28</v>
      </c>
      <c r="CB15" t="s">
        <v>28</v>
      </c>
      <c r="CC15" t="s">
        <v>28</v>
      </c>
    </row>
    <row r="16" spans="1:81" x14ac:dyDescent="0.25">
      <c r="A16" s="6" t="s">
        <v>150</v>
      </c>
      <c r="B16" s="6">
        <v>11929</v>
      </c>
      <c r="C16" s="6" t="s">
        <v>43</v>
      </c>
      <c r="D16" s="6" t="s">
        <v>141</v>
      </c>
      <c r="E16" s="6" t="s">
        <v>142</v>
      </c>
      <c r="F16" s="6" t="s">
        <v>136</v>
      </c>
      <c r="G16" s="6" t="s">
        <v>42</v>
      </c>
      <c r="H16" s="3">
        <v>1.30865964476396</v>
      </c>
      <c r="I16" s="7">
        <v>93</v>
      </c>
      <c r="J16" s="7">
        <v>10</v>
      </c>
      <c r="K16">
        <f>J16/I16</f>
        <v>0.10752688172043011</v>
      </c>
      <c r="L16">
        <f>H16*K16</f>
        <v>0.14071609083483441</v>
      </c>
      <c r="M16">
        <f>SUM(AX16:CC16)</f>
        <v>727</v>
      </c>
      <c r="N16">
        <f>M16/L16</f>
        <v>5166.4311855658116</v>
      </c>
      <c r="O16">
        <f>M16-BJ16-BK16-BL16-BP16-BS16-CA16-CB16</f>
        <v>168</v>
      </c>
      <c r="P16">
        <f>O16/L16</f>
        <v>1193.8933138583993</v>
      </c>
      <c r="Q16" s="13">
        <f t="shared" ref="Q16:AV16" si="12">(AX16/$K$16)/$H$16</f>
        <v>142.13015641171421</v>
      </c>
      <c r="R16" s="12">
        <f t="shared" si="12"/>
        <v>0</v>
      </c>
      <c r="S16" s="13">
        <f t="shared" si="12"/>
        <v>120.81063294995708</v>
      </c>
      <c r="T16" s="13">
        <f t="shared" si="12"/>
        <v>78.17158602644281</v>
      </c>
      <c r="U16" s="12">
        <f t="shared" si="12"/>
        <v>0</v>
      </c>
      <c r="V16" s="12">
        <f t="shared" si="12"/>
        <v>0</v>
      </c>
      <c r="W16" s="13">
        <f t="shared" si="12"/>
        <v>56.852062564685689</v>
      </c>
      <c r="X16" s="13">
        <f t="shared" si="12"/>
        <v>63.9585703852714</v>
      </c>
      <c r="Y16" s="12">
        <f t="shared" si="12"/>
        <v>0</v>
      </c>
      <c r="Z16" s="13">
        <f t="shared" si="12"/>
        <v>21.319523461757132</v>
      </c>
      <c r="AA16" s="13">
        <f t="shared" si="12"/>
        <v>42.639046923514265</v>
      </c>
      <c r="AB16" s="13">
        <f t="shared" si="12"/>
        <v>92.384601667614234</v>
      </c>
      <c r="AC16" s="13">
        <f t="shared" si="12"/>
        <v>525.88157872334261</v>
      </c>
      <c r="AD16" s="13">
        <f t="shared" si="12"/>
        <v>2743.1120187460842</v>
      </c>
      <c r="AE16" s="13">
        <f t="shared" si="12"/>
        <v>127.9171407705428</v>
      </c>
      <c r="AF16" s="12">
        <f t="shared" si="12"/>
        <v>0</v>
      </c>
      <c r="AG16" s="12">
        <f t="shared" si="12"/>
        <v>0</v>
      </c>
      <c r="AH16" s="13">
        <f t="shared" si="12"/>
        <v>383.75142231162835</v>
      </c>
      <c r="AI16" s="13">
        <f t="shared" si="12"/>
        <v>255.8342815410856</v>
      </c>
      <c r="AJ16" s="12">
        <f t="shared" si="12"/>
        <v>0</v>
      </c>
      <c r="AK16" s="12">
        <f t="shared" si="12"/>
        <v>0</v>
      </c>
      <c r="AL16" s="12">
        <f t="shared" si="12"/>
        <v>0</v>
      </c>
      <c r="AM16" s="12">
        <f t="shared" si="12"/>
        <v>0</v>
      </c>
      <c r="AN16" s="12">
        <f t="shared" si="12"/>
        <v>0</v>
      </c>
      <c r="AO16" s="13">
        <f t="shared" si="12"/>
        <v>21.319523461757132</v>
      </c>
      <c r="AP16" s="12">
        <f t="shared" si="12"/>
        <v>0</v>
      </c>
      <c r="AQ16" s="12">
        <f t="shared" si="12"/>
        <v>0</v>
      </c>
      <c r="AR16" s="12">
        <f t="shared" si="12"/>
        <v>0</v>
      </c>
      <c r="AS16" s="12">
        <f t="shared" si="12"/>
        <v>0</v>
      </c>
      <c r="AT16" s="12">
        <f t="shared" si="12"/>
        <v>0</v>
      </c>
      <c r="AU16" s="13">
        <f t="shared" si="12"/>
        <v>319.792851926357</v>
      </c>
      <c r="AV16" s="13">
        <f t="shared" si="12"/>
        <v>170.55618769405706</v>
      </c>
      <c r="AX16">
        <v>20</v>
      </c>
      <c r="AY16">
        <v>0</v>
      </c>
      <c r="AZ16">
        <v>17</v>
      </c>
      <c r="BA16">
        <v>11</v>
      </c>
      <c r="BB16">
        <v>0</v>
      </c>
      <c r="BC16">
        <v>0</v>
      </c>
      <c r="BD16">
        <v>8</v>
      </c>
      <c r="BE16">
        <v>9</v>
      </c>
      <c r="BF16">
        <v>0</v>
      </c>
      <c r="BG16">
        <v>3</v>
      </c>
      <c r="BH16">
        <v>6</v>
      </c>
      <c r="BI16">
        <v>13</v>
      </c>
      <c r="BJ16">
        <v>74</v>
      </c>
      <c r="BK16">
        <v>386</v>
      </c>
      <c r="BL16">
        <v>18</v>
      </c>
      <c r="BM16">
        <v>0</v>
      </c>
      <c r="BN16">
        <v>0</v>
      </c>
      <c r="BO16">
        <v>54</v>
      </c>
      <c r="BP16">
        <v>36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3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45</v>
      </c>
      <c r="CC16">
        <v>24</v>
      </c>
    </row>
    <row r="17" spans="1:81" x14ac:dyDescent="0.25">
      <c r="A17" s="6" t="s">
        <v>151</v>
      </c>
      <c r="B17" s="6">
        <v>11939</v>
      </c>
      <c r="C17" s="6" t="s">
        <v>41</v>
      </c>
      <c r="D17" s="6" t="s">
        <v>143</v>
      </c>
      <c r="E17" s="6" t="s">
        <v>144</v>
      </c>
      <c r="F17" s="6" t="s">
        <v>136</v>
      </c>
      <c r="G17" s="6" t="s">
        <v>40</v>
      </c>
      <c r="H17" s="3">
        <v>1.76967406114158</v>
      </c>
      <c r="I17" s="2">
        <v>60.4</v>
      </c>
      <c r="J17" s="2">
        <v>40</v>
      </c>
      <c r="K17">
        <f>J17/I17</f>
        <v>0.66225165562913912</v>
      </c>
      <c r="L17">
        <f>H17*K17</f>
        <v>1.1719695769149536</v>
      </c>
      <c r="M17">
        <f>SUM(AX17:CC17)</f>
        <v>2781</v>
      </c>
      <c r="N17">
        <f>M17/L17</f>
        <v>2372.9284913014503</v>
      </c>
      <c r="O17">
        <f>M17-BJ17-BK17-BL17-BP17-BS17-CA17-CB17</f>
        <v>177</v>
      </c>
      <c r="P17">
        <f>O17/L17</f>
        <v>151.02781120473094</v>
      </c>
      <c r="Q17" s="13">
        <f t="shared" ref="Q17:AV17" si="13">(AX17/$K$17)/$H$17</f>
        <v>2.5597934102496764</v>
      </c>
      <c r="R17" s="12">
        <f t="shared" si="13"/>
        <v>0</v>
      </c>
      <c r="S17" s="13">
        <f t="shared" si="13"/>
        <v>3.4130578803329019</v>
      </c>
      <c r="T17" s="13">
        <f t="shared" si="13"/>
        <v>17.918553871747736</v>
      </c>
      <c r="U17" s="13">
        <f t="shared" si="13"/>
        <v>0.85326447008322548</v>
      </c>
      <c r="V17" s="12">
        <f t="shared" si="13"/>
        <v>0</v>
      </c>
      <c r="W17" s="13">
        <f t="shared" si="13"/>
        <v>44.36975244432773</v>
      </c>
      <c r="X17" s="13">
        <f t="shared" si="13"/>
        <v>17.918553871747736</v>
      </c>
      <c r="Y17" s="12">
        <f t="shared" si="13"/>
        <v>0</v>
      </c>
      <c r="Z17" s="13">
        <f t="shared" si="13"/>
        <v>1.706528940166451</v>
      </c>
      <c r="AA17" s="13">
        <f t="shared" si="13"/>
        <v>34.983843273412248</v>
      </c>
      <c r="AB17" s="13">
        <f t="shared" si="13"/>
        <v>21.33161175208064</v>
      </c>
      <c r="AC17" s="13">
        <f t="shared" si="13"/>
        <v>579.3665751865102</v>
      </c>
      <c r="AD17" s="13">
        <f t="shared" si="13"/>
        <v>366.90372213578695</v>
      </c>
      <c r="AE17" s="13">
        <f t="shared" si="13"/>
        <v>1258.5650933727577</v>
      </c>
      <c r="AF17" s="12">
        <f t="shared" si="13"/>
        <v>0</v>
      </c>
      <c r="AG17" s="12">
        <f t="shared" si="13"/>
        <v>0</v>
      </c>
      <c r="AH17" s="12">
        <f t="shared" si="13"/>
        <v>0</v>
      </c>
      <c r="AI17" s="13">
        <f t="shared" si="13"/>
        <v>16.212024931581286</v>
      </c>
      <c r="AJ17" s="12">
        <f t="shared" si="13"/>
        <v>0</v>
      </c>
      <c r="AK17" s="12">
        <f t="shared" si="13"/>
        <v>0</v>
      </c>
      <c r="AL17" s="13">
        <f t="shared" si="13"/>
        <v>0.85326447008322548</v>
      </c>
      <c r="AM17" s="12">
        <f t="shared" si="13"/>
        <v>0</v>
      </c>
      <c r="AN17" s="12">
        <f t="shared" si="13"/>
        <v>0</v>
      </c>
      <c r="AO17" s="13">
        <f t="shared" si="13"/>
        <v>5.9728512905825779</v>
      </c>
      <c r="AP17" s="12">
        <f t="shared" si="13"/>
        <v>0</v>
      </c>
      <c r="AQ17" s="12">
        <f t="shared" si="13"/>
        <v>0</v>
      </c>
      <c r="AR17" s="12">
        <f t="shared" si="13"/>
        <v>0</v>
      </c>
      <c r="AS17" s="12">
        <f t="shared" si="13"/>
        <v>0</v>
      </c>
      <c r="AT17" s="12">
        <f t="shared" si="13"/>
        <v>0</v>
      </c>
      <c r="AU17" s="12">
        <f t="shared" si="13"/>
        <v>0</v>
      </c>
      <c r="AV17" s="12">
        <f t="shared" si="13"/>
        <v>0</v>
      </c>
      <c r="AX17">
        <v>3</v>
      </c>
      <c r="AY17">
        <v>0</v>
      </c>
      <c r="AZ17">
        <v>4</v>
      </c>
      <c r="BA17">
        <v>21</v>
      </c>
      <c r="BB17">
        <v>1</v>
      </c>
      <c r="BC17">
        <v>0</v>
      </c>
      <c r="BD17">
        <v>52</v>
      </c>
      <c r="BE17">
        <v>21</v>
      </c>
      <c r="BF17">
        <v>0</v>
      </c>
      <c r="BG17">
        <v>2</v>
      </c>
      <c r="BH17">
        <v>41</v>
      </c>
      <c r="BI17">
        <v>25</v>
      </c>
      <c r="BJ17">
        <v>679</v>
      </c>
      <c r="BK17">
        <v>430</v>
      </c>
      <c r="BL17">
        <v>1475</v>
      </c>
      <c r="BM17">
        <v>0</v>
      </c>
      <c r="BN17">
        <v>0</v>
      </c>
      <c r="BO17">
        <v>0</v>
      </c>
      <c r="BP17">
        <v>19</v>
      </c>
      <c r="BQ17">
        <v>0</v>
      </c>
      <c r="BR17">
        <v>0</v>
      </c>
      <c r="BS17">
        <v>1</v>
      </c>
      <c r="BT17">
        <v>0</v>
      </c>
      <c r="BU17">
        <v>0</v>
      </c>
      <c r="BV17">
        <v>7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</row>
    <row r="18" spans="1:81" x14ac:dyDescent="0.25">
      <c r="A18" s="6" t="s">
        <v>125</v>
      </c>
      <c r="B18" s="6">
        <v>11935</v>
      </c>
      <c r="C18" s="6" t="s">
        <v>127</v>
      </c>
      <c r="D18" s="6" t="s">
        <v>146</v>
      </c>
      <c r="E18" s="6" t="s">
        <v>147</v>
      </c>
      <c r="F18" s="6" t="s">
        <v>136</v>
      </c>
      <c r="G18" s="6" t="s">
        <v>30</v>
      </c>
      <c r="H18" s="3">
        <v>1.6304956112953701</v>
      </c>
      <c r="I18" s="2">
        <v>96.8</v>
      </c>
      <c r="J18" s="2">
        <v>38.9</v>
      </c>
      <c r="K18">
        <f>J18/I18</f>
        <v>0.40185950413223143</v>
      </c>
      <c r="L18">
        <f>H18*K18</f>
        <v>0.65523015784493699</v>
      </c>
      <c r="M18">
        <f>SUM(AX18:CC18)</f>
        <v>1110</v>
      </c>
      <c r="N18">
        <f>M18/L18</f>
        <v>1694.061219115446</v>
      </c>
      <c r="O18">
        <f>M18-BJ18-BK18-BL18-BP18-BS18-CA18-CB18</f>
        <v>145</v>
      </c>
      <c r="P18">
        <f>O18/L18</f>
        <v>221.29628537994563</v>
      </c>
      <c r="Q18" s="13">
        <f t="shared" ref="Q18:AV18" si="14">(AX18/$K$18)/$H$18</f>
        <v>4.5785438354471504</v>
      </c>
      <c r="R18" s="12">
        <f t="shared" si="14"/>
        <v>0</v>
      </c>
      <c r="S18" s="13">
        <f t="shared" si="14"/>
        <v>21.366537898753371</v>
      </c>
      <c r="T18" s="13">
        <f t="shared" si="14"/>
        <v>27.471263012682908</v>
      </c>
      <c r="U18" s="13">
        <f t="shared" si="14"/>
        <v>7.6309063924119185</v>
      </c>
      <c r="V18" s="12">
        <f t="shared" si="14"/>
        <v>0</v>
      </c>
      <c r="W18" s="13">
        <f t="shared" si="14"/>
        <v>18.314175341788602</v>
      </c>
      <c r="X18" s="13">
        <f t="shared" si="14"/>
        <v>22.892719177235755</v>
      </c>
      <c r="Y18" s="12">
        <f t="shared" si="14"/>
        <v>0</v>
      </c>
      <c r="Z18" s="13">
        <f t="shared" si="14"/>
        <v>3.0523625569647672</v>
      </c>
      <c r="AA18" s="13">
        <f t="shared" si="14"/>
        <v>18.314175341788602</v>
      </c>
      <c r="AB18" s="13">
        <f t="shared" si="14"/>
        <v>30.523625569647674</v>
      </c>
      <c r="AC18" s="13">
        <f t="shared" si="14"/>
        <v>91.570876708943018</v>
      </c>
      <c r="AD18" s="13">
        <f t="shared" si="14"/>
        <v>947.7585739375603</v>
      </c>
      <c r="AE18" s="13">
        <f t="shared" si="14"/>
        <v>361.70496300032494</v>
      </c>
      <c r="AF18" s="12">
        <f t="shared" si="14"/>
        <v>0</v>
      </c>
      <c r="AG18" s="12">
        <f t="shared" si="14"/>
        <v>0</v>
      </c>
      <c r="AH18" s="13">
        <f t="shared" si="14"/>
        <v>33.575988126612437</v>
      </c>
      <c r="AI18" s="13">
        <f t="shared" si="14"/>
        <v>59.521069860812965</v>
      </c>
      <c r="AJ18" s="12">
        <f t="shared" si="14"/>
        <v>0</v>
      </c>
      <c r="AK18" s="12">
        <f t="shared" si="14"/>
        <v>0</v>
      </c>
      <c r="AL18" s="12">
        <f t="shared" si="14"/>
        <v>0</v>
      </c>
      <c r="AM18" s="12">
        <f t="shared" si="14"/>
        <v>0</v>
      </c>
      <c r="AN18" s="12">
        <f t="shared" si="14"/>
        <v>0</v>
      </c>
      <c r="AO18" s="13">
        <f t="shared" si="14"/>
        <v>4.5785438354471504</v>
      </c>
      <c r="AP18" s="12">
        <f t="shared" si="14"/>
        <v>0</v>
      </c>
      <c r="AQ18" s="12">
        <f t="shared" si="14"/>
        <v>0</v>
      </c>
      <c r="AR18" s="12">
        <f t="shared" si="14"/>
        <v>0</v>
      </c>
      <c r="AS18" s="12">
        <f t="shared" si="14"/>
        <v>0</v>
      </c>
      <c r="AT18" s="12">
        <f t="shared" si="14"/>
        <v>0</v>
      </c>
      <c r="AU18" s="13">
        <f t="shared" si="14"/>
        <v>12.209450227859069</v>
      </c>
      <c r="AV18" s="13">
        <f t="shared" si="14"/>
        <v>28.997444291165291</v>
      </c>
      <c r="AX18">
        <v>3</v>
      </c>
      <c r="AY18">
        <v>0</v>
      </c>
      <c r="AZ18">
        <v>14</v>
      </c>
      <c r="BA18">
        <v>18</v>
      </c>
      <c r="BB18">
        <v>5</v>
      </c>
      <c r="BC18">
        <v>0</v>
      </c>
      <c r="BD18">
        <v>12</v>
      </c>
      <c r="BE18">
        <v>15</v>
      </c>
      <c r="BF18">
        <v>0</v>
      </c>
      <c r="BG18">
        <v>2</v>
      </c>
      <c r="BH18">
        <v>12</v>
      </c>
      <c r="BI18">
        <v>20</v>
      </c>
      <c r="BJ18">
        <v>60</v>
      </c>
      <c r="BK18">
        <v>621</v>
      </c>
      <c r="BL18">
        <v>237</v>
      </c>
      <c r="BM18">
        <v>0</v>
      </c>
      <c r="BN18">
        <v>0</v>
      </c>
      <c r="BO18">
        <v>22</v>
      </c>
      <c r="BP18">
        <v>39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3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8</v>
      </c>
      <c r="CC18">
        <v>19</v>
      </c>
    </row>
    <row r="19" spans="1:81" x14ac:dyDescent="0.25">
      <c r="A19" s="6"/>
      <c r="B19" s="6"/>
      <c r="C19" s="6"/>
      <c r="D19" s="6"/>
      <c r="E19" s="6"/>
      <c r="F19" s="6"/>
      <c r="G19" s="6"/>
    </row>
    <row r="20" spans="1:81" x14ac:dyDescent="0.25">
      <c r="A20" s="6"/>
      <c r="B20" s="6"/>
      <c r="C20" s="6"/>
      <c r="D20" s="6"/>
      <c r="E20" s="6"/>
      <c r="F20" s="6"/>
      <c r="G20" s="6"/>
      <c r="O20" s="12"/>
    </row>
    <row r="21" spans="1:81" x14ac:dyDescent="0.25">
      <c r="A21" s="6"/>
      <c r="B21" s="6"/>
      <c r="C21" s="6"/>
      <c r="D21" s="6"/>
      <c r="E21" s="6"/>
      <c r="F21" s="6"/>
      <c r="G21" s="6"/>
      <c r="O21" s="12"/>
    </row>
    <row r="22" spans="1:81" x14ac:dyDescent="0.25">
      <c r="A22" s="6"/>
      <c r="B22" s="6"/>
      <c r="C22" s="6"/>
      <c r="D22" s="6"/>
      <c r="E22" s="6"/>
      <c r="F22" s="6"/>
      <c r="G22" s="6"/>
      <c r="O22" s="12"/>
    </row>
    <row r="23" spans="1:81" x14ac:dyDescent="0.25">
      <c r="A23" s="6"/>
      <c r="B23" s="6"/>
      <c r="C23" s="6"/>
      <c r="D23" s="6"/>
      <c r="E23" s="6"/>
      <c r="F23" s="6"/>
      <c r="G23" s="6"/>
      <c r="O23" s="12"/>
    </row>
    <row r="24" spans="1:81" x14ac:dyDescent="0.25">
      <c r="A24" s="6"/>
      <c r="B24" s="6"/>
      <c r="C24" s="6"/>
      <c r="D24" s="6"/>
      <c r="E24" s="6"/>
      <c r="F24" s="6"/>
      <c r="G24" s="6"/>
      <c r="O24" s="12"/>
    </row>
    <row r="25" spans="1:81" x14ac:dyDescent="0.25">
      <c r="A25" s="6"/>
      <c r="B25" s="6"/>
      <c r="C25" s="6"/>
      <c r="D25" s="6"/>
      <c r="E25" s="6"/>
      <c r="F25" s="6"/>
      <c r="G25" s="6"/>
      <c r="O25" s="12"/>
    </row>
    <row r="26" spans="1:81" x14ac:dyDescent="0.25">
      <c r="A26" s="6"/>
      <c r="B26" s="6"/>
      <c r="C26" s="6"/>
      <c r="D26" s="6"/>
      <c r="E26" s="6"/>
      <c r="F26" s="6"/>
      <c r="G26" s="6"/>
      <c r="O26" s="12"/>
    </row>
    <row r="27" spans="1:81" x14ac:dyDescent="0.25">
      <c r="A27" s="6"/>
      <c r="B27" s="6"/>
      <c r="C27" s="6"/>
      <c r="D27" s="6"/>
      <c r="E27" s="6"/>
      <c r="F27" s="6"/>
      <c r="G27" s="6"/>
      <c r="O27" s="12"/>
    </row>
    <row r="28" spans="1:81" x14ac:dyDescent="0.25">
      <c r="A28" s="6"/>
      <c r="B28" s="6"/>
      <c r="C28" s="6"/>
      <c r="D28" s="6"/>
      <c r="E28" s="6"/>
      <c r="F28" s="6"/>
      <c r="G28" s="6"/>
      <c r="O28" s="12"/>
    </row>
    <row r="29" spans="1:81" x14ac:dyDescent="0.25">
      <c r="O29" s="12"/>
    </row>
    <row r="30" spans="1:81" x14ac:dyDescent="0.25">
      <c r="O30" s="12"/>
    </row>
    <row r="31" spans="1:81" x14ac:dyDescent="0.25">
      <c r="O31" s="12"/>
    </row>
    <row r="32" spans="1:81" x14ac:dyDescent="0.25">
      <c r="O32" s="12"/>
    </row>
    <row r="33" spans="15:15" x14ac:dyDescent="0.25">
      <c r="O33" s="12"/>
    </row>
    <row r="34" spans="15:15" x14ac:dyDescent="0.25">
      <c r="O34" s="12"/>
    </row>
    <row r="35" spans="15:15" x14ac:dyDescent="0.25">
      <c r="O35" s="12"/>
    </row>
    <row r="36" spans="15:15" x14ac:dyDescent="0.25">
      <c r="O36" s="12"/>
    </row>
    <row r="37" spans="15:15" x14ac:dyDescent="0.25">
      <c r="O37" s="12"/>
    </row>
    <row r="38" spans="15:15" x14ac:dyDescent="0.25">
      <c r="O38" s="12"/>
    </row>
    <row r="39" spans="15:15" x14ac:dyDescent="0.25">
      <c r="O39" s="12"/>
    </row>
    <row r="40" spans="15:15" x14ac:dyDescent="0.25">
      <c r="O40" s="12"/>
    </row>
    <row r="41" spans="15:15" x14ac:dyDescent="0.25">
      <c r="O41" s="12"/>
    </row>
  </sheetData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C43"/>
  <sheetViews>
    <sheetView tabSelected="1" workbookViewId="0">
      <selection activeCell="R32" sqref="R32"/>
    </sheetView>
  </sheetViews>
  <sheetFormatPr baseColWidth="10" defaultRowHeight="15" x14ac:dyDescent="0.25"/>
  <cols>
    <col min="1" max="1" width="25.5703125" customWidth="1"/>
    <col min="3" max="3" width="20.42578125" customWidth="1"/>
    <col min="17" max="17" width="12" bestFit="1" customWidth="1"/>
  </cols>
  <sheetData>
    <row r="1" spans="1:81" x14ac:dyDescent="0.25">
      <c r="A1" s="6" t="s">
        <v>128</v>
      </c>
      <c r="B1" s="5" t="s">
        <v>90</v>
      </c>
      <c r="C1" s="5" t="s">
        <v>89</v>
      </c>
      <c r="D1" s="4" t="s">
        <v>129</v>
      </c>
      <c r="E1" s="4" t="s">
        <v>130</v>
      </c>
      <c r="F1" s="5" t="s">
        <v>133</v>
      </c>
      <c r="G1" s="5" t="s">
        <v>88</v>
      </c>
      <c r="H1" s="6" t="s">
        <v>105</v>
      </c>
      <c r="I1" s="6" t="s">
        <v>106</v>
      </c>
      <c r="J1" t="s">
        <v>107</v>
      </c>
      <c r="K1" t="s">
        <v>108</v>
      </c>
      <c r="L1" t="s">
        <v>109</v>
      </c>
      <c r="M1" t="s">
        <v>99</v>
      </c>
      <c r="N1" t="s">
        <v>99</v>
      </c>
      <c r="O1" t="s">
        <v>102</v>
      </c>
      <c r="P1" t="s">
        <v>102</v>
      </c>
      <c r="Q1" t="s">
        <v>0</v>
      </c>
      <c r="R1" t="s">
        <v>1</v>
      </c>
      <c r="S1" t="s">
        <v>2</v>
      </c>
      <c r="T1" t="s">
        <v>3</v>
      </c>
      <c r="U1" t="s">
        <v>4</v>
      </c>
      <c r="V1" t="s">
        <v>5</v>
      </c>
      <c r="W1" t="s">
        <v>6</v>
      </c>
      <c r="X1" t="s">
        <v>7</v>
      </c>
      <c r="Y1" t="s">
        <v>8</v>
      </c>
      <c r="Z1" t="s">
        <v>9</v>
      </c>
      <c r="AA1" t="s">
        <v>10</v>
      </c>
      <c r="AB1" t="s">
        <v>97</v>
      </c>
      <c r="AC1" t="s">
        <v>11</v>
      </c>
      <c r="AD1" t="s">
        <v>12</v>
      </c>
      <c r="AE1" t="s">
        <v>13</v>
      </c>
      <c r="AF1" t="s">
        <v>14</v>
      </c>
      <c r="AG1" t="s">
        <v>15</v>
      </c>
      <c r="AH1" t="s">
        <v>16</v>
      </c>
      <c r="AI1" t="s">
        <v>17</v>
      </c>
      <c r="AJ1" t="s">
        <v>18</v>
      </c>
      <c r="AK1" t="s">
        <v>19</v>
      </c>
      <c r="AL1" t="s">
        <v>20</v>
      </c>
      <c r="AM1" t="s">
        <v>21</v>
      </c>
      <c r="AN1" t="s">
        <v>22</v>
      </c>
      <c r="AO1" t="s">
        <v>23</v>
      </c>
      <c r="AP1" t="s">
        <v>24</v>
      </c>
      <c r="AQ1" t="s">
        <v>25</v>
      </c>
      <c r="AR1" t="s">
        <v>96</v>
      </c>
      <c r="AS1" t="s">
        <v>95</v>
      </c>
      <c r="AT1" t="s">
        <v>26</v>
      </c>
      <c r="AU1" t="s">
        <v>27</v>
      </c>
      <c r="AV1" t="s">
        <v>94</v>
      </c>
      <c r="AX1" t="s">
        <v>0</v>
      </c>
      <c r="AY1" t="s">
        <v>1</v>
      </c>
      <c r="AZ1" t="s">
        <v>2</v>
      </c>
      <c r="BA1" t="s">
        <v>3</v>
      </c>
      <c r="BB1" t="s">
        <v>4</v>
      </c>
      <c r="BC1" t="s">
        <v>5</v>
      </c>
      <c r="BD1" t="s">
        <v>6</v>
      </c>
      <c r="BE1" t="s">
        <v>7</v>
      </c>
      <c r="BF1" t="s">
        <v>8</v>
      </c>
      <c r="BG1" t="s">
        <v>9</v>
      </c>
      <c r="BH1" t="s">
        <v>10</v>
      </c>
      <c r="BI1" t="s">
        <v>97</v>
      </c>
      <c r="BJ1" t="s">
        <v>11</v>
      </c>
      <c r="BK1" t="s">
        <v>12</v>
      </c>
      <c r="BL1" t="s">
        <v>13</v>
      </c>
      <c r="BM1" t="s">
        <v>14</v>
      </c>
      <c r="BN1" t="s">
        <v>15</v>
      </c>
      <c r="BO1" t="s">
        <v>16</v>
      </c>
      <c r="BP1" t="s">
        <v>17</v>
      </c>
      <c r="BQ1" t="s">
        <v>18</v>
      </c>
      <c r="BR1" t="s">
        <v>19</v>
      </c>
      <c r="BS1" t="s">
        <v>20</v>
      </c>
      <c r="BT1" t="s">
        <v>21</v>
      </c>
      <c r="BU1" t="s">
        <v>22</v>
      </c>
      <c r="BV1" t="s">
        <v>23</v>
      </c>
      <c r="BW1" t="s">
        <v>24</v>
      </c>
      <c r="BX1" t="s">
        <v>25</v>
      </c>
      <c r="BY1" t="s">
        <v>96</v>
      </c>
      <c r="BZ1" t="s">
        <v>95</v>
      </c>
      <c r="CA1" t="s">
        <v>26</v>
      </c>
      <c r="CB1" t="s">
        <v>27</v>
      </c>
      <c r="CC1" t="s">
        <v>94</v>
      </c>
    </row>
    <row r="2" spans="1:81" x14ac:dyDescent="0.25">
      <c r="A2" s="6"/>
      <c r="B2" s="6"/>
      <c r="C2" s="6"/>
      <c r="D2" s="6"/>
      <c r="E2" s="6"/>
      <c r="F2" s="6"/>
      <c r="G2" s="6"/>
      <c r="H2" s="6"/>
      <c r="I2" s="6"/>
      <c r="M2" t="s">
        <v>93</v>
      </c>
      <c r="N2" t="s">
        <v>101</v>
      </c>
      <c r="O2" t="s">
        <v>93</v>
      </c>
      <c r="P2" t="s">
        <v>101</v>
      </c>
      <c r="Q2" t="s">
        <v>100</v>
      </c>
      <c r="R2" t="s">
        <v>100</v>
      </c>
      <c r="S2" t="s">
        <v>100</v>
      </c>
      <c r="T2" t="s">
        <v>100</v>
      </c>
      <c r="U2" t="s">
        <v>100</v>
      </c>
      <c r="V2" t="s">
        <v>100</v>
      </c>
      <c r="W2" t="s">
        <v>100</v>
      </c>
      <c r="X2" t="s">
        <v>100</v>
      </c>
      <c r="Y2" t="s">
        <v>100</v>
      </c>
      <c r="Z2" t="s">
        <v>100</v>
      </c>
      <c r="AA2" t="s">
        <v>100</v>
      </c>
      <c r="AB2" t="s">
        <v>100</v>
      </c>
      <c r="AC2" t="s">
        <v>100</v>
      </c>
      <c r="AD2" t="s">
        <v>100</v>
      </c>
      <c r="AE2" t="s">
        <v>100</v>
      </c>
      <c r="AF2" t="s">
        <v>100</v>
      </c>
      <c r="AG2" t="s">
        <v>100</v>
      </c>
      <c r="AH2" t="s">
        <v>100</v>
      </c>
      <c r="AI2" t="s">
        <v>100</v>
      </c>
      <c r="AJ2" t="s">
        <v>100</v>
      </c>
      <c r="AK2" t="s">
        <v>100</v>
      </c>
      <c r="AL2" t="s">
        <v>100</v>
      </c>
      <c r="AM2" t="s">
        <v>100</v>
      </c>
      <c r="AN2" t="s">
        <v>100</v>
      </c>
      <c r="AO2" t="s">
        <v>100</v>
      </c>
      <c r="AP2" t="s">
        <v>100</v>
      </c>
      <c r="AQ2" t="s">
        <v>100</v>
      </c>
      <c r="AR2" t="s">
        <v>100</v>
      </c>
      <c r="AS2" t="s">
        <v>100</v>
      </c>
      <c r="AT2" t="s">
        <v>100</v>
      </c>
      <c r="AU2" t="s">
        <v>100</v>
      </c>
      <c r="AV2" t="s">
        <v>100</v>
      </c>
      <c r="AX2" t="s">
        <v>91</v>
      </c>
      <c r="AY2" t="s">
        <v>91</v>
      </c>
      <c r="AZ2" t="s">
        <v>91</v>
      </c>
      <c r="BA2" t="s">
        <v>91</v>
      </c>
      <c r="BB2" t="s">
        <v>91</v>
      </c>
      <c r="BC2" t="s">
        <v>91</v>
      </c>
      <c r="BD2" t="s">
        <v>91</v>
      </c>
      <c r="BE2" t="s">
        <v>91</v>
      </c>
      <c r="BF2" t="s">
        <v>91</v>
      </c>
      <c r="BG2" t="s">
        <v>91</v>
      </c>
      <c r="BH2" t="s">
        <v>91</v>
      </c>
      <c r="BI2" t="s">
        <v>91</v>
      </c>
      <c r="BJ2" t="s">
        <v>91</v>
      </c>
      <c r="BK2" t="s">
        <v>91</v>
      </c>
      <c r="BL2" t="s">
        <v>91</v>
      </c>
      <c r="BM2" t="s">
        <v>91</v>
      </c>
      <c r="BN2" t="s">
        <v>91</v>
      </c>
      <c r="BO2" t="s">
        <v>91</v>
      </c>
      <c r="BP2" t="s">
        <v>91</v>
      </c>
      <c r="BQ2" t="s">
        <v>91</v>
      </c>
      <c r="BR2" t="s">
        <v>91</v>
      </c>
      <c r="BS2" t="s">
        <v>91</v>
      </c>
      <c r="BT2" t="s">
        <v>91</v>
      </c>
      <c r="BU2" t="s">
        <v>91</v>
      </c>
      <c r="BV2" t="s">
        <v>91</v>
      </c>
      <c r="BW2" t="s">
        <v>91</v>
      </c>
      <c r="BX2" t="s">
        <v>91</v>
      </c>
      <c r="BY2" t="s">
        <v>91</v>
      </c>
      <c r="BZ2" t="s">
        <v>91</v>
      </c>
      <c r="CA2" t="s">
        <v>91</v>
      </c>
      <c r="CB2" t="s">
        <v>91</v>
      </c>
      <c r="CC2" t="s">
        <v>91</v>
      </c>
    </row>
    <row r="3" spans="1:81" x14ac:dyDescent="0.25">
      <c r="A3" s="6" t="s">
        <v>118</v>
      </c>
      <c r="B3" s="5">
        <v>11937</v>
      </c>
      <c r="C3" s="5" t="s">
        <v>78</v>
      </c>
      <c r="D3" s="6" t="s">
        <v>131</v>
      </c>
      <c r="E3" s="6" t="s">
        <v>131</v>
      </c>
      <c r="F3" s="5" t="s">
        <v>134</v>
      </c>
      <c r="G3" s="5" t="s">
        <v>77</v>
      </c>
      <c r="H3" s="15">
        <v>500</v>
      </c>
      <c r="I3" s="6">
        <v>97.6</v>
      </c>
      <c r="J3">
        <v>10</v>
      </c>
      <c r="K3">
        <f t="shared" ref="K3:K9" si="0">J3/I3</f>
        <v>0.10245901639344263</v>
      </c>
      <c r="L3">
        <f t="shared" ref="L3:L9" si="1">H3*K3</f>
        <v>51.229508196721312</v>
      </c>
      <c r="M3" s="11">
        <f t="shared" ref="M3:M9" si="2">SUM(AX3:CC3)*1000000</f>
        <v>40123.466555741419</v>
      </c>
      <c r="N3" s="11">
        <f t="shared" ref="N3:N9" si="3">M3/L3</f>
        <v>783.21006716807244</v>
      </c>
      <c r="O3" s="11">
        <f t="shared" ref="O3:O9" si="4">M3-((BJ3+BK3+BL3+BP3+BS3+CA3+CB3)*1000000)</f>
        <v>4.9902038735745009</v>
      </c>
      <c r="P3" s="11">
        <f t="shared" ref="P3:P9" si="5">O3/L3</f>
        <v>9.7408779612174257E-2</v>
      </c>
      <c r="Q3">
        <f t="shared" ref="Q3:Z9" si="6">(AX3*1000000)/$L3*1000</f>
        <v>11.926319843931289</v>
      </c>
      <c r="R3">
        <f t="shared" si="6"/>
        <v>0</v>
      </c>
      <c r="S3">
        <f t="shared" si="6"/>
        <v>0.12302500816261205</v>
      </c>
      <c r="T3">
        <f t="shared" si="6"/>
        <v>24.266551397280491</v>
      </c>
      <c r="U3">
        <f t="shared" si="6"/>
        <v>0</v>
      </c>
      <c r="V3">
        <f t="shared" si="6"/>
        <v>0</v>
      </c>
      <c r="W3">
        <f t="shared" si="6"/>
        <v>0</v>
      </c>
      <c r="X3">
        <f t="shared" si="6"/>
        <v>0</v>
      </c>
      <c r="Y3">
        <f t="shared" si="6"/>
        <v>0</v>
      </c>
      <c r="Z3">
        <f t="shared" si="6"/>
        <v>0</v>
      </c>
      <c r="AA3">
        <f t="shared" ref="AA3:AJ9" si="7">(BH3*1000000)/$L3*1000</f>
        <v>0.12896424071751411</v>
      </c>
      <c r="AB3">
        <f t="shared" si="7"/>
        <v>9.9500550530875503E-2</v>
      </c>
      <c r="AC3">
        <f t="shared" si="7"/>
        <v>8.832646314148504E-2</v>
      </c>
      <c r="AD3">
        <f t="shared" si="7"/>
        <v>783017.39961967198</v>
      </c>
      <c r="AE3">
        <f t="shared" si="7"/>
        <v>87.019046217670663</v>
      </c>
      <c r="AF3">
        <f t="shared" si="7"/>
        <v>0</v>
      </c>
      <c r="AG3">
        <f t="shared" si="7"/>
        <v>0</v>
      </c>
      <c r="AH3">
        <f t="shared" si="7"/>
        <v>0</v>
      </c>
      <c r="AI3">
        <f t="shared" si="7"/>
        <v>3.1488883830092136E-2</v>
      </c>
      <c r="AJ3">
        <f t="shared" si="7"/>
        <v>0</v>
      </c>
      <c r="AK3">
        <f t="shared" ref="AK3:AT9" si="8">(BR3*1000000)/$L3*1000</f>
        <v>3.2258303394084793</v>
      </c>
      <c r="AL3">
        <f t="shared" si="8"/>
        <v>1.0272751691455338E-2</v>
      </c>
      <c r="AM3">
        <f t="shared" si="8"/>
        <v>0</v>
      </c>
      <c r="AN3">
        <f t="shared" si="8"/>
        <v>0</v>
      </c>
      <c r="AO3">
        <f t="shared" si="8"/>
        <v>2.2362316100145951E-2</v>
      </c>
      <c r="AP3">
        <f t="shared" si="8"/>
        <v>0</v>
      </c>
      <c r="AQ3">
        <f t="shared" si="8"/>
        <v>0</v>
      </c>
      <c r="AR3">
        <f t="shared" si="8"/>
        <v>0</v>
      </c>
      <c r="AS3">
        <f t="shared" si="8"/>
        <v>0</v>
      </c>
      <c r="AT3">
        <f t="shared" si="8"/>
        <v>8.0458858074984576</v>
      </c>
      <c r="AU3">
        <f t="shared" ref="AU3:AV9" si="9">(CB3*1000000)/$L3*1000</f>
        <v>6.374866470211521E-2</v>
      </c>
      <c r="AV3">
        <f t="shared" si="9"/>
        <v>57.616225915981481</v>
      </c>
      <c r="AX3" s="11">
        <v>6.1097950020139799E-7</v>
      </c>
      <c r="AY3">
        <v>0</v>
      </c>
      <c r="AZ3" s="11">
        <v>6.3025106640682401E-9</v>
      </c>
      <c r="BA3" s="11">
        <v>1.2431634937131399E-6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 s="11">
        <v>6.6067746269218298E-9</v>
      </c>
      <c r="BI3" s="11">
        <v>5.09736426899977E-9</v>
      </c>
      <c r="BJ3" s="11">
        <v>4.5249212674941103E-9</v>
      </c>
      <c r="BK3">
        <v>4.0113596291991398E-2</v>
      </c>
      <c r="BL3" s="11">
        <v>4.4579429414790301E-6</v>
      </c>
      <c r="BM3">
        <v>0</v>
      </c>
      <c r="BN3">
        <v>0</v>
      </c>
      <c r="BO3">
        <v>0</v>
      </c>
      <c r="BP3" s="11">
        <v>1.61316003227931E-9</v>
      </c>
      <c r="BQ3">
        <v>0</v>
      </c>
      <c r="BR3" s="11">
        <v>1.6525770181395899E-7</v>
      </c>
      <c r="BS3" s="11">
        <v>5.2626801698029399E-10</v>
      </c>
      <c r="BT3">
        <v>0</v>
      </c>
      <c r="BU3">
        <v>0</v>
      </c>
      <c r="BV3" s="11">
        <v>1.1456104559501001E-9</v>
      </c>
      <c r="BW3">
        <v>0</v>
      </c>
      <c r="BX3">
        <v>0</v>
      </c>
      <c r="BY3">
        <v>0</v>
      </c>
      <c r="BZ3">
        <v>0</v>
      </c>
      <c r="CA3" s="11">
        <v>4.1218677292512597E-7</v>
      </c>
      <c r="CB3" s="11">
        <v>3.26581274088705E-9</v>
      </c>
      <c r="CC3" s="11">
        <v>2.9516509178269199E-6</v>
      </c>
    </row>
    <row r="4" spans="1:81" x14ac:dyDescent="0.25">
      <c r="A4" s="6" t="s">
        <v>119</v>
      </c>
      <c r="B4" s="5">
        <v>11933</v>
      </c>
      <c r="C4" s="5" t="s">
        <v>76</v>
      </c>
      <c r="D4" s="6" t="s">
        <v>131</v>
      </c>
      <c r="E4" s="6" t="s">
        <v>131</v>
      </c>
      <c r="F4" s="5" t="s">
        <v>134</v>
      </c>
      <c r="G4" s="5" t="s">
        <v>75</v>
      </c>
      <c r="H4" s="15">
        <v>501</v>
      </c>
      <c r="I4" s="6">
        <v>49.6</v>
      </c>
      <c r="J4">
        <v>6</v>
      </c>
      <c r="K4">
        <f t="shared" si="0"/>
        <v>0.12096774193548386</v>
      </c>
      <c r="L4">
        <f t="shared" si="1"/>
        <v>60.604838709677416</v>
      </c>
      <c r="M4" s="11">
        <f t="shared" si="2"/>
        <v>3868.930043864757</v>
      </c>
      <c r="N4" s="11">
        <f t="shared" si="3"/>
        <v>63.838632792978032</v>
      </c>
      <c r="O4" s="11">
        <f t="shared" si="4"/>
        <v>641.33006337087818</v>
      </c>
      <c r="P4" s="11">
        <f t="shared" si="5"/>
        <v>10.582159395607306</v>
      </c>
      <c r="Q4">
        <f t="shared" si="6"/>
        <v>2163.2281785468977</v>
      </c>
      <c r="R4">
        <f t="shared" si="6"/>
        <v>0.10249290135308541</v>
      </c>
      <c r="S4">
        <f t="shared" si="6"/>
        <v>1.1626297606025018</v>
      </c>
      <c r="T4">
        <f t="shared" si="6"/>
        <v>7799.7609643188525</v>
      </c>
      <c r="U4">
        <f t="shared" si="6"/>
        <v>3.8510034122641638E-2</v>
      </c>
      <c r="V4">
        <f t="shared" si="6"/>
        <v>1.9477227706995295E-2</v>
      </c>
      <c r="W4">
        <f t="shared" si="6"/>
        <v>3.9849225753428543</v>
      </c>
      <c r="X4">
        <f t="shared" si="6"/>
        <v>1.1686336624197245E-2</v>
      </c>
      <c r="Y4">
        <f t="shared" si="6"/>
        <v>21.750701430664137</v>
      </c>
      <c r="Z4">
        <f t="shared" si="6"/>
        <v>8.1155115445814205E-3</v>
      </c>
      <c r="AA4">
        <f t="shared" si="7"/>
        <v>171.56707149899194</v>
      </c>
      <c r="AB4">
        <f t="shared" si="7"/>
        <v>253.85152894008399</v>
      </c>
      <c r="AC4">
        <f t="shared" si="7"/>
        <v>5.5687876546700794</v>
      </c>
      <c r="AD4">
        <f t="shared" si="7"/>
        <v>48897.289777368729</v>
      </c>
      <c r="AE4">
        <f t="shared" si="7"/>
        <v>4170.663968329508</v>
      </c>
      <c r="AF4">
        <f t="shared" si="7"/>
        <v>0</v>
      </c>
      <c r="AG4">
        <f t="shared" si="7"/>
        <v>1.0712475238847472E-2</v>
      </c>
      <c r="AH4">
        <f t="shared" si="7"/>
        <v>46.785056886881399</v>
      </c>
      <c r="AI4">
        <f t="shared" si="7"/>
        <v>109.32690525879326</v>
      </c>
      <c r="AJ4">
        <f t="shared" si="7"/>
        <v>0</v>
      </c>
      <c r="AK4">
        <f t="shared" si="8"/>
        <v>0</v>
      </c>
      <c r="AL4">
        <f t="shared" si="8"/>
        <v>73.620712554401578</v>
      </c>
      <c r="AM4">
        <f t="shared" si="8"/>
        <v>58.088165081074074</v>
      </c>
      <c r="AN4">
        <f t="shared" si="8"/>
        <v>0</v>
      </c>
      <c r="AO4">
        <f t="shared" si="8"/>
        <v>10.092162170200147</v>
      </c>
      <c r="AP4">
        <f t="shared" si="8"/>
        <v>0</v>
      </c>
      <c r="AQ4">
        <f t="shared" si="8"/>
        <v>0</v>
      </c>
      <c r="AR4">
        <f t="shared" si="8"/>
        <v>0.38777408022575016</v>
      </c>
      <c r="AS4">
        <f t="shared" si="8"/>
        <v>0</v>
      </c>
      <c r="AT4">
        <f t="shared" si="8"/>
        <v>3.246204617832555E-3</v>
      </c>
      <c r="AU4">
        <f t="shared" si="9"/>
        <v>0</v>
      </c>
      <c r="AV4">
        <f t="shared" si="9"/>
        <v>51.309245830913319</v>
      </c>
      <c r="AX4">
        <v>1.3110209485306401E-4</v>
      </c>
      <c r="AY4" s="11">
        <v>6.2115657553906196E-9</v>
      </c>
      <c r="AZ4" s="11">
        <v>7.0460989120385495E-8</v>
      </c>
      <c r="BA4">
        <v>4.7270325521658202E-4</v>
      </c>
      <c r="BB4" s="11">
        <v>2.33389440670687E-9</v>
      </c>
      <c r="BC4" s="11">
        <v>1.18041424369411E-9</v>
      </c>
      <c r="BD4" s="11">
        <v>2.4150558994920602E-7</v>
      </c>
      <c r="BE4" s="11">
        <v>7.0824854621647005E-10</v>
      </c>
      <c r="BF4" s="11">
        <v>1.3181977520277499E-6</v>
      </c>
      <c r="BG4" s="11">
        <v>4.9183926820588204E-10</v>
      </c>
      <c r="BH4" s="11">
        <v>1.0397794696088101E-5</v>
      </c>
      <c r="BI4" s="11">
        <v>1.5384630967618801E-5</v>
      </c>
      <c r="BJ4" s="11">
        <v>3.3749547761972298E-7</v>
      </c>
      <c r="BK4">
        <v>2.9634123602977902E-3</v>
      </c>
      <c r="BL4">
        <v>2.5276241711287301E-4</v>
      </c>
      <c r="BM4">
        <v>0</v>
      </c>
      <c r="BN4" s="11">
        <v>6.4922783403176401E-10</v>
      </c>
      <c r="BO4" s="11">
        <v>2.8354008266525299E-6</v>
      </c>
      <c r="BP4" s="11">
        <v>6.6257394598373497E-6</v>
      </c>
      <c r="BQ4">
        <v>0</v>
      </c>
      <c r="BR4">
        <v>0</v>
      </c>
      <c r="BS4" s="11">
        <v>4.46177141005103E-6</v>
      </c>
      <c r="BT4" s="11">
        <v>3.5204238756796102E-6</v>
      </c>
      <c r="BU4">
        <v>0</v>
      </c>
      <c r="BV4" s="11">
        <v>6.1163386055688796E-7</v>
      </c>
      <c r="BW4">
        <v>0</v>
      </c>
      <c r="BX4">
        <v>0</v>
      </c>
      <c r="BY4" s="11">
        <v>2.3500985587875099E-8</v>
      </c>
      <c r="BZ4">
        <v>0</v>
      </c>
      <c r="CA4" s="11">
        <v>1.96735707282352E-10</v>
      </c>
      <c r="CB4">
        <v>0</v>
      </c>
      <c r="CC4" s="11">
        <v>3.1095885678976902E-6</v>
      </c>
    </row>
    <row r="5" spans="1:81" x14ac:dyDescent="0.25">
      <c r="A5" s="6" t="s">
        <v>121</v>
      </c>
      <c r="B5" s="5">
        <v>11931</v>
      </c>
      <c r="C5" s="5" t="s">
        <v>74</v>
      </c>
      <c r="D5" s="6" t="s">
        <v>131</v>
      </c>
      <c r="E5" s="6" t="s">
        <v>131</v>
      </c>
      <c r="F5" s="5" t="s">
        <v>134</v>
      </c>
      <c r="G5" s="5" t="s">
        <v>73</v>
      </c>
      <c r="H5" s="15">
        <v>531</v>
      </c>
      <c r="I5" s="6">
        <v>47</v>
      </c>
      <c r="J5">
        <v>20</v>
      </c>
      <c r="K5">
        <f t="shared" si="0"/>
        <v>0.42553191489361702</v>
      </c>
      <c r="L5">
        <f t="shared" si="1"/>
        <v>225.95744680851064</v>
      </c>
      <c r="M5" s="11">
        <f t="shared" si="2"/>
        <v>2.5654858814415373</v>
      </c>
      <c r="N5" s="11">
        <f t="shared" si="3"/>
        <v>1.1353845238018103E-2</v>
      </c>
      <c r="O5" s="11">
        <f t="shared" si="4"/>
        <v>0.15777525602588449</v>
      </c>
      <c r="P5" s="11">
        <f t="shared" si="5"/>
        <v>6.9825207469082591E-4</v>
      </c>
      <c r="Q5">
        <f t="shared" si="6"/>
        <v>0</v>
      </c>
      <c r="R5">
        <f t="shared" si="6"/>
        <v>0</v>
      </c>
      <c r="S5">
        <f t="shared" si="6"/>
        <v>0</v>
      </c>
      <c r="T5">
        <f t="shared" si="6"/>
        <v>0.69511764138836107</v>
      </c>
      <c r="U5">
        <f t="shared" si="6"/>
        <v>0</v>
      </c>
      <c r="V5">
        <f t="shared" si="6"/>
        <v>0</v>
      </c>
      <c r="W5">
        <f t="shared" si="6"/>
        <v>0</v>
      </c>
      <c r="X5">
        <f t="shared" si="6"/>
        <v>3.134433302464604E-3</v>
      </c>
      <c r="Y5">
        <f t="shared" si="6"/>
        <v>0</v>
      </c>
      <c r="Z5">
        <f t="shared" si="6"/>
        <v>0</v>
      </c>
      <c r="AA5">
        <f t="shared" si="7"/>
        <v>0</v>
      </c>
      <c r="AB5">
        <f t="shared" si="7"/>
        <v>0</v>
      </c>
      <c r="AC5">
        <f t="shared" si="7"/>
        <v>3.7331351719225112</v>
      </c>
      <c r="AD5">
        <f t="shared" si="7"/>
        <v>5.9973281150406361</v>
      </c>
      <c r="AE5">
        <f t="shared" si="7"/>
        <v>0.91941061209113117</v>
      </c>
      <c r="AF5">
        <f t="shared" si="7"/>
        <v>0</v>
      </c>
      <c r="AG5">
        <f t="shared" si="7"/>
        <v>0</v>
      </c>
      <c r="AH5">
        <f t="shared" si="7"/>
        <v>0</v>
      </c>
      <c r="AI5">
        <f t="shared" si="7"/>
        <v>1.6542842429674285E-3</v>
      </c>
      <c r="AJ5">
        <f t="shared" si="7"/>
        <v>0</v>
      </c>
      <c r="AK5">
        <f t="shared" si="8"/>
        <v>0</v>
      </c>
      <c r="AL5">
        <f t="shared" si="8"/>
        <v>4.0649800300314263E-3</v>
      </c>
      <c r="AM5">
        <f t="shared" si="8"/>
        <v>0</v>
      </c>
      <c r="AN5">
        <f t="shared" si="8"/>
        <v>0</v>
      </c>
      <c r="AO5">
        <f t="shared" si="8"/>
        <v>0</v>
      </c>
      <c r="AP5">
        <f t="shared" si="8"/>
        <v>0</v>
      </c>
      <c r="AQ5">
        <f t="shared" si="8"/>
        <v>0</v>
      </c>
      <c r="AR5">
        <f t="shared" si="8"/>
        <v>0</v>
      </c>
      <c r="AS5">
        <f t="shared" si="8"/>
        <v>0</v>
      </c>
      <c r="AT5">
        <f t="shared" si="8"/>
        <v>0</v>
      </c>
      <c r="AU5">
        <f t="shared" si="9"/>
        <v>0</v>
      </c>
      <c r="AV5">
        <f t="shared" si="9"/>
        <v>0</v>
      </c>
      <c r="AX5">
        <v>0</v>
      </c>
      <c r="AY5">
        <v>0</v>
      </c>
      <c r="AZ5">
        <v>0</v>
      </c>
      <c r="BA5" s="11">
        <v>1.5706700747966799E-7</v>
      </c>
      <c r="BB5">
        <v>0</v>
      </c>
      <c r="BC5">
        <v>0</v>
      </c>
      <c r="BD5">
        <v>0</v>
      </c>
      <c r="BE5" s="11">
        <v>7.0824854621647005E-10</v>
      </c>
      <c r="BF5">
        <v>0</v>
      </c>
      <c r="BG5">
        <v>0</v>
      </c>
      <c r="BH5">
        <v>0</v>
      </c>
      <c r="BI5">
        <v>0</v>
      </c>
      <c r="BJ5" s="11">
        <v>8.43529692038661E-7</v>
      </c>
      <c r="BK5" s="11">
        <v>1.35514094854748E-6</v>
      </c>
      <c r="BL5" s="11">
        <v>2.0774767447676199E-7</v>
      </c>
      <c r="BM5">
        <v>0</v>
      </c>
      <c r="BN5">
        <v>0</v>
      </c>
      <c r="BO5">
        <v>0</v>
      </c>
      <c r="BP5" s="11">
        <v>3.7379784383647003E-10</v>
      </c>
      <c r="BQ5">
        <v>0</v>
      </c>
      <c r="BR5">
        <v>0</v>
      </c>
      <c r="BS5" s="11">
        <v>9.1851250891348398E-10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</row>
    <row r="6" spans="1:81" x14ac:dyDescent="0.25">
      <c r="A6" s="6" t="s">
        <v>120</v>
      </c>
      <c r="B6" s="5">
        <v>11934</v>
      </c>
      <c r="C6" s="5" t="s">
        <v>72</v>
      </c>
      <c r="D6" s="6" t="s">
        <v>131</v>
      </c>
      <c r="E6" s="6" t="s">
        <v>131</v>
      </c>
      <c r="F6" s="5" t="s">
        <v>134</v>
      </c>
      <c r="G6" s="5" t="s">
        <v>71</v>
      </c>
      <c r="H6" s="7">
        <v>500</v>
      </c>
      <c r="I6" s="6">
        <v>41.1</v>
      </c>
      <c r="J6">
        <v>5</v>
      </c>
      <c r="K6">
        <f t="shared" si="0"/>
        <v>0.121654501216545</v>
      </c>
      <c r="L6">
        <f t="shared" si="1"/>
        <v>60.8272506082725</v>
      </c>
      <c r="M6" s="11">
        <f t="shared" si="2"/>
        <v>3948.6012243400251</v>
      </c>
      <c r="N6" s="11">
        <f t="shared" si="3"/>
        <v>64.915004128150017</v>
      </c>
      <c r="O6" s="11">
        <f t="shared" si="4"/>
        <v>163.86970177630837</v>
      </c>
      <c r="P6" s="11">
        <f t="shared" si="5"/>
        <v>2.6940178972025097</v>
      </c>
      <c r="Q6">
        <f t="shared" si="6"/>
        <v>1408.999012278389</v>
      </c>
      <c r="R6">
        <f t="shared" si="6"/>
        <v>7.0897627124815168E-3</v>
      </c>
      <c r="S6">
        <f t="shared" si="6"/>
        <v>133.84626986510935</v>
      </c>
      <c r="T6">
        <f t="shared" si="6"/>
        <v>635.16694360270458</v>
      </c>
      <c r="U6">
        <f t="shared" si="6"/>
        <v>0.19819289105628998</v>
      </c>
      <c r="V6">
        <f t="shared" si="6"/>
        <v>0</v>
      </c>
      <c r="W6">
        <f t="shared" si="6"/>
        <v>45.199744373936824</v>
      </c>
      <c r="X6">
        <f t="shared" si="6"/>
        <v>0</v>
      </c>
      <c r="Y6">
        <f t="shared" si="6"/>
        <v>1.8061107442715807</v>
      </c>
      <c r="Z6">
        <f t="shared" si="6"/>
        <v>4.0429187846523502E-2</v>
      </c>
      <c r="AA6">
        <f t="shared" si="7"/>
        <v>12.835147582413303</v>
      </c>
      <c r="AB6">
        <f t="shared" si="7"/>
        <v>192.55839713685106</v>
      </c>
      <c r="AC6">
        <f t="shared" si="7"/>
        <v>25.514160364621087</v>
      </c>
      <c r="AD6">
        <f t="shared" si="7"/>
        <v>62077.02771916816</v>
      </c>
      <c r="AE6">
        <f t="shared" si="7"/>
        <v>117.73991611990624</v>
      </c>
      <c r="AF6">
        <f t="shared" si="7"/>
        <v>0</v>
      </c>
      <c r="AG6">
        <f t="shared" si="7"/>
        <v>0</v>
      </c>
      <c r="AH6">
        <f t="shared" si="7"/>
        <v>0</v>
      </c>
      <c r="AI6">
        <f t="shared" si="7"/>
        <v>9.1010889281710236E-2</v>
      </c>
      <c r="AJ6">
        <f t="shared" si="7"/>
        <v>0</v>
      </c>
      <c r="AK6">
        <f t="shared" si="8"/>
        <v>6.4261886537946747E-2</v>
      </c>
      <c r="AL6">
        <f t="shared" si="8"/>
        <v>0.60695573548986859</v>
      </c>
      <c r="AM6">
        <f t="shared" si="8"/>
        <v>4.2900734888264598</v>
      </c>
      <c r="AN6">
        <f t="shared" si="8"/>
        <v>0</v>
      </c>
      <c r="AO6">
        <f t="shared" si="8"/>
        <v>0.86340205689610272</v>
      </c>
      <c r="AP6">
        <f t="shared" si="8"/>
        <v>0</v>
      </c>
      <c r="AQ6">
        <f t="shared" si="8"/>
        <v>0</v>
      </c>
      <c r="AR6">
        <f t="shared" si="8"/>
        <v>7.3736724641528566</v>
      </c>
      <c r="AS6">
        <f t="shared" si="8"/>
        <v>0</v>
      </c>
      <c r="AT6">
        <f t="shared" si="8"/>
        <v>6.4686700554437522E-3</v>
      </c>
      <c r="AU6">
        <f t="shared" si="9"/>
        <v>0</v>
      </c>
      <c r="AV6">
        <f t="shared" si="9"/>
        <v>250.76914988077914</v>
      </c>
      <c r="AX6" s="11">
        <v>8.5705536026666E-5</v>
      </c>
      <c r="AY6" s="11">
        <v>4.3125077326529899E-10</v>
      </c>
      <c r="AZ6" s="11">
        <v>8.1415006000674793E-6</v>
      </c>
      <c r="BA6" s="11">
        <v>3.8635458856612197E-5</v>
      </c>
      <c r="BB6" s="11">
        <v>1.2055528653059E-8</v>
      </c>
      <c r="BC6">
        <v>0</v>
      </c>
      <c r="BD6" s="11">
        <v>2.7493761784633102E-6</v>
      </c>
      <c r="BE6">
        <v>0</v>
      </c>
      <c r="BF6" s="11">
        <v>1.09860750868101E-7</v>
      </c>
      <c r="BG6" s="11">
        <v>2.4591963410294099E-9</v>
      </c>
      <c r="BH6" s="11">
        <v>7.8072673858961699E-7</v>
      </c>
      <c r="BI6" s="11">
        <v>1.1712797879370499E-5</v>
      </c>
      <c r="BJ6" s="11">
        <v>1.55195622655846E-6</v>
      </c>
      <c r="BK6">
        <v>3.7759749220905199E-3</v>
      </c>
      <c r="BL6" s="11">
        <v>7.1617953844225203E-6</v>
      </c>
      <c r="BM6">
        <v>0</v>
      </c>
      <c r="BN6">
        <v>0</v>
      </c>
      <c r="BO6">
        <v>0</v>
      </c>
      <c r="BP6" s="11">
        <v>5.5359421704203303E-9</v>
      </c>
      <c r="BQ6">
        <v>0</v>
      </c>
      <c r="BR6" s="11">
        <v>3.9088738770040596E-9</v>
      </c>
      <c r="BS6" s="11">
        <v>3.6919448630770598E-8</v>
      </c>
      <c r="BT6" s="11">
        <v>2.6095337523275299E-7</v>
      </c>
      <c r="BU6">
        <v>0</v>
      </c>
      <c r="BV6" s="11">
        <v>5.2518373290517197E-8</v>
      </c>
      <c r="BW6">
        <v>0</v>
      </c>
      <c r="BX6">
        <v>0</v>
      </c>
      <c r="BY6" s="11">
        <v>4.4852022288034401E-7</v>
      </c>
      <c r="BZ6">
        <v>0</v>
      </c>
      <c r="CA6" s="11">
        <v>3.9347141456470503E-10</v>
      </c>
      <c r="CB6">
        <v>0</v>
      </c>
      <c r="CC6" s="11">
        <v>1.52535979246216E-5</v>
      </c>
    </row>
    <row r="7" spans="1:81" x14ac:dyDescent="0.25">
      <c r="A7" s="6" t="s">
        <v>122</v>
      </c>
      <c r="B7" s="5">
        <v>11928</v>
      </c>
      <c r="C7" s="5" t="s">
        <v>70</v>
      </c>
      <c r="D7" s="6" t="s">
        <v>131</v>
      </c>
      <c r="E7" s="6" t="s">
        <v>131</v>
      </c>
      <c r="F7" s="5" t="s">
        <v>134</v>
      </c>
      <c r="G7" s="5" t="s">
        <v>69</v>
      </c>
      <c r="H7" s="15">
        <v>185.3</v>
      </c>
      <c r="I7" s="6">
        <v>44.5</v>
      </c>
      <c r="J7">
        <v>18</v>
      </c>
      <c r="K7">
        <f t="shared" si="0"/>
        <v>0.4044943820224719</v>
      </c>
      <c r="L7">
        <f t="shared" si="1"/>
        <v>74.952808988764048</v>
      </c>
      <c r="M7" s="11">
        <f t="shared" si="2"/>
        <v>5770.0141209975909</v>
      </c>
      <c r="N7" s="11">
        <f t="shared" si="3"/>
        <v>76.981959700303648</v>
      </c>
      <c r="O7" s="11">
        <f t="shared" si="4"/>
        <v>1267.5475005116123</v>
      </c>
      <c r="P7" s="11">
        <f t="shared" si="5"/>
        <v>16.911274141862069</v>
      </c>
      <c r="Q7">
        <f t="shared" si="6"/>
        <v>3673.5492686158273</v>
      </c>
      <c r="R7">
        <f t="shared" si="6"/>
        <v>83.017220663630596</v>
      </c>
      <c r="S7">
        <f t="shared" si="6"/>
        <v>1.2796193277568335</v>
      </c>
      <c r="T7">
        <f t="shared" si="6"/>
        <v>4104.9800695250706</v>
      </c>
      <c r="U7">
        <f t="shared" si="6"/>
        <v>0.57350707069624696</v>
      </c>
      <c r="V7">
        <f t="shared" si="6"/>
        <v>0</v>
      </c>
      <c r="W7">
        <f t="shared" si="6"/>
        <v>14.265532671346937</v>
      </c>
      <c r="X7">
        <f t="shared" si="6"/>
        <v>5.61551450928435E-2</v>
      </c>
      <c r="Y7">
        <f t="shared" si="6"/>
        <v>5.4496767559248696</v>
      </c>
      <c r="Z7">
        <f t="shared" si="6"/>
        <v>3.9371914796117527E-2</v>
      </c>
      <c r="AA7">
        <f t="shared" si="7"/>
        <v>29.291738781585366</v>
      </c>
      <c r="AB7">
        <f t="shared" si="7"/>
        <v>7798.6808066967933</v>
      </c>
      <c r="AC7">
        <f t="shared" si="7"/>
        <v>5.1792811679449686</v>
      </c>
      <c r="AD7">
        <f t="shared" si="7"/>
        <v>59793.654776470998</v>
      </c>
      <c r="AE7">
        <f t="shared" si="7"/>
        <v>246.94795236886981</v>
      </c>
      <c r="AF7">
        <f t="shared" si="7"/>
        <v>0</v>
      </c>
      <c r="AG7">
        <f t="shared" si="7"/>
        <v>0</v>
      </c>
      <c r="AH7">
        <f t="shared" si="7"/>
        <v>0.29688895429863515</v>
      </c>
      <c r="AI7">
        <f t="shared" si="7"/>
        <v>4.8134802372333372</v>
      </c>
      <c r="AJ7">
        <f t="shared" si="7"/>
        <v>0</v>
      </c>
      <c r="AK7">
        <f t="shared" si="8"/>
        <v>0</v>
      </c>
      <c r="AL7">
        <f t="shared" si="8"/>
        <v>20.076550505792508</v>
      </c>
      <c r="AM7">
        <f t="shared" si="8"/>
        <v>550.38566104612039</v>
      </c>
      <c r="AN7">
        <f t="shared" si="8"/>
        <v>0</v>
      </c>
      <c r="AO7">
        <f t="shared" si="8"/>
        <v>0</v>
      </c>
      <c r="AP7">
        <f t="shared" si="8"/>
        <v>0</v>
      </c>
      <c r="AQ7">
        <f t="shared" si="8"/>
        <v>0</v>
      </c>
      <c r="AR7">
        <f t="shared" si="8"/>
        <v>109.88698768925892</v>
      </c>
      <c r="AS7">
        <f t="shared" si="8"/>
        <v>0</v>
      </c>
      <c r="AT7">
        <f t="shared" si="8"/>
        <v>2.6247943197411599E-3</v>
      </c>
      <c r="AU7">
        <f t="shared" si="9"/>
        <v>1.0892896426925855E-2</v>
      </c>
      <c r="AV7">
        <f t="shared" si="9"/>
        <v>539.52163700386382</v>
      </c>
      <c r="AX7">
        <v>2.75342836641376E-4</v>
      </c>
      <c r="AY7" s="11">
        <v>6.2223738831791798E-6</v>
      </c>
      <c r="AZ7" s="11">
        <v>9.5911063051688605E-8</v>
      </c>
      <c r="BA7">
        <v>3.0767978705379599E-4</v>
      </c>
      <c r="BB7" s="11">
        <v>4.2985965923601401E-8</v>
      </c>
      <c r="BC7">
        <v>0</v>
      </c>
      <c r="BD7" s="11">
        <v>1.0692417454384399E-6</v>
      </c>
      <c r="BE7" s="11">
        <v>4.2089858638802299E-9</v>
      </c>
      <c r="BF7" s="11">
        <v>4.0846858093734401E-7</v>
      </c>
      <c r="BG7" s="11">
        <v>2.95103560923529E-9</v>
      </c>
      <c r="BH7" s="11">
        <v>2.1954981018449401E-6</v>
      </c>
      <c r="BI7">
        <v>5.8453303286868502E-4</v>
      </c>
      <c r="BJ7" s="11">
        <v>3.8820167208008201E-7</v>
      </c>
      <c r="BK7">
        <v>4.4817023852009299E-3</v>
      </c>
      <c r="BL7" s="11">
        <v>1.85094427040703E-5</v>
      </c>
      <c r="BM7">
        <v>0</v>
      </c>
      <c r="BN7">
        <v>0</v>
      </c>
      <c r="BO7" s="11">
        <v>2.2252661082419501E-8</v>
      </c>
      <c r="BP7" s="11">
        <v>3.6078386479254101E-7</v>
      </c>
      <c r="BQ7">
        <v>0</v>
      </c>
      <c r="BR7">
        <v>0</v>
      </c>
      <c r="BS7" s="11">
        <v>1.50479385521394E-6</v>
      </c>
      <c r="BT7" s="11">
        <v>4.1252951322544501E-5</v>
      </c>
      <c r="BU7">
        <v>0</v>
      </c>
      <c r="BV7">
        <v>0</v>
      </c>
      <c r="BW7">
        <v>0</v>
      </c>
      <c r="BX7">
        <v>0</v>
      </c>
      <c r="BY7" s="11">
        <v>8.2363383986236898E-6</v>
      </c>
      <c r="BZ7">
        <v>0</v>
      </c>
      <c r="CA7" s="11">
        <v>1.96735707282352E-10</v>
      </c>
      <c r="CB7" s="11">
        <v>8.1645318522176405E-10</v>
      </c>
      <c r="CC7" s="11">
        <v>4.0438662203655898E-5</v>
      </c>
    </row>
    <row r="8" spans="1:81" x14ac:dyDescent="0.25">
      <c r="A8" s="6" t="s">
        <v>123</v>
      </c>
      <c r="B8" s="5">
        <v>11930</v>
      </c>
      <c r="C8" s="5" t="s">
        <v>68</v>
      </c>
      <c r="D8" s="6" t="s">
        <v>131</v>
      </c>
      <c r="E8" s="6" t="s">
        <v>131</v>
      </c>
      <c r="F8" s="5" t="s">
        <v>134</v>
      </c>
      <c r="G8" s="5" t="s">
        <v>67</v>
      </c>
      <c r="H8" s="15">
        <v>500.1</v>
      </c>
      <c r="I8" s="6">
        <v>41.8</v>
      </c>
      <c r="J8">
        <v>25</v>
      </c>
      <c r="K8">
        <f t="shared" si="0"/>
        <v>0.59808612440191389</v>
      </c>
      <c r="L8">
        <f t="shared" si="1"/>
        <v>299.10287081339715</v>
      </c>
      <c r="M8" s="11">
        <f t="shared" si="2"/>
        <v>1478.8614878597332</v>
      </c>
      <c r="N8" s="11">
        <f t="shared" si="3"/>
        <v>4.9443239506128247</v>
      </c>
      <c r="O8" s="11">
        <f t="shared" si="4"/>
        <v>65.731594765247792</v>
      </c>
      <c r="P8" s="11">
        <f t="shared" si="5"/>
        <v>0.21976250039490963</v>
      </c>
      <c r="Q8">
        <f t="shared" si="6"/>
        <v>4.7807296357305029</v>
      </c>
      <c r="R8">
        <f t="shared" si="6"/>
        <v>9.4149042081094508E-2</v>
      </c>
      <c r="S8">
        <f t="shared" si="6"/>
        <v>0.18610585267442917</v>
      </c>
      <c r="T8">
        <f t="shared" si="6"/>
        <v>120.69193575133507</v>
      </c>
      <c r="U8">
        <f t="shared" si="6"/>
        <v>1.5410023612130737E-2</v>
      </c>
      <c r="V8">
        <f t="shared" si="6"/>
        <v>3.2592045296484795E-2</v>
      </c>
      <c r="W8">
        <f t="shared" si="6"/>
        <v>0.36750311626490584</v>
      </c>
      <c r="X8">
        <f t="shared" si="6"/>
        <v>4.0401876430795971</v>
      </c>
      <c r="Y8">
        <f t="shared" si="6"/>
        <v>1.3138617509732609</v>
      </c>
      <c r="Z8">
        <f t="shared" si="6"/>
        <v>3.2887632731063176E-3</v>
      </c>
      <c r="AA8">
        <f t="shared" si="7"/>
        <v>5.562777747742917</v>
      </c>
      <c r="AB8">
        <f t="shared" si="7"/>
        <v>50.520117550944526</v>
      </c>
      <c r="AC8">
        <f t="shared" si="7"/>
        <v>0.76227067679298832</v>
      </c>
      <c r="AD8">
        <f t="shared" si="7"/>
        <v>4436.9629761447859</v>
      </c>
      <c r="AE8">
        <f t="shared" si="7"/>
        <v>277.51138250521547</v>
      </c>
      <c r="AF8">
        <f t="shared" si="7"/>
        <v>1.8169133785400585E-2</v>
      </c>
      <c r="AG8">
        <f t="shared" si="7"/>
        <v>0</v>
      </c>
      <c r="AH8">
        <f t="shared" si="7"/>
        <v>2.8733690247839005</v>
      </c>
      <c r="AI8">
        <f t="shared" si="7"/>
        <v>9.190664296653356</v>
      </c>
      <c r="AJ8">
        <f t="shared" si="7"/>
        <v>0</v>
      </c>
      <c r="AK8">
        <f t="shared" si="8"/>
        <v>4.1109540913828796E-3</v>
      </c>
      <c r="AL8">
        <f t="shared" si="8"/>
        <v>0.13213400505567557</v>
      </c>
      <c r="AM8">
        <f t="shared" si="8"/>
        <v>16.904313651356873</v>
      </c>
      <c r="AN8">
        <f t="shared" si="8"/>
        <v>0</v>
      </c>
      <c r="AO8">
        <f t="shared" si="8"/>
        <v>0.5576807286536638</v>
      </c>
      <c r="AP8">
        <f t="shared" si="8"/>
        <v>0</v>
      </c>
      <c r="AQ8">
        <f t="shared" si="8"/>
        <v>0</v>
      </c>
      <c r="AR8">
        <f t="shared" si="8"/>
        <v>9.601181474539501E-2</v>
      </c>
      <c r="AS8">
        <f t="shared" si="8"/>
        <v>0</v>
      </c>
      <c r="AT8">
        <f t="shared" si="8"/>
        <v>6.5775265462126079E-4</v>
      </c>
      <c r="AU8">
        <f t="shared" si="9"/>
        <v>1.3648367583391214E-3</v>
      </c>
      <c r="AV8">
        <f t="shared" si="9"/>
        <v>11.700186164483886</v>
      </c>
      <c r="AX8" s="11">
        <v>1.42992995862968E-6</v>
      </c>
      <c r="AY8" s="11">
        <v>2.8160248770786699E-8</v>
      </c>
      <c r="AZ8" s="11">
        <v>5.5664794810096901E-8</v>
      </c>
      <c r="BA8" s="11">
        <v>3.6099304467250397E-5</v>
      </c>
      <c r="BB8" s="11">
        <v>4.6091823016905399E-9</v>
      </c>
      <c r="BC8" s="11">
        <v>9.7483743138588793E-9</v>
      </c>
      <c r="BD8" s="11">
        <v>1.09921237107703E-7</v>
      </c>
      <c r="BE8" s="11">
        <v>1.2084317226699201E-6</v>
      </c>
      <c r="BF8" s="11">
        <v>3.9297982156801903E-7</v>
      </c>
      <c r="BG8" s="11">
        <v>9.8367853641176409E-10</v>
      </c>
      <c r="BH8" s="11">
        <v>1.66384279404679E-6</v>
      </c>
      <c r="BI8" s="11">
        <v>1.51107121933178E-5</v>
      </c>
      <c r="BJ8" s="11">
        <v>2.2799734776565401E-7</v>
      </c>
      <c r="BK8">
        <v>1.32710836385766E-3</v>
      </c>
      <c r="BL8" s="11">
        <v>8.3004451190704705E-5</v>
      </c>
      <c r="BM8" s="11">
        <v>5.4344400754060002E-9</v>
      </c>
      <c r="BN8">
        <v>0</v>
      </c>
      <c r="BO8" s="11">
        <v>8.5943292421915599E-7</v>
      </c>
      <c r="BP8" s="11">
        <v>2.74895407581121E-6</v>
      </c>
      <c r="BQ8">
        <v>0</v>
      </c>
      <c r="BR8" s="11">
        <v>1.2295981705147E-9</v>
      </c>
      <c r="BS8" s="11">
        <v>3.9521660244224499E-8</v>
      </c>
      <c r="BT8" s="11">
        <v>5.0561287422509403E-6</v>
      </c>
      <c r="BU8">
        <v>0</v>
      </c>
      <c r="BV8" s="11">
        <v>1.66803906937618E-7</v>
      </c>
      <c r="BW8">
        <v>0</v>
      </c>
      <c r="BX8">
        <v>0</v>
      </c>
      <c r="BY8" s="11">
        <v>2.87174094223517E-8</v>
      </c>
      <c r="BZ8">
        <v>0</v>
      </c>
      <c r="CA8" s="11">
        <v>1.96735707282352E-10</v>
      </c>
      <c r="CB8" s="11">
        <v>4.0822659261088203E-10</v>
      </c>
      <c r="CC8" s="11">
        <v>3.4995592708483202E-6</v>
      </c>
    </row>
    <row r="9" spans="1:81" x14ac:dyDescent="0.25">
      <c r="A9" s="6" t="s">
        <v>124</v>
      </c>
      <c r="B9" s="5">
        <v>11932</v>
      </c>
      <c r="C9" s="5" t="s">
        <v>66</v>
      </c>
      <c r="D9" s="6" t="s">
        <v>131</v>
      </c>
      <c r="E9" s="6" t="s">
        <v>131</v>
      </c>
      <c r="F9" s="5" t="s">
        <v>134</v>
      </c>
      <c r="G9" s="5" t="s">
        <v>65</v>
      </c>
      <c r="H9" s="6">
        <f>AVERAGE(H3:H8)</f>
        <v>452.90000000000003</v>
      </c>
      <c r="I9" s="6">
        <v>27.7</v>
      </c>
      <c r="J9">
        <v>27.7</v>
      </c>
      <c r="K9">
        <f t="shared" si="0"/>
        <v>1</v>
      </c>
      <c r="L9">
        <f t="shared" si="1"/>
        <v>452.90000000000003</v>
      </c>
      <c r="M9" s="11">
        <f t="shared" si="2"/>
        <v>76.704045039496592</v>
      </c>
      <c r="N9" s="11">
        <f t="shared" si="3"/>
        <v>0.1693619894888421</v>
      </c>
      <c r="O9" s="11">
        <f t="shared" si="4"/>
        <v>7.6101697750402764E-2</v>
      </c>
      <c r="P9" s="11">
        <f t="shared" si="5"/>
        <v>1.680320109304543E-4</v>
      </c>
      <c r="Q9">
        <f t="shared" si="6"/>
        <v>1.3830621413649522E-2</v>
      </c>
      <c r="R9">
        <f t="shared" si="6"/>
        <v>0</v>
      </c>
      <c r="S9">
        <f t="shared" si="6"/>
        <v>1.1876886525846212E-3</v>
      </c>
      <c r="T9">
        <f t="shared" si="6"/>
        <v>6.7356692078676089E-2</v>
      </c>
      <c r="U9">
        <f t="shared" si="6"/>
        <v>0</v>
      </c>
      <c r="V9">
        <f t="shared" si="6"/>
        <v>0</v>
      </c>
      <c r="W9">
        <f t="shared" si="6"/>
        <v>3.6516927360913887E-2</v>
      </c>
      <c r="X9">
        <f t="shared" si="6"/>
        <v>0</v>
      </c>
      <c r="Y9">
        <f t="shared" si="6"/>
        <v>0</v>
      </c>
      <c r="Z9">
        <f t="shared" si="6"/>
        <v>0</v>
      </c>
      <c r="AA9">
        <f t="shared" si="7"/>
        <v>4.0105358426974158E-2</v>
      </c>
      <c r="AB9">
        <f t="shared" si="7"/>
        <v>2.6932245200940162E-3</v>
      </c>
      <c r="AC9">
        <f t="shared" si="7"/>
        <v>0.92423080568052118</v>
      </c>
      <c r="AD9">
        <f t="shared" si="7"/>
        <v>168.25905151213735</v>
      </c>
      <c r="AE9">
        <f t="shared" si="7"/>
        <v>9.5131640306547142E-3</v>
      </c>
      <c r="AF9">
        <f t="shared" si="7"/>
        <v>0</v>
      </c>
      <c r="AG9">
        <f t="shared" si="7"/>
        <v>0</v>
      </c>
      <c r="AH9">
        <f t="shared" si="7"/>
        <v>0</v>
      </c>
      <c r="AI9">
        <f t="shared" si="7"/>
        <v>0</v>
      </c>
      <c r="AJ9">
        <f t="shared" si="7"/>
        <v>0</v>
      </c>
      <c r="AK9">
        <f t="shared" si="8"/>
        <v>0</v>
      </c>
      <c r="AL9">
        <f t="shared" si="8"/>
        <v>1.1619960631050871E-3</v>
      </c>
      <c r="AM9">
        <f t="shared" si="8"/>
        <v>0</v>
      </c>
      <c r="AN9">
        <f t="shared" si="8"/>
        <v>0</v>
      </c>
      <c r="AO9">
        <f t="shared" si="8"/>
        <v>0</v>
      </c>
      <c r="AP9">
        <f t="shared" si="8"/>
        <v>0</v>
      </c>
      <c r="AQ9">
        <f t="shared" si="8"/>
        <v>0</v>
      </c>
      <c r="AR9">
        <f t="shared" si="8"/>
        <v>0</v>
      </c>
      <c r="AS9">
        <f t="shared" si="8"/>
        <v>0</v>
      </c>
      <c r="AT9">
        <f t="shared" si="8"/>
        <v>0</v>
      </c>
      <c r="AU9">
        <f t="shared" si="9"/>
        <v>0</v>
      </c>
      <c r="AV9">
        <f t="shared" si="9"/>
        <v>6.3414984775576506E-3</v>
      </c>
      <c r="AX9" s="11">
        <v>6.2638884382418698E-9</v>
      </c>
      <c r="AY9">
        <v>0</v>
      </c>
      <c r="AZ9" s="11">
        <v>5.3790419075557503E-10</v>
      </c>
      <c r="BA9" s="11">
        <v>3.0505845842432403E-8</v>
      </c>
      <c r="BB9">
        <v>0</v>
      </c>
      <c r="BC9">
        <v>0</v>
      </c>
      <c r="BD9" s="11">
        <v>1.6538516401757899E-8</v>
      </c>
      <c r="BE9">
        <v>0</v>
      </c>
      <c r="BF9">
        <v>0</v>
      </c>
      <c r="BG9">
        <v>0</v>
      </c>
      <c r="BH9" s="11">
        <v>1.81637168315766E-8</v>
      </c>
      <c r="BI9" s="11">
        <v>1.21976138515058E-9</v>
      </c>
      <c r="BJ9" s="11">
        <v>4.1858413189270802E-7</v>
      </c>
      <c r="BK9" s="11">
        <v>7.6204524429847006E-5</v>
      </c>
      <c r="BL9" s="11">
        <v>4.30851198948352E-9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 s="11">
        <v>5.2626801698029399E-10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 s="11">
        <v>2.87206466048586E-9</v>
      </c>
    </row>
    <row r="10" spans="1:81" x14ac:dyDescent="0.25">
      <c r="A10" s="6"/>
      <c r="B10" s="6"/>
      <c r="C10" s="6"/>
      <c r="D10" s="6"/>
      <c r="E10" s="6"/>
      <c r="F10" s="6"/>
      <c r="G10" s="6"/>
      <c r="H10" s="6"/>
      <c r="I10" s="6"/>
      <c r="M10" t="s">
        <v>99</v>
      </c>
      <c r="N10" t="s">
        <v>99</v>
      </c>
      <c r="O10" t="s">
        <v>98</v>
      </c>
      <c r="P10" t="s">
        <v>98</v>
      </c>
      <c r="Q10" t="s">
        <v>0</v>
      </c>
      <c r="R10" t="s">
        <v>1</v>
      </c>
      <c r="S10" t="s">
        <v>2</v>
      </c>
      <c r="T10" t="s">
        <v>3</v>
      </c>
      <c r="U10" t="s">
        <v>4</v>
      </c>
      <c r="V10" t="s">
        <v>5</v>
      </c>
      <c r="W10" t="s">
        <v>6</v>
      </c>
      <c r="X10" t="s">
        <v>7</v>
      </c>
      <c r="Y10" t="s">
        <v>8</v>
      </c>
      <c r="Z10" t="s">
        <v>9</v>
      </c>
      <c r="AA10" t="s">
        <v>10</v>
      </c>
      <c r="AB10" t="s">
        <v>97</v>
      </c>
      <c r="AC10" t="s">
        <v>11</v>
      </c>
      <c r="AD10" t="s">
        <v>12</v>
      </c>
      <c r="AE10" t="s">
        <v>13</v>
      </c>
      <c r="AF10" t="s">
        <v>14</v>
      </c>
      <c r="AG10" t="s">
        <v>15</v>
      </c>
      <c r="AH10" t="s">
        <v>16</v>
      </c>
      <c r="AI10" t="s">
        <v>17</v>
      </c>
      <c r="AJ10" t="s">
        <v>18</v>
      </c>
      <c r="AK10" t="s">
        <v>19</v>
      </c>
      <c r="AL10" t="s">
        <v>20</v>
      </c>
      <c r="AM10" t="s">
        <v>21</v>
      </c>
      <c r="AN10" t="s">
        <v>22</v>
      </c>
      <c r="AO10" t="s">
        <v>23</v>
      </c>
      <c r="AP10" t="s">
        <v>24</v>
      </c>
      <c r="AQ10" t="s">
        <v>25</v>
      </c>
      <c r="AR10" t="s">
        <v>96</v>
      </c>
      <c r="AS10" t="s">
        <v>95</v>
      </c>
      <c r="AT10" t="s">
        <v>26</v>
      </c>
      <c r="AU10" t="s">
        <v>27</v>
      </c>
      <c r="AV10" t="s">
        <v>94</v>
      </c>
      <c r="AX10" t="s">
        <v>0</v>
      </c>
      <c r="AY10" t="s">
        <v>1</v>
      </c>
      <c r="AZ10" t="s">
        <v>2</v>
      </c>
      <c r="BA10" t="s">
        <v>3</v>
      </c>
      <c r="BB10" t="s">
        <v>4</v>
      </c>
      <c r="BC10" t="s">
        <v>5</v>
      </c>
      <c r="BD10" t="s">
        <v>6</v>
      </c>
      <c r="BE10" t="s">
        <v>7</v>
      </c>
      <c r="BF10" t="s">
        <v>8</v>
      </c>
      <c r="BG10" t="s">
        <v>9</v>
      </c>
      <c r="BH10" t="s">
        <v>10</v>
      </c>
      <c r="BI10" t="s">
        <v>97</v>
      </c>
      <c r="BJ10" t="s">
        <v>11</v>
      </c>
      <c r="BK10" t="s">
        <v>12</v>
      </c>
      <c r="BL10" t="s">
        <v>13</v>
      </c>
      <c r="BM10" t="s">
        <v>14</v>
      </c>
      <c r="BN10" t="s">
        <v>15</v>
      </c>
      <c r="BO10" t="s">
        <v>16</v>
      </c>
      <c r="BP10" t="s">
        <v>17</v>
      </c>
      <c r="BQ10" t="s">
        <v>18</v>
      </c>
      <c r="BR10" t="s">
        <v>19</v>
      </c>
      <c r="BS10" t="s">
        <v>20</v>
      </c>
      <c r="BT10" t="s">
        <v>21</v>
      </c>
      <c r="BU10" t="s">
        <v>22</v>
      </c>
      <c r="BV10" t="s">
        <v>23</v>
      </c>
      <c r="BW10" t="s">
        <v>24</v>
      </c>
      <c r="BX10" t="s">
        <v>25</v>
      </c>
      <c r="BY10" t="s">
        <v>96</v>
      </c>
      <c r="BZ10" t="s">
        <v>95</v>
      </c>
      <c r="CA10" t="s">
        <v>26</v>
      </c>
      <c r="CB10" t="s">
        <v>27</v>
      </c>
      <c r="CC10" t="s">
        <v>94</v>
      </c>
    </row>
    <row r="11" spans="1:81" x14ac:dyDescent="0.25">
      <c r="A11" s="6"/>
      <c r="B11" s="6"/>
      <c r="C11" s="6"/>
      <c r="D11" s="6"/>
      <c r="E11" s="6"/>
      <c r="F11" s="6"/>
      <c r="G11" s="6"/>
      <c r="H11" s="6" t="s">
        <v>105</v>
      </c>
      <c r="I11" s="6" t="s">
        <v>106</v>
      </c>
      <c r="J11" t="s">
        <v>107</v>
      </c>
      <c r="K11" t="s">
        <v>108</v>
      </c>
      <c r="L11" t="s">
        <v>109</v>
      </c>
      <c r="M11" t="s">
        <v>93</v>
      </c>
      <c r="N11" t="s">
        <v>100</v>
      </c>
      <c r="O11" t="s">
        <v>93</v>
      </c>
      <c r="P11" t="s">
        <v>100</v>
      </c>
      <c r="Q11" t="s">
        <v>100</v>
      </c>
      <c r="R11" t="s">
        <v>100</v>
      </c>
      <c r="S11" t="s">
        <v>100</v>
      </c>
      <c r="T11" t="s">
        <v>100</v>
      </c>
      <c r="U11" t="s">
        <v>100</v>
      </c>
      <c r="V11" t="s">
        <v>100</v>
      </c>
      <c r="W11" t="s">
        <v>100</v>
      </c>
      <c r="X11" t="s">
        <v>100</v>
      </c>
      <c r="Y11" t="s">
        <v>100</v>
      </c>
      <c r="Z11" t="s">
        <v>100</v>
      </c>
      <c r="AA11" t="s">
        <v>100</v>
      </c>
      <c r="AB11" t="s">
        <v>100</v>
      </c>
      <c r="AC11" t="s">
        <v>100</v>
      </c>
      <c r="AD11" t="s">
        <v>100</v>
      </c>
      <c r="AE11" t="s">
        <v>100</v>
      </c>
      <c r="AF11" t="s">
        <v>100</v>
      </c>
      <c r="AG11" t="s">
        <v>100</v>
      </c>
      <c r="AH11" t="s">
        <v>100</v>
      </c>
      <c r="AI11" t="s">
        <v>100</v>
      </c>
      <c r="AJ11" t="s">
        <v>100</v>
      </c>
      <c r="AK11" t="s">
        <v>100</v>
      </c>
      <c r="AL11" t="s">
        <v>100</v>
      </c>
      <c r="AM11" t="s">
        <v>100</v>
      </c>
      <c r="AN11" t="s">
        <v>100</v>
      </c>
      <c r="AO11" t="s">
        <v>100</v>
      </c>
      <c r="AP11" t="s">
        <v>100</v>
      </c>
      <c r="AQ11" t="s">
        <v>100</v>
      </c>
      <c r="AR11" t="s">
        <v>100</v>
      </c>
      <c r="AS11" t="s">
        <v>100</v>
      </c>
      <c r="AT11" t="s">
        <v>100</v>
      </c>
      <c r="AU11" t="s">
        <v>100</v>
      </c>
      <c r="AV11" t="s">
        <v>100</v>
      </c>
      <c r="AX11" t="s">
        <v>91</v>
      </c>
      <c r="AY11" t="s">
        <v>91</v>
      </c>
      <c r="AZ11" t="s">
        <v>91</v>
      </c>
      <c r="BA11" t="s">
        <v>91</v>
      </c>
      <c r="BB11" t="s">
        <v>91</v>
      </c>
      <c r="BC11" t="s">
        <v>91</v>
      </c>
      <c r="BD11" t="s">
        <v>91</v>
      </c>
      <c r="BE11" t="s">
        <v>91</v>
      </c>
      <c r="BF11" t="s">
        <v>91</v>
      </c>
      <c r="BG11" t="s">
        <v>91</v>
      </c>
      <c r="BH11" t="s">
        <v>91</v>
      </c>
      <c r="BI11" t="s">
        <v>91</v>
      </c>
      <c r="BJ11" t="s">
        <v>91</v>
      </c>
      <c r="BK11" t="s">
        <v>91</v>
      </c>
      <c r="BL11" t="s">
        <v>91</v>
      </c>
      <c r="BM11" t="s">
        <v>91</v>
      </c>
      <c r="BN11" t="s">
        <v>91</v>
      </c>
      <c r="BO11" t="s">
        <v>91</v>
      </c>
      <c r="BP11" t="s">
        <v>91</v>
      </c>
      <c r="BQ11" t="s">
        <v>91</v>
      </c>
      <c r="BR11" t="s">
        <v>91</v>
      </c>
      <c r="BS11" t="s">
        <v>91</v>
      </c>
      <c r="BT11" t="s">
        <v>91</v>
      </c>
      <c r="BU11" t="s">
        <v>91</v>
      </c>
      <c r="BV11" t="s">
        <v>91</v>
      </c>
      <c r="BW11" t="s">
        <v>91</v>
      </c>
      <c r="BX11" t="s">
        <v>91</v>
      </c>
      <c r="BY11" t="s">
        <v>91</v>
      </c>
      <c r="BZ11" t="s">
        <v>91</v>
      </c>
      <c r="CA11" t="s">
        <v>91</v>
      </c>
      <c r="CB11" t="s">
        <v>91</v>
      </c>
      <c r="CC11" t="s">
        <v>91</v>
      </c>
    </row>
    <row r="12" spans="1:81" x14ac:dyDescent="0.25">
      <c r="A12" s="6" t="s">
        <v>148</v>
      </c>
      <c r="B12" s="6">
        <v>11936</v>
      </c>
      <c r="C12" s="6" t="s">
        <v>46</v>
      </c>
      <c r="D12" s="6" t="s">
        <v>137</v>
      </c>
      <c r="E12" s="6" t="s">
        <v>138</v>
      </c>
      <c r="F12" s="6" t="s">
        <v>135</v>
      </c>
      <c r="G12" s="6" t="s">
        <v>45</v>
      </c>
      <c r="H12" s="6">
        <v>51300</v>
      </c>
      <c r="I12" s="15">
        <v>108.3</v>
      </c>
      <c r="J12" s="2">
        <v>6.3</v>
      </c>
      <c r="K12">
        <f>J12/I12</f>
        <v>5.817174515235457E-2</v>
      </c>
      <c r="L12">
        <f>H12*K12</f>
        <v>2984.2105263157896</v>
      </c>
      <c r="M12" s="11">
        <f>SUM(AX12:CC12)*1000000</f>
        <v>14.932641638614488</v>
      </c>
      <c r="N12">
        <f>(M12/K12)/(H12/1000)</f>
        <v>5.0038834415110278</v>
      </c>
      <c r="O12" s="11">
        <f>M12-((BJ12+BK12+BL12+BP12+BS12+CA12+CB12)*1000000)</f>
        <v>4.5427483459517539</v>
      </c>
      <c r="P12" s="11">
        <f>O12/(L12/1000)</f>
        <v>1.5222613504952967</v>
      </c>
      <c r="Q12">
        <f t="shared" ref="Q12:Z13" si="10">(AX12*1000000)/$L12*1000</f>
        <v>1.4432704623848212</v>
      </c>
      <c r="R12">
        <f t="shared" si="10"/>
        <v>0</v>
      </c>
      <c r="S12">
        <f t="shared" si="10"/>
        <v>9.5592041192747951E-4</v>
      </c>
      <c r="T12">
        <f t="shared" si="10"/>
        <v>2.7202045925335587E-2</v>
      </c>
      <c r="U12">
        <f t="shared" si="10"/>
        <v>0</v>
      </c>
      <c r="V12">
        <f t="shared" si="10"/>
        <v>0</v>
      </c>
      <c r="W12">
        <f t="shared" si="10"/>
        <v>9.0422879068157737E-4</v>
      </c>
      <c r="X12">
        <f t="shared" si="10"/>
        <v>2.3733196434061606E-4</v>
      </c>
      <c r="Y12">
        <f t="shared" si="10"/>
        <v>0</v>
      </c>
      <c r="Z12">
        <f t="shared" si="10"/>
        <v>0</v>
      </c>
      <c r="AA12">
        <f t="shared" ref="AA12:AJ13" si="11">(BH12*1000000)/$L12*1000</f>
        <v>3.5650615046479095E-2</v>
      </c>
      <c r="AB12">
        <f t="shared" si="11"/>
        <v>1.7187783832294304E-3</v>
      </c>
      <c r="AC12">
        <f t="shared" si="11"/>
        <v>0.11037743513264954</v>
      </c>
      <c r="AD12">
        <f t="shared" si="11"/>
        <v>3.0717641349431588</v>
      </c>
      <c r="AE12">
        <f t="shared" si="11"/>
        <v>0.24692814275192745</v>
      </c>
      <c r="AF12">
        <f t="shared" si="11"/>
        <v>0</v>
      </c>
      <c r="AG12">
        <f t="shared" si="11"/>
        <v>0</v>
      </c>
      <c r="AH12">
        <f t="shared" si="11"/>
        <v>0</v>
      </c>
      <c r="AI12">
        <f t="shared" si="11"/>
        <v>5.2209762192022939E-2</v>
      </c>
      <c r="AJ12">
        <f t="shared" si="11"/>
        <v>0</v>
      </c>
      <c r="AK12">
        <f t="shared" ref="AK12:AT13" si="12">(BR12*1000000)/$L12*1000</f>
        <v>0</v>
      </c>
      <c r="AL12">
        <f t="shared" si="12"/>
        <v>3.4261599597176529E-4</v>
      </c>
      <c r="AM12">
        <f t="shared" si="12"/>
        <v>3.0655378727329592E-4</v>
      </c>
      <c r="AN12">
        <f t="shared" si="12"/>
        <v>0</v>
      </c>
      <c r="AO12">
        <f t="shared" si="12"/>
        <v>0</v>
      </c>
      <c r="AP12">
        <f t="shared" si="12"/>
        <v>0</v>
      </c>
      <c r="AQ12">
        <f t="shared" si="12"/>
        <v>0</v>
      </c>
      <c r="AR12">
        <f t="shared" si="12"/>
        <v>0</v>
      </c>
      <c r="AS12">
        <f t="shared" si="12"/>
        <v>0</v>
      </c>
      <c r="AT12">
        <f t="shared" si="12"/>
        <v>0</v>
      </c>
      <c r="AU12">
        <f t="shared" ref="AU12:AV13" si="13">(CB12*1000000)/$L12*1000</f>
        <v>0</v>
      </c>
      <c r="AV12">
        <f t="shared" si="13"/>
        <v>1.2015413801208828E-2</v>
      </c>
      <c r="AX12">
        <v>4.3070229061694399E-6</v>
      </c>
      <c r="AY12">
        <v>0</v>
      </c>
      <c r="AZ12">
        <v>2.8526677555941099E-9</v>
      </c>
      <c r="BA12">
        <v>8.1176631787711998E-8</v>
      </c>
      <c r="BB12">
        <v>0</v>
      </c>
      <c r="BC12">
        <v>0</v>
      </c>
      <c r="BD12">
        <v>2.6984090753497602E-9</v>
      </c>
      <c r="BE12">
        <v>7.0824854621647005E-10</v>
      </c>
      <c r="BF12">
        <v>0</v>
      </c>
      <c r="BG12">
        <v>0</v>
      </c>
      <c r="BH12">
        <v>1.06388940691335E-7</v>
      </c>
      <c r="BI12">
        <v>5.1291965436373E-9</v>
      </c>
      <c r="BJ12">
        <v>3.2938950379059102E-7</v>
      </c>
      <c r="BK12">
        <v>9.1667908658566902E-6</v>
      </c>
      <c r="BL12">
        <v>7.3688556284390996E-7</v>
      </c>
      <c r="BM12">
        <v>0</v>
      </c>
      <c r="BN12">
        <v>0</v>
      </c>
      <c r="BO12">
        <v>0</v>
      </c>
      <c r="BP12">
        <v>1.55804921909879E-7</v>
      </c>
      <c r="BQ12">
        <v>0</v>
      </c>
      <c r="BR12">
        <v>0</v>
      </c>
      <c r="BS12">
        <v>1.02243826166311E-9</v>
      </c>
      <c r="BT12">
        <v>9.1482103886294102E-10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3.58565243436074E-8</v>
      </c>
    </row>
    <row r="13" spans="1:81" x14ac:dyDescent="0.25">
      <c r="A13" s="6" t="s">
        <v>149</v>
      </c>
      <c r="B13" s="6">
        <v>11938</v>
      </c>
      <c r="C13" s="6" t="s">
        <v>126</v>
      </c>
      <c r="D13" s="6" t="s">
        <v>139</v>
      </c>
      <c r="E13" s="6" t="s">
        <v>140</v>
      </c>
      <c r="F13" s="6" t="s">
        <v>135</v>
      </c>
      <c r="G13" s="6" t="s">
        <v>44</v>
      </c>
      <c r="H13" s="6">
        <v>24600</v>
      </c>
      <c r="I13" s="15">
        <v>82.9</v>
      </c>
      <c r="J13" s="2">
        <v>4.5999999999999996</v>
      </c>
      <c r="K13">
        <f>J13/I13</f>
        <v>5.5488540410132681E-2</v>
      </c>
      <c r="L13">
        <f>H13*K13</f>
        <v>1365.018094089264</v>
      </c>
      <c r="M13" s="11">
        <f>SUM(AX13:CC13)*1000000</f>
        <v>26.222873594357765</v>
      </c>
      <c r="N13">
        <f>(M13/K13)/(H13/1000)</f>
        <v>19.210641754791965</v>
      </c>
      <c r="O13" s="11">
        <f>M13-((BJ13+BK13+BL13+BP13+BS13+CA13+CB13)*1000000)</f>
        <v>0.18942231100179185</v>
      </c>
      <c r="P13" s="11">
        <f>O13/(L13/1000)</f>
        <v>0.13876908432351137</v>
      </c>
      <c r="Q13">
        <f t="shared" si="10"/>
        <v>9.6817394331328687E-4</v>
      </c>
      <c r="R13">
        <f t="shared" si="10"/>
        <v>0</v>
      </c>
      <c r="S13">
        <f t="shared" si="10"/>
        <v>3.9884457576999021E-3</v>
      </c>
      <c r="T13">
        <f t="shared" si="10"/>
        <v>0</v>
      </c>
      <c r="U13">
        <f t="shared" si="10"/>
        <v>0</v>
      </c>
      <c r="V13">
        <f t="shared" si="10"/>
        <v>0</v>
      </c>
      <c r="W13">
        <f t="shared" si="10"/>
        <v>0.1324216408792106</v>
      </c>
      <c r="X13">
        <f t="shared" si="10"/>
        <v>0</v>
      </c>
      <c r="Y13">
        <f t="shared" si="10"/>
        <v>0</v>
      </c>
      <c r="Z13">
        <f t="shared" si="10"/>
        <v>0</v>
      </c>
      <c r="AA13">
        <f t="shared" si="11"/>
        <v>9.9447500815286563E-4</v>
      </c>
      <c r="AB13">
        <f t="shared" si="11"/>
        <v>0</v>
      </c>
      <c r="AC13">
        <f t="shared" si="11"/>
        <v>5.0183461465706861E-3</v>
      </c>
      <c r="AD13">
        <f t="shared" si="11"/>
        <v>19.02226485221184</v>
      </c>
      <c r="AE13">
        <f t="shared" si="11"/>
        <v>4.458947211004638E-2</v>
      </c>
      <c r="AF13">
        <f t="shared" si="11"/>
        <v>0</v>
      </c>
      <c r="AG13">
        <f t="shared" si="11"/>
        <v>0</v>
      </c>
      <c r="AH13">
        <f t="shared" si="11"/>
        <v>0</v>
      </c>
      <c r="AI13">
        <f t="shared" si="11"/>
        <v>0</v>
      </c>
      <c r="AJ13">
        <f t="shared" si="11"/>
        <v>0</v>
      </c>
      <c r="AK13">
        <f t="shared" si="12"/>
        <v>0</v>
      </c>
      <c r="AL13">
        <f t="shared" si="12"/>
        <v>0</v>
      </c>
      <c r="AM13">
        <f t="shared" si="12"/>
        <v>0</v>
      </c>
      <c r="AN13">
        <f t="shared" si="12"/>
        <v>0</v>
      </c>
      <c r="AO13">
        <f t="shared" si="12"/>
        <v>0</v>
      </c>
      <c r="AP13">
        <f t="shared" si="12"/>
        <v>0</v>
      </c>
      <c r="AQ13">
        <f t="shared" si="12"/>
        <v>0</v>
      </c>
      <c r="AR13">
        <f t="shared" si="12"/>
        <v>0</v>
      </c>
      <c r="AS13">
        <f t="shared" si="12"/>
        <v>0</v>
      </c>
      <c r="AT13">
        <f t="shared" si="12"/>
        <v>0</v>
      </c>
      <c r="AU13">
        <f t="shared" si="13"/>
        <v>0</v>
      </c>
      <c r="AV13">
        <f t="shared" si="13"/>
        <v>3.9634873513338964E-4</v>
      </c>
      <c r="AX13">
        <v>1.3215749508483901E-9</v>
      </c>
      <c r="AY13">
        <v>0</v>
      </c>
      <c r="AZ13">
        <v>5.44430062655393E-9</v>
      </c>
      <c r="BA13">
        <v>0</v>
      </c>
      <c r="BB13">
        <v>0</v>
      </c>
      <c r="BC13">
        <v>0</v>
      </c>
      <c r="BD13">
        <v>1.8075793584911301E-7</v>
      </c>
      <c r="BE13">
        <v>0</v>
      </c>
      <c r="BF13">
        <v>0</v>
      </c>
      <c r="BG13">
        <v>0</v>
      </c>
      <c r="BH13">
        <v>1.35747638024823E-9</v>
      </c>
      <c r="BI13">
        <v>0</v>
      </c>
      <c r="BJ13">
        <v>6.85013329247212E-9</v>
      </c>
      <c r="BK13">
        <v>2.5965735713827401E-5</v>
      </c>
      <c r="BL13">
        <v>6.08654362361019E-8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5.4102319502647001E-10</v>
      </c>
    </row>
    <row r="14" spans="1:81" x14ac:dyDescent="0.25">
      <c r="A14" s="6"/>
      <c r="B14" s="6"/>
      <c r="C14" s="6"/>
      <c r="D14" s="6"/>
      <c r="E14" s="6"/>
      <c r="F14" s="6"/>
      <c r="G14" s="6"/>
      <c r="H14" s="6" t="s">
        <v>110</v>
      </c>
      <c r="I14" s="6" t="s">
        <v>39</v>
      </c>
      <c r="J14" t="s">
        <v>107</v>
      </c>
      <c r="K14" t="s">
        <v>108</v>
      </c>
      <c r="L14" t="s">
        <v>117</v>
      </c>
      <c r="M14" t="s">
        <v>93</v>
      </c>
      <c r="N14" t="s">
        <v>92</v>
      </c>
      <c r="O14" t="s">
        <v>93</v>
      </c>
      <c r="P14" t="s">
        <v>92</v>
      </c>
      <c r="Q14" t="s">
        <v>92</v>
      </c>
      <c r="R14" t="s">
        <v>92</v>
      </c>
      <c r="S14" t="s">
        <v>92</v>
      </c>
      <c r="T14" t="s">
        <v>92</v>
      </c>
      <c r="U14" t="s">
        <v>92</v>
      </c>
      <c r="V14" t="s">
        <v>92</v>
      </c>
      <c r="W14" t="s">
        <v>92</v>
      </c>
      <c r="X14" t="s">
        <v>92</v>
      </c>
      <c r="Y14" t="s">
        <v>92</v>
      </c>
      <c r="Z14" t="s">
        <v>92</v>
      </c>
      <c r="AA14" t="s">
        <v>92</v>
      </c>
      <c r="AB14" t="s">
        <v>92</v>
      </c>
      <c r="AC14" t="s">
        <v>92</v>
      </c>
      <c r="AD14" t="s">
        <v>92</v>
      </c>
      <c r="AE14" t="s">
        <v>92</v>
      </c>
      <c r="AF14" t="s">
        <v>92</v>
      </c>
      <c r="AG14" t="s">
        <v>92</v>
      </c>
      <c r="AH14" t="s">
        <v>92</v>
      </c>
      <c r="AI14" t="s">
        <v>92</v>
      </c>
      <c r="AJ14" t="s">
        <v>92</v>
      </c>
      <c r="AK14" t="s">
        <v>92</v>
      </c>
      <c r="AL14" t="s">
        <v>92</v>
      </c>
      <c r="AM14" t="s">
        <v>92</v>
      </c>
      <c r="AN14" t="s">
        <v>92</v>
      </c>
      <c r="AO14" t="s">
        <v>92</v>
      </c>
      <c r="AP14" t="s">
        <v>92</v>
      </c>
      <c r="AQ14" t="s">
        <v>92</v>
      </c>
      <c r="AR14" t="s">
        <v>92</v>
      </c>
      <c r="AS14" t="s">
        <v>92</v>
      </c>
      <c r="AT14" t="s">
        <v>92</v>
      </c>
      <c r="AU14" t="s">
        <v>92</v>
      </c>
      <c r="AV14" t="s">
        <v>92</v>
      </c>
      <c r="AX14" t="s">
        <v>91</v>
      </c>
      <c r="AY14" t="s">
        <v>91</v>
      </c>
      <c r="AZ14" t="s">
        <v>91</v>
      </c>
      <c r="BA14" t="s">
        <v>91</v>
      </c>
      <c r="BB14" t="s">
        <v>91</v>
      </c>
      <c r="BC14" t="s">
        <v>91</v>
      </c>
      <c r="BD14" t="s">
        <v>91</v>
      </c>
      <c r="BE14" t="s">
        <v>91</v>
      </c>
      <c r="BF14" t="s">
        <v>91</v>
      </c>
      <c r="BG14" t="s">
        <v>91</v>
      </c>
      <c r="BH14" t="s">
        <v>91</v>
      </c>
      <c r="BI14" t="s">
        <v>91</v>
      </c>
      <c r="BJ14" t="s">
        <v>91</v>
      </c>
      <c r="BK14" t="s">
        <v>91</v>
      </c>
      <c r="BL14" t="s">
        <v>91</v>
      </c>
      <c r="BM14" t="s">
        <v>91</v>
      </c>
      <c r="BN14" t="s">
        <v>91</v>
      </c>
      <c r="BO14" t="s">
        <v>91</v>
      </c>
      <c r="BP14" t="s">
        <v>91</v>
      </c>
      <c r="BQ14" t="s">
        <v>91</v>
      </c>
      <c r="BR14" t="s">
        <v>91</v>
      </c>
      <c r="BS14" t="s">
        <v>91</v>
      </c>
      <c r="BT14" t="s">
        <v>91</v>
      </c>
      <c r="BU14" t="s">
        <v>91</v>
      </c>
      <c r="BV14" t="s">
        <v>91</v>
      </c>
      <c r="BW14" t="s">
        <v>91</v>
      </c>
      <c r="BX14" t="s">
        <v>91</v>
      </c>
      <c r="BY14" t="s">
        <v>91</v>
      </c>
      <c r="BZ14" t="s">
        <v>91</v>
      </c>
      <c r="CA14" t="s">
        <v>91</v>
      </c>
      <c r="CB14" t="s">
        <v>91</v>
      </c>
      <c r="CC14" t="s">
        <v>91</v>
      </c>
    </row>
    <row r="15" spans="1:81" x14ac:dyDescent="0.25">
      <c r="A15" s="6" t="s">
        <v>150</v>
      </c>
      <c r="B15" s="6">
        <v>11929</v>
      </c>
      <c r="C15" s="6" t="s">
        <v>43</v>
      </c>
      <c r="D15" s="6" t="s">
        <v>141</v>
      </c>
      <c r="E15" s="6" t="s">
        <v>142</v>
      </c>
      <c r="F15" s="6" t="s">
        <v>136</v>
      </c>
      <c r="G15" s="6" t="s">
        <v>42</v>
      </c>
      <c r="H15" s="16">
        <v>1.30865964476396</v>
      </c>
      <c r="I15" s="7">
        <v>93</v>
      </c>
      <c r="J15" s="7">
        <v>10</v>
      </c>
      <c r="K15">
        <f>J15/I15</f>
        <v>0.10752688172043011</v>
      </c>
      <c r="L15">
        <f>H15*K15</f>
        <v>0.14071609083483441</v>
      </c>
      <c r="M15" s="11">
        <f>SUM(AX15:CC15)*1000000</f>
        <v>56.666253324940804</v>
      </c>
      <c r="N15">
        <f>(M15/K15)/H15</f>
        <v>402.69917241698289</v>
      </c>
      <c r="O15" s="11">
        <f>M15-((BJ15+BK15+BL15+BP15+BS15+CA15+CB15)*1000000)</f>
        <v>24.947282954992289</v>
      </c>
      <c r="P15" s="11">
        <f>O15/L15</f>
        <v>177.28806142201731</v>
      </c>
      <c r="Q15">
        <f t="shared" ref="Q15:Z17" si="14">(AX15*1000000)/$L15</f>
        <v>118.77700487987671</v>
      </c>
      <c r="R15">
        <f t="shared" si="14"/>
        <v>0</v>
      </c>
      <c r="S15">
        <f t="shared" si="14"/>
        <v>0.16238520656753</v>
      </c>
      <c r="T15">
        <f t="shared" si="14"/>
        <v>0.4156813179503846</v>
      </c>
      <c r="U15">
        <f t="shared" si="14"/>
        <v>0</v>
      </c>
      <c r="V15">
        <f t="shared" si="14"/>
        <v>0</v>
      </c>
      <c r="W15">
        <f t="shared" si="14"/>
        <v>3.6567287297844552E-2</v>
      </c>
      <c r="X15">
        <f t="shared" si="14"/>
        <v>23.035547390593873</v>
      </c>
      <c r="Y15">
        <f t="shared" si="14"/>
        <v>0</v>
      </c>
      <c r="Z15">
        <f t="shared" si="14"/>
        <v>4.2461066136910648E-2</v>
      </c>
      <c r="AA15">
        <f t="shared" ref="AA15:AJ17" si="15">(BH15*1000000)/$L15</f>
        <v>1.0392596262688034</v>
      </c>
      <c r="AB15">
        <f t="shared" si="15"/>
        <v>1.9898692247108252</v>
      </c>
      <c r="AC15">
        <f t="shared" si="15"/>
        <v>0.89823250345246675</v>
      </c>
      <c r="AD15">
        <f t="shared" si="15"/>
        <v>200.92127335815263</v>
      </c>
      <c r="AE15">
        <f t="shared" si="15"/>
        <v>21.833897633159868</v>
      </c>
      <c r="AF15">
        <f t="shared" si="15"/>
        <v>0</v>
      </c>
      <c r="AG15">
        <f t="shared" si="15"/>
        <v>0</v>
      </c>
      <c r="AH15">
        <f t="shared" si="15"/>
        <v>0.28543083495812893</v>
      </c>
      <c r="AI15">
        <f t="shared" si="15"/>
        <v>1.5219425851377262</v>
      </c>
      <c r="AJ15">
        <f t="shared" si="15"/>
        <v>0</v>
      </c>
      <c r="AK15">
        <f t="shared" ref="AK15:AT17" si="16">(BR15*1000000)/$L15</f>
        <v>0</v>
      </c>
      <c r="AL15">
        <f t="shared" si="16"/>
        <v>0</v>
      </c>
      <c r="AM15">
        <f t="shared" si="16"/>
        <v>0</v>
      </c>
      <c r="AN15">
        <f t="shared" si="16"/>
        <v>0</v>
      </c>
      <c r="AO15">
        <f t="shared" si="16"/>
        <v>8.5389100561886283E-2</v>
      </c>
      <c r="AP15">
        <f t="shared" si="16"/>
        <v>0</v>
      </c>
      <c r="AQ15">
        <f t="shared" si="16"/>
        <v>0</v>
      </c>
      <c r="AR15">
        <f t="shared" si="16"/>
        <v>0</v>
      </c>
      <c r="AS15">
        <f t="shared" si="16"/>
        <v>0</v>
      </c>
      <c r="AT15">
        <f t="shared" si="16"/>
        <v>0</v>
      </c>
      <c r="AU15">
        <f t="shared" ref="AU15:AV17" si="17">(CB15*1000000)/$L15</f>
        <v>0.23576491506282282</v>
      </c>
      <c r="AV15">
        <f t="shared" si="17"/>
        <v>31.418465487094434</v>
      </c>
      <c r="AX15" s="11">
        <v>1.67138358077663E-5</v>
      </c>
      <c r="AY15">
        <v>0</v>
      </c>
      <c r="AZ15" s="11">
        <v>2.2850211477589899E-8</v>
      </c>
      <c r="BA15" s="11">
        <v>5.8493050095050003E-8</v>
      </c>
      <c r="BB15">
        <v>0</v>
      </c>
      <c r="BC15">
        <v>0</v>
      </c>
      <c r="BD15" s="11">
        <v>5.1456057209869803E-9</v>
      </c>
      <c r="BE15" s="11">
        <v>3.24147217904494E-6</v>
      </c>
      <c r="BF15">
        <v>0</v>
      </c>
      <c r="BG15" s="11">
        <v>5.9749552394654301E-9</v>
      </c>
      <c r="BH15" s="11">
        <v>1.46240551971017E-7</v>
      </c>
      <c r="BI15" s="11">
        <v>2.8000661857384999E-7</v>
      </c>
      <c r="BJ15" s="11">
        <v>1.2639576654661801E-7</v>
      </c>
      <c r="BK15" s="11">
        <v>2.8272856152516401E-5</v>
      </c>
      <c r="BL15" s="11">
        <v>3.0723807226262002E-6</v>
      </c>
      <c r="BM15">
        <v>0</v>
      </c>
      <c r="BN15">
        <v>0</v>
      </c>
      <c r="BO15" s="11">
        <v>4.0164711299030701E-8</v>
      </c>
      <c r="BP15" s="11">
        <v>2.1416181105564301E-7</v>
      </c>
      <c r="BQ15">
        <v>0</v>
      </c>
      <c r="BR15">
        <v>0</v>
      </c>
      <c r="BS15">
        <v>0</v>
      </c>
      <c r="BT15">
        <v>0</v>
      </c>
      <c r="BU15">
        <v>0</v>
      </c>
      <c r="BV15" s="11">
        <v>1.20156204309712E-8</v>
      </c>
      <c r="BW15">
        <v>0</v>
      </c>
      <c r="BX15">
        <v>0</v>
      </c>
      <c r="BY15">
        <v>0</v>
      </c>
      <c r="BZ15">
        <v>0</v>
      </c>
      <c r="CA15">
        <v>0</v>
      </c>
      <c r="CB15" s="11">
        <v>3.3175917203647197E-8</v>
      </c>
      <c r="CC15" s="11">
        <v>4.42108364337309E-6</v>
      </c>
    </row>
    <row r="16" spans="1:81" x14ac:dyDescent="0.25">
      <c r="A16" s="6" t="s">
        <v>151</v>
      </c>
      <c r="B16" s="6">
        <v>11939</v>
      </c>
      <c r="C16" s="6" t="s">
        <v>41</v>
      </c>
      <c r="D16" s="6" t="s">
        <v>143</v>
      </c>
      <c r="E16" s="6" t="s">
        <v>144</v>
      </c>
      <c r="F16" s="6" t="s">
        <v>136</v>
      </c>
      <c r="G16" s="6" t="s">
        <v>40</v>
      </c>
      <c r="H16" s="16">
        <v>1.76967406114158</v>
      </c>
      <c r="I16" s="15">
        <v>60.4</v>
      </c>
      <c r="J16" s="2">
        <v>40</v>
      </c>
      <c r="K16">
        <f>J16/I16</f>
        <v>0.66225165562913912</v>
      </c>
      <c r="L16">
        <f>H16*K16</f>
        <v>1.1719695769149536</v>
      </c>
      <c r="M16" s="11">
        <f>SUM(AX16:CC16)*1000000</f>
        <v>141.85629716320227</v>
      </c>
      <c r="N16">
        <f>(M16/K16)/H16</f>
        <v>121.04093822692836</v>
      </c>
      <c r="O16" s="11">
        <f>M16-((BJ16+BK16+BL16+BP16+BS16+CA16+CB16)*1000000)</f>
        <v>24.929980774396327</v>
      </c>
      <c r="P16" s="11">
        <f>O16/L16</f>
        <v>21.271866834650282</v>
      </c>
      <c r="Q16">
        <f t="shared" si="14"/>
        <v>1.4280116364689963E-3</v>
      </c>
      <c r="R16">
        <f t="shared" si="14"/>
        <v>0</v>
      </c>
      <c r="S16">
        <f t="shared" si="14"/>
        <v>1.290967179021066E-2</v>
      </c>
      <c r="T16">
        <f t="shared" si="14"/>
        <v>1.0428260295913199</v>
      </c>
      <c r="U16">
        <f t="shared" si="14"/>
        <v>4.3225904172836734E-4</v>
      </c>
      <c r="V16">
        <f t="shared" si="14"/>
        <v>0</v>
      </c>
      <c r="W16">
        <f t="shared" si="14"/>
        <v>2.7860403931177665E-2</v>
      </c>
      <c r="X16">
        <f t="shared" si="14"/>
        <v>5.7203899993137775</v>
      </c>
      <c r="Y16">
        <f t="shared" si="14"/>
        <v>0</v>
      </c>
      <c r="Z16">
        <f t="shared" si="14"/>
        <v>8.3933794510362687E-4</v>
      </c>
      <c r="AA16">
        <f t="shared" si="15"/>
        <v>14.127379585095476</v>
      </c>
      <c r="AB16">
        <f t="shared" si="15"/>
        <v>0.21860367515355858</v>
      </c>
      <c r="AC16">
        <f t="shared" si="15"/>
        <v>9.2043823173182933</v>
      </c>
      <c r="AD16">
        <f t="shared" si="15"/>
        <v>19.054877966274248</v>
      </c>
      <c r="AE16">
        <f t="shared" si="15"/>
        <v>71.505013127390541</v>
      </c>
      <c r="AF16">
        <f t="shared" si="15"/>
        <v>0</v>
      </c>
      <c r="AG16">
        <f t="shared" si="15"/>
        <v>0</v>
      </c>
      <c r="AH16">
        <f t="shared" si="15"/>
        <v>0</v>
      </c>
      <c r="AI16">
        <f t="shared" si="15"/>
        <v>4.3489354943610043E-3</v>
      </c>
      <c r="AJ16">
        <f t="shared" si="15"/>
        <v>0</v>
      </c>
      <c r="AK16">
        <f t="shared" si="16"/>
        <v>0</v>
      </c>
      <c r="AL16">
        <f t="shared" si="16"/>
        <v>4.4904580063044055E-4</v>
      </c>
      <c r="AM16">
        <f t="shared" si="16"/>
        <v>0</v>
      </c>
      <c r="AN16">
        <f t="shared" si="16"/>
        <v>0</v>
      </c>
      <c r="AO16">
        <f t="shared" si="16"/>
        <v>0.11919786115147112</v>
      </c>
      <c r="AP16">
        <f t="shared" si="16"/>
        <v>0</v>
      </c>
      <c r="AQ16">
        <f t="shared" si="16"/>
        <v>0</v>
      </c>
      <c r="AR16">
        <f t="shared" si="16"/>
        <v>0</v>
      </c>
      <c r="AS16">
        <f t="shared" si="16"/>
        <v>0</v>
      </c>
      <c r="AT16">
        <f t="shared" si="16"/>
        <v>0</v>
      </c>
      <c r="AU16">
        <f t="shared" si="17"/>
        <v>0</v>
      </c>
      <c r="AV16">
        <f t="shared" si="17"/>
        <v>0</v>
      </c>
      <c r="AX16" s="11">
        <v>1.6735861934222E-9</v>
      </c>
      <c r="AY16">
        <v>0</v>
      </c>
      <c r="AZ16" s="11">
        <v>1.51297425860841E-8</v>
      </c>
      <c r="BA16" s="11">
        <v>1.22216038069604E-6</v>
      </c>
      <c r="BB16" s="11">
        <v>5.0659444625205796E-10</v>
      </c>
      <c r="BC16">
        <v>0</v>
      </c>
      <c r="BD16" s="11">
        <v>3.2651545807902001E-8</v>
      </c>
      <c r="BE16" s="11">
        <v>6.7041230472843E-6</v>
      </c>
      <c r="BF16">
        <v>0</v>
      </c>
      <c r="BG16" s="11">
        <v>9.8367853641176409E-10</v>
      </c>
      <c r="BH16" s="11">
        <v>1.6556859075261298E-5</v>
      </c>
      <c r="BI16" s="11">
        <v>2.5619685668177E-7</v>
      </c>
      <c r="BJ16" s="11">
        <v>1.0787256050191E-5</v>
      </c>
      <c r="BK16" s="11">
        <v>2.2331737268300501E-5</v>
      </c>
      <c r="BL16" s="11">
        <v>8.3801699982206102E-5</v>
      </c>
      <c r="BM16">
        <v>0</v>
      </c>
      <c r="BN16">
        <v>0</v>
      </c>
      <c r="BO16">
        <v>0</v>
      </c>
      <c r="BP16" s="11">
        <v>5.0968200913566903E-9</v>
      </c>
      <c r="BQ16">
        <v>0</v>
      </c>
      <c r="BR16">
        <v>0</v>
      </c>
      <c r="BS16" s="11">
        <v>5.2626801698029399E-10</v>
      </c>
      <c r="BT16">
        <v>0</v>
      </c>
      <c r="BU16">
        <v>0</v>
      </c>
      <c r="BV16" s="11">
        <v>1.3969626690285699E-7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</row>
    <row r="17" spans="1:81" x14ac:dyDescent="0.25">
      <c r="A17" s="6" t="s">
        <v>152</v>
      </c>
      <c r="B17" s="6">
        <v>11935</v>
      </c>
      <c r="C17" s="6" t="s">
        <v>127</v>
      </c>
      <c r="D17" s="6" t="s">
        <v>146</v>
      </c>
      <c r="E17" s="6" t="s">
        <v>147</v>
      </c>
      <c r="F17" s="6" t="s">
        <v>136</v>
      </c>
      <c r="G17" s="6" t="s">
        <v>30</v>
      </c>
      <c r="H17" s="16">
        <v>1.6304956112953701</v>
      </c>
      <c r="I17" s="15">
        <v>96.8</v>
      </c>
      <c r="J17" s="2">
        <v>38.9</v>
      </c>
      <c r="K17">
        <f>J17/I17</f>
        <v>0.40185950413223143</v>
      </c>
      <c r="L17">
        <f>H17*K17</f>
        <v>0.65523015784493699</v>
      </c>
      <c r="M17" s="11">
        <f>SUM(AX17:CC17)*1000000</f>
        <v>15.052635981255406</v>
      </c>
      <c r="N17">
        <f>(M17/K17)/H17</f>
        <v>22.973051226402305</v>
      </c>
      <c r="O17" s="11">
        <f>M17-((BJ17+BK17+BL17+BP17+BS17+CA17+CB17)*1000000)</f>
        <v>1.6958876355266348</v>
      </c>
      <c r="P17" s="11">
        <f>O17/L17</f>
        <v>2.5882319597505061</v>
      </c>
      <c r="Q17">
        <f t="shared" si="14"/>
        <v>3.6930822284475654E-3</v>
      </c>
      <c r="R17">
        <f t="shared" si="14"/>
        <v>0</v>
      </c>
      <c r="S17">
        <f t="shared" si="14"/>
        <v>0.38731171853592816</v>
      </c>
      <c r="T17">
        <f t="shared" si="14"/>
        <v>0.47572986259750139</v>
      </c>
      <c r="U17">
        <f t="shared" si="14"/>
        <v>6.4881166815416738E-2</v>
      </c>
      <c r="V17">
        <f t="shared" si="14"/>
        <v>0</v>
      </c>
      <c r="W17">
        <f t="shared" si="14"/>
        <v>1.7766762461555789E-2</v>
      </c>
      <c r="X17">
        <f t="shared" si="14"/>
        <v>0.51965104627342518</v>
      </c>
      <c r="Y17">
        <f t="shared" si="14"/>
        <v>0</v>
      </c>
      <c r="Z17">
        <f t="shared" si="14"/>
        <v>2.3324729863879227E-3</v>
      </c>
      <c r="AA17">
        <f t="shared" si="15"/>
        <v>0.12668539972808657</v>
      </c>
      <c r="AB17">
        <f t="shared" si="15"/>
        <v>0.18754237294166623</v>
      </c>
      <c r="AC17">
        <f t="shared" si="15"/>
        <v>0.20011895304531149</v>
      </c>
      <c r="AD17">
        <f t="shared" si="15"/>
        <v>18.291210476205968</v>
      </c>
      <c r="AE17">
        <f t="shared" si="15"/>
        <v>1.7741268483573542</v>
      </c>
      <c r="AF17">
        <f t="shared" si="15"/>
        <v>0</v>
      </c>
      <c r="AG17">
        <f t="shared" si="15"/>
        <v>0</v>
      </c>
      <c r="AH17">
        <f t="shared" si="15"/>
        <v>2.0984213827175788E-2</v>
      </c>
      <c r="AI17">
        <f t="shared" si="15"/>
        <v>0.11226449625459267</v>
      </c>
      <c r="AJ17">
        <f t="shared" si="15"/>
        <v>0</v>
      </c>
      <c r="AK17">
        <f t="shared" si="16"/>
        <v>0</v>
      </c>
      <c r="AL17">
        <f t="shared" si="16"/>
        <v>0</v>
      </c>
      <c r="AM17">
        <f t="shared" si="16"/>
        <v>0</v>
      </c>
      <c r="AN17">
        <f t="shared" si="16"/>
        <v>0</v>
      </c>
      <c r="AO17">
        <f t="shared" si="16"/>
        <v>2.9155912329849147E-3</v>
      </c>
      <c r="AP17">
        <f t="shared" si="16"/>
        <v>0</v>
      </c>
      <c r="AQ17">
        <f t="shared" si="16"/>
        <v>0</v>
      </c>
      <c r="AR17">
        <f t="shared" si="16"/>
        <v>0</v>
      </c>
      <c r="AS17">
        <f t="shared" si="16"/>
        <v>0</v>
      </c>
      <c r="AT17">
        <f t="shared" si="16"/>
        <v>0</v>
      </c>
      <c r="AU17">
        <f t="shared" si="17"/>
        <v>7.0984927885739549E-3</v>
      </c>
      <c r="AV17">
        <f t="shared" si="17"/>
        <v>0.77873827012192631</v>
      </c>
      <c r="AX17" s="11">
        <v>2.4198188514800301E-9</v>
      </c>
      <c r="AY17">
        <v>0</v>
      </c>
      <c r="AZ17" s="11">
        <v>2.5377831847149001E-7</v>
      </c>
      <c r="BA17" s="11">
        <v>3.11712552961311E-7</v>
      </c>
      <c r="BB17" s="11">
        <v>4.2512097173629199E-8</v>
      </c>
      <c r="BC17">
        <v>0</v>
      </c>
      <c r="BD17" s="11">
        <v>1.1641318572078699E-8</v>
      </c>
      <c r="BE17" s="11">
        <v>3.4049103707402301E-7</v>
      </c>
      <c r="BF17">
        <v>0</v>
      </c>
      <c r="BG17" s="11">
        <v>1.5283066430400099E-9</v>
      </c>
      <c r="BH17" s="11">
        <v>8.3008094460483104E-8</v>
      </c>
      <c r="BI17" s="11">
        <v>1.2288341862518201E-7</v>
      </c>
      <c r="BJ17" s="11">
        <v>1.3112397319164299E-7</v>
      </c>
      <c r="BK17" s="11">
        <v>1.19849527274994E-5</v>
      </c>
      <c r="BL17" s="11">
        <v>1.16246141488613E-6</v>
      </c>
      <c r="BM17">
        <v>0</v>
      </c>
      <c r="BN17">
        <v>0</v>
      </c>
      <c r="BO17" s="11">
        <v>1.37494897382323E-8</v>
      </c>
      <c r="BP17" s="11">
        <v>7.3559083601279096E-8</v>
      </c>
      <c r="BQ17">
        <v>0</v>
      </c>
      <c r="BR17">
        <v>0</v>
      </c>
      <c r="BS17">
        <v>0</v>
      </c>
      <c r="BT17">
        <v>0</v>
      </c>
      <c r="BU17">
        <v>0</v>
      </c>
      <c r="BV17" s="11">
        <v>1.9103833038000202E-9</v>
      </c>
      <c r="BW17">
        <v>0</v>
      </c>
      <c r="BX17">
        <v>0</v>
      </c>
      <c r="BY17">
        <v>0</v>
      </c>
      <c r="BZ17">
        <v>0</v>
      </c>
      <c r="CA17">
        <v>0</v>
      </c>
      <c r="CB17" s="11">
        <v>4.6511465503184597E-9</v>
      </c>
      <c r="CC17" s="11">
        <v>5.1025279965188301E-7</v>
      </c>
    </row>
    <row r="18" spans="1:81" x14ac:dyDescent="0.25">
      <c r="B18" s="6"/>
      <c r="C18" s="6"/>
      <c r="D18" s="6"/>
      <c r="E18" s="6"/>
      <c r="F18" s="6"/>
      <c r="G18" s="6"/>
      <c r="H18" s="6"/>
      <c r="I18" s="6"/>
    </row>
    <row r="19" spans="1:81" x14ac:dyDescent="0.25">
      <c r="Q19" s="12"/>
      <c r="AX19" s="11" t="s">
        <v>103</v>
      </c>
      <c r="AZ19" s="11"/>
      <c r="BA19" s="11"/>
      <c r="BD19" s="11"/>
      <c r="BE19" s="11"/>
      <c r="BG19" s="11"/>
      <c r="BH19" s="11"/>
      <c r="BI19" s="11"/>
      <c r="BJ19" s="11"/>
      <c r="BK19" s="11"/>
      <c r="BL19" s="11"/>
      <c r="BO19" s="11"/>
      <c r="BP19" s="11"/>
      <c r="BV19" s="11"/>
      <c r="CB19" s="11"/>
      <c r="CC19" s="11"/>
    </row>
    <row r="20" spans="1:81" x14ac:dyDescent="0.25">
      <c r="Q20" s="12"/>
    </row>
    <row r="21" spans="1:81" x14ac:dyDescent="0.25">
      <c r="Q21" s="12"/>
      <c r="AX21" s="11"/>
    </row>
    <row r="22" spans="1:81" x14ac:dyDescent="0.25">
      <c r="Q22" s="12"/>
      <c r="AX22" s="11"/>
    </row>
    <row r="23" spans="1:81" x14ac:dyDescent="0.25">
      <c r="Q23" s="12"/>
      <c r="AX23" s="11"/>
    </row>
    <row r="24" spans="1:81" x14ac:dyDescent="0.25">
      <c r="Q24" s="12"/>
    </row>
    <row r="25" spans="1:81" x14ac:dyDescent="0.25">
      <c r="Q25" s="12"/>
      <c r="AX25" s="11"/>
    </row>
    <row r="26" spans="1:81" x14ac:dyDescent="0.25">
      <c r="Q26" s="12"/>
      <c r="AX26" s="11"/>
    </row>
    <row r="27" spans="1:81" x14ac:dyDescent="0.25">
      <c r="Q27" s="12"/>
    </row>
    <row r="28" spans="1:81" x14ac:dyDescent="0.25">
      <c r="Q28" s="12"/>
      <c r="AX28" s="11"/>
    </row>
    <row r="29" spans="1:81" x14ac:dyDescent="0.25">
      <c r="Q29" s="12"/>
      <c r="AX29" s="11"/>
    </row>
    <row r="30" spans="1:81" x14ac:dyDescent="0.25">
      <c r="Q30" s="12"/>
      <c r="AX30" s="11"/>
    </row>
    <row r="31" spans="1:81" x14ac:dyDescent="0.25">
      <c r="Q31" s="12"/>
      <c r="AX31" s="11"/>
    </row>
    <row r="32" spans="1:81" x14ac:dyDescent="0.25">
      <c r="Q32" s="12"/>
      <c r="AX32" s="11"/>
    </row>
    <row r="33" spans="17:50" x14ac:dyDescent="0.25">
      <c r="Q33" s="12"/>
      <c r="AX33" s="11"/>
    </row>
    <row r="34" spans="17:50" x14ac:dyDescent="0.25">
      <c r="Q34" s="12"/>
    </row>
    <row r="35" spans="17:50" x14ac:dyDescent="0.25">
      <c r="Q35" s="12"/>
    </row>
    <row r="36" spans="17:50" x14ac:dyDescent="0.25">
      <c r="Q36" s="12"/>
    </row>
    <row r="37" spans="17:50" x14ac:dyDescent="0.25">
      <c r="Q37" s="12"/>
      <c r="AX37" s="11"/>
    </row>
    <row r="38" spans="17:50" x14ac:dyDescent="0.25">
      <c r="Q38" s="12"/>
    </row>
    <row r="39" spans="17:50" x14ac:dyDescent="0.25">
      <c r="Q39" s="12"/>
    </row>
    <row r="40" spans="17:50" x14ac:dyDescent="0.25">
      <c r="Q40" s="12"/>
      <c r="AX40" s="11"/>
    </row>
    <row r="43" spans="17:50" x14ac:dyDescent="0.25">
      <c r="AX43" s="11"/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PY-GCMS</vt:lpstr>
      <vt:lpstr>FTIR Numbers</vt:lpstr>
      <vt:lpstr>FTIR Mass calculation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Primpke</dc:creator>
  <cp:lastModifiedBy>Sebastian Primpke</cp:lastModifiedBy>
  <dcterms:created xsi:type="dcterms:W3CDTF">2020-02-12T13:15:42Z</dcterms:created>
  <dcterms:modified xsi:type="dcterms:W3CDTF">2020-07-31T11:05:53Z</dcterms:modified>
</cp:coreProperties>
</file>