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pangen/Desktop/  ABC_Submission_Sept2021/ESM_Fig-S1_Tables S1-S3/"/>
    </mc:Choice>
  </mc:AlternateContent>
  <xr:revisionPtr revIDLastSave="0" documentId="13_ncr:1_{A8B39C3B-B13D-D54A-923E-05EFCEFE9FB7}" xr6:coauthVersionLast="47" xr6:coauthVersionMax="47" xr10:uidLastSave="{00000000-0000-0000-0000-000000000000}"/>
  <bookViews>
    <workbookView xWindow="5100" yWindow="2880" windowWidth="38400" windowHeight="19640" xr2:uid="{00000000-000D-0000-FFFF-FFFF00000000}"/>
  </bookViews>
  <sheets>
    <sheet name="Table_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1" l="1"/>
  <c r="J13" i="1"/>
  <c r="J8" i="1"/>
  <c r="O15" i="1"/>
  <c r="O14" i="1"/>
  <c r="O13" i="1"/>
  <c r="O12" i="1"/>
  <c r="O11" i="1"/>
  <c r="O10" i="1"/>
  <c r="O9" i="1"/>
  <c r="O8" i="1"/>
  <c r="G8" i="1"/>
  <c r="G15" i="1"/>
  <c r="G14" i="1"/>
  <c r="G13" i="1"/>
  <c r="G12" i="1"/>
  <c r="G11" i="1"/>
  <c r="G10" i="1"/>
  <c r="G9" i="1"/>
  <c r="S8" i="1"/>
  <c r="L25" i="1"/>
  <c r="L22" i="1"/>
  <c r="C22" i="1"/>
  <c r="I8" i="1"/>
  <c r="K8" i="1" l="1"/>
  <c r="L19" i="1"/>
  <c r="L18" i="1"/>
  <c r="L17" i="1"/>
  <c r="L16" i="1"/>
  <c r="D19" i="1"/>
  <c r="D18" i="1"/>
  <c r="D17" i="1"/>
  <c r="D16" i="1"/>
  <c r="H19" i="1"/>
  <c r="H18" i="1"/>
  <c r="H17" i="1"/>
  <c r="H16" i="1"/>
  <c r="N19" i="1"/>
  <c r="N18" i="1"/>
  <c r="N17" i="1"/>
  <c r="N16" i="1"/>
  <c r="M19" i="1"/>
  <c r="M18" i="1"/>
  <c r="M17" i="1"/>
  <c r="M16" i="1"/>
  <c r="F19" i="1"/>
  <c r="F18" i="1"/>
  <c r="F17" i="1"/>
  <c r="F16" i="1"/>
  <c r="E19" i="1"/>
  <c r="E18" i="1"/>
  <c r="E17" i="1"/>
  <c r="E16" i="1"/>
  <c r="S15" i="1"/>
  <c r="S13" i="1"/>
  <c r="S12" i="1"/>
  <c r="S11" i="1"/>
  <c r="S9" i="1"/>
  <c r="K9" i="1"/>
  <c r="K11" i="1"/>
  <c r="K12" i="1"/>
  <c r="K13" i="1"/>
  <c r="K15" i="1"/>
  <c r="S19" i="1"/>
  <c r="Q8" i="1"/>
  <c r="T8" i="1" s="1"/>
  <c r="O19" i="1"/>
  <c r="O18" i="1"/>
  <c r="O17" i="1"/>
  <c r="O16" i="1"/>
  <c r="G19" i="1"/>
  <c r="G18" i="1"/>
  <c r="G17" i="1"/>
  <c r="G16" i="1"/>
  <c r="J9" i="1"/>
  <c r="J11" i="1"/>
  <c r="J12" i="1"/>
  <c r="J15" i="1"/>
  <c r="I9" i="1"/>
  <c r="Q9" i="1"/>
  <c r="I10" i="1"/>
  <c r="Q10" i="1"/>
  <c r="T10" i="1"/>
  <c r="I11" i="1"/>
  <c r="Q11" i="1"/>
  <c r="I12" i="1"/>
  <c r="Q12" i="1"/>
  <c r="T12" i="1" s="1"/>
  <c r="I13" i="1"/>
  <c r="Q13" i="1"/>
  <c r="T13" i="1" s="1"/>
  <c r="I14" i="1"/>
  <c r="Q14" i="1"/>
  <c r="I15" i="1"/>
  <c r="Q15" i="1"/>
  <c r="C19" i="1"/>
  <c r="C18" i="1"/>
  <c r="C17" i="1"/>
  <c r="C16" i="1"/>
  <c r="R15" i="1"/>
  <c r="R13" i="1"/>
  <c r="R12" i="1"/>
  <c r="R11" i="1"/>
  <c r="R9" i="1"/>
  <c r="R19" i="1" l="1"/>
  <c r="S18" i="1"/>
  <c r="T14" i="1"/>
  <c r="T9" i="1"/>
  <c r="T11" i="1"/>
  <c r="R18" i="1"/>
  <c r="T15" i="1"/>
  <c r="T17" i="1" s="1"/>
  <c r="R17" i="1"/>
  <c r="K16" i="1"/>
  <c r="Q16" i="1"/>
  <c r="I17" i="1"/>
  <c r="Q19" i="1"/>
  <c r="I19" i="1"/>
  <c r="Q18" i="1"/>
  <c r="R16" i="1"/>
  <c r="S17" i="1"/>
  <c r="Q17" i="1"/>
  <c r="S16" i="1"/>
  <c r="J16" i="1"/>
  <c r="K17" i="1"/>
  <c r="K18" i="1"/>
  <c r="J19" i="1"/>
  <c r="K19" i="1"/>
  <c r="J18" i="1"/>
  <c r="J17" i="1"/>
  <c r="I16" i="1"/>
  <c r="I18" i="1"/>
  <c r="T16" i="1" l="1"/>
  <c r="T18" i="1"/>
  <c r="T19" i="1"/>
</calcChain>
</file>

<file path=xl/sharedStrings.xml><?xml version="1.0" encoding="utf-8"?>
<sst xmlns="http://schemas.openxmlformats.org/spreadsheetml/2006/main" count="51" uniqueCount="38">
  <si>
    <t>ID</t>
  </si>
  <si>
    <t>Material</t>
  </si>
  <si>
    <t>Theor_TS</t>
  </si>
  <si>
    <t>TS_dirEA</t>
  </si>
  <si>
    <t>1sigma-TS_dirEA</t>
  </si>
  <si>
    <t>2-SE TS_dirEA</t>
  </si>
  <si>
    <t>RE TS_dirEA</t>
  </si>
  <si>
    <t>nr-TS_dirEA</t>
  </si>
  <si>
    <t>TS_BaCl2</t>
  </si>
  <si>
    <t>1sigma_TS_BaCl2</t>
  </si>
  <si>
    <t>2 SE-TS_BaCl2</t>
  </si>
  <si>
    <t>RE-TS_BaCl2</t>
  </si>
  <si>
    <t>n-TS_BaCl2</t>
  </si>
  <si>
    <t>NBS 127</t>
  </si>
  <si>
    <t>Barite</t>
  </si>
  <si>
    <t>IAEA-S-4</t>
  </si>
  <si>
    <t>Sulfur</t>
  </si>
  <si>
    <t>NBS 122</t>
  </si>
  <si>
    <t>Sphalerite</t>
  </si>
  <si>
    <t>NBS 123</t>
  </si>
  <si>
    <t>UNIL-UVA-sulfate</t>
  </si>
  <si>
    <t>BaSO4</t>
  </si>
  <si>
    <t>UNIL-Fx-sulfate</t>
  </si>
  <si>
    <t>UNIL-PyE</t>
  </si>
  <si>
    <t>Pyrite</t>
  </si>
  <si>
    <t>UNIL-Cinnabar</t>
  </si>
  <si>
    <t>Cinnabar</t>
  </si>
  <si>
    <t>Min</t>
  </si>
  <si>
    <t>Max</t>
  </si>
  <si>
    <t>Average</t>
  </si>
  <si>
    <t>STD</t>
  </si>
  <si>
    <t>%-recov-all</t>
  </si>
  <si>
    <t>%-recov-sel</t>
  </si>
  <si>
    <t>Diff-R</t>
  </si>
  <si>
    <t>Correl Direct-BaSO4</t>
  </si>
  <si>
    <t>%Relative diff% Agreement</t>
  </si>
  <si>
    <t>Correl Theor vs direct EA/IRMS</t>
  </si>
  <si>
    <t>Correl Theor vs BaSO4-EA/IRMS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</si>
</sst>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0" fillId="0" borderId="10" xfId="0" applyBorder="1"/>
    <xf numFmtId="0" fontId="16" fillId="33" borderId="10" xfId="0" applyFont="1" applyFill="1" applyBorder="1"/>
    <xf numFmtId="0" fontId="0" fillId="33" borderId="10" xfId="0" applyFill="1" applyBorder="1"/>
    <xf numFmtId="2" fontId="0" fillId="33" borderId="10" xfId="0" applyNumberFormat="1" applyFill="1" applyBorder="1"/>
    <xf numFmtId="2" fontId="0" fillId="0" borderId="10" xfId="0" applyNumberFormat="1" applyBorder="1"/>
    <xf numFmtId="164" fontId="0" fillId="33" borderId="10" xfId="0" applyNumberFormat="1" applyFill="1" applyBorder="1"/>
    <xf numFmtId="166" fontId="0" fillId="33" borderId="10" xfId="0" applyNumberFormat="1" applyFill="1" applyBorder="1"/>
    <xf numFmtId="2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63500</xdr:rowOff>
    </xdr:from>
    <xdr:to>
      <xdr:col>19</xdr:col>
      <xdr:colOff>787400</xdr:colOff>
      <xdr:row>4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67553E-766D-EA45-B044-046CEB41D620}"/>
            </a:ext>
          </a:extLst>
        </xdr:cNvPr>
        <xdr:cNvSpPr txBox="1"/>
      </xdr:nvSpPr>
      <xdr:spPr>
        <a:xfrm>
          <a:off x="50800" y="63500"/>
          <a:ext cx="1642110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ESM ABC (2021) "Safe, accurate, and precise sulfur isotope analyses of arsenides, sulfarsenides, and arsenic and mercury sulfides by conversion to barium sulfate before EA/IRMS"</a:t>
          </a:r>
          <a:endParaRPr lang="en-CH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E. Spangenberg,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 J. Saintilan , Sabina Strmić Palinkaš</a:t>
          </a:r>
          <a:r>
            <a:rPr lang="en-US" sz="12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en-US" sz="1200" baseline="30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Total sulfur content of the sulfur isotope reference materials and laboratory standards obtained by direct EA/IRMS and by BaSO</a:t>
          </a:r>
          <a:r>
            <a:rPr lang="en-US" sz="1200" baseline="-25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</a:t>
          </a:r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–EA/IRMS.</a:t>
          </a:r>
          <a:r>
            <a:rPr lang="en-CH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aseline="30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GB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T25"/>
  <sheetViews>
    <sheetView tabSelected="1" workbookViewId="0">
      <selection activeCell="A6" sqref="A1:XFD6"/>
    </sheetView>
  </sheetViews>
  <sheetFormatPr baseColWidth="10" defaultRowHeight="16" x14ac:dyDescent="0.2"/>
  <sheetData>
    <row r="7" spans="1:20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31</v>
      </c>
      <c r="J7" s="2" t="s">
        <v>32</v>
      </c>
      <c r="K7" s="2" t="s">
        <v>35</v>
      </c>
      <c r="L7" s="2" t="s">
        <v>8</v>
      </c>
      <c r="M7" s="2" t="s">
        <v>9</v>
      </c>
      <c r="N7" s="2" t="s">
        <v>10</v>
      </c>
      <c r="O7" s="2" t="s">
        <v>11</v>
      </c>
      <c r="P7" s="2" t="s">
        <v>12</v>
      </c>
      <c r="Q7" s="2" t="s">
        <v>31</v>
      </c>
      <c r="R7" s="2" t="s">
        <v>32</v>
      </c>
      <c r="S7" s="2" t="s">
        <v>35</v>
      </c>
      <c r="T7" s="2" t="s">
        <v>33</v>
      </c>
    </row>
    <row r="8" spans="1:20" x14ac:dyDescent="0.2">
      <c r="A8" s="2" t="s">
        <v>13</v>
      </c>
      <c r="B8" s="2" t="s">
        <v>14</v>
      </c>
      <c r="C8" s="6">
        <v>13.74</v>
      </c>
      <c r="D8" s="6">
        <v>13.43</v>
      </c>
      <c r="E8" s="6">
        <v>0.71</v>
      </c>
      <c r="F8" s="6">
        <v>0.37</v>
      </c>
      <c r="G8" s="6">
        <f>(E8/D8)*100</f>
        <v>5.2866716306775876</v>
      </c>
      <c r="H8" s="6">
        <v>14</v>
      </c>
      <c r="I8" s="6">
        <f>(D8*100)/C8</f>
        <v>97.743813682678308</v>
      </c>
      <c r="J8" s="6">
        <f>(D8*100)/C8</f>
        <v>97.743813682678308</v>
      </c>
      <c r="K8" s="6">
        <f>((C8-D8)/C8)*100</f>
        <v>2.2561863173216921</v>
      </c>
      <c r="L8" s="6">
        <v>13.26</v>
      </c>
      <c r="M8" s="6">
        <v>1.6</v>
      </c>
      <c r="N8" s="6">
        <v>1.56</v>
      </c>
      <c r="O8" s="6">
        <f>(M8/L8)*100</f>
        <v>12.06636500754148</v>
      </c>
      <c r="P8" s="6">
        <v>4</v>
      </c>
      <c r="Q8" s="6">
        <f t="shared" ref="Q8:Q15" si="0">(L8*100)/C8</f>
        <v>96.506550218340607</v>
      </c>
      <c r="R8" s="6">
        <f>(L8*100)/C8</f>
        <v>96.506550218340607</v>
      </c>
      <c r="S8" s="6">
        <f>((C8-L8)/C8)*100</f>
        <v>3.4934497816593919</v>
      </c>
      <c r="T8" s="6">
        <f>I8-Q8</f>
        <v>1.2372634643377012</v>
      </c>
    </row>
    <row r="9" spans="1:20" x14ac:dyDescent="0.2">
      <c r="A9" s="2" t="s">
        <v>15</v>
      </c>
      <c r="B9" s="2" t="s">
        <v>16</v>
      </c>
      <c r="C9" s="6">
        <v>100</v>
      </c>
      <c r="D9" s="6">
        <v>98.95</v>
      </c>
      <c r="E9" s="6">
        <v>1.03</v>
      </c>
      <c r="F9" s="6">
        <v>0.71</v>
      </c>
      <c r="G9" s="6">
        <f t="shared" ref="G9:G15" si="1">(E9/D9)*100</f>
        <v>1.0409297625063163</v>
      </c>
      <c r="H9" s="6">
        <v>8</v>
      </c>
      <c r="I9" s="6">
        <f t="shared" ref="I9:I15" si="2">(D9*100)/C9</f>
        <v>98.95</v>
      </c>
      <c r="J9" s="6">
        <f>(D9*100)/C9</f>
        <v>98.95</v>
      </c>
      <c r="K9" s="6">
        <f t="shared" ref="K9:K15" si="3">((C9-D9)/C9)*100</f>
        <v>1.0499999999999972</v>
      </c>
      <c r="L9" s="6">
        <v>96.24</v>
      </c>
      <c r="M9" s="6">
        <v>2.12</v>
      </c>
      <c r="N9" s="6">
        <v>2.94</v>
      </c>
      <c r="O9" s="6">
        <f t="shared" ref="O9:O15" si="4">(M9/L9)*100</f>
        <v>2.202826267664173</v>
      </c>
      <c r="P9" s="6">
        <v>4</v>
      </c>
      <c r="Q9" s="6">
        <f t="shared" si="0"/>
        <v>96.24</v>
      </c>
      <c r="R9" s="6">
        <f t="shared" ref="R9:R15" si="5">(L9*100)/C9</f>
        <v>96.24</v>
      </c>
      <c r="S9" s="6">
        <f t="shared" ref="S9:S15" si="6">((C9-L9)/C9)*100</f>
        <v>3.7600000000000051</v>
      </c>
      <c r="T9" s="6">
        <f t="shared" ref="T9:T15" si="7">I9-Q9</f>
        <v>2.710000000000008</v>
      </c>
    </row>
    <row r="10" spans="1:20" x14ac:dyDescent="0.2">
      <c r="A10" s="2" t="s">
        <v>17</v>
      </c>
      <c r="B10" s="2" t="s">
        <v>18</v>
      </c>
      <c r="C10" s="6">
        <v>32.83</v>
      </c>
      <c r="D10" s="6">
        <v>29.43</v>
      </c>
      <c r="E10" s="6">
        <v>1.39</v>
      </c>
      <c r="F10" s="6">
        <v>0.86</v>
      </c>
      <c r="G10" s="6">
        <f t="shared" si="1"/>
        <v>4.7230716955487599</v>
      </c>
      <c r="H10" s="6">
        <v>10</v>
      </c>
      <c r="I10" s="6">
        <f t="shared" si="2"/>
        <v>89.643618641486455</v>
      </c>
      <c r="J10" s="6"/>
      <c r="K10" s="6"/>
      <c r="L10" s="6">
        <v>27.55</v>
      </c>
      <c r="M10" s="6">
        <v>4.17</v>
      </c>
      <c r="N10" s="6">
        <v>5.78</v>
      </c>
      <c r="O10" s="6">
        <f t="shared" si="4"/>
        <v>15.136116152450091</v>
      </c>
      <c r="P10" s="6">
        <v>4</v>
      </c>
      <c r="Q10" s="6">
        <f t="shared" si="0"/>
        <v>83.917148949131899</v>
      </c>
      <c r="R10" s="6"/>
      <c r="S10" s="6"/>
      <c r="T10" s="6">
        <f t="shared" si="7"/>
        <v>5.7264696923545557</v>
      </c>
    </row>
    <row r="11" spans="1:20" x14ac:dyDescent="0.2">
      <c r="A11" s="2" t="s">
        <v>19</v>
      </c>
      <c r="B11" s="2" t="s">
        <v>18</v>
      </c>
      <c r="C11" s="6">
        <v>32.83</v>
      </c>
      <c r="D11" s="6">
        <v>32.5</v>
      </c>
      <c r="E11" s="6">
        <v>0.85</v>
      </c>
      <c r="F11" s="6">
        <v>0.53</v>
      </c>
      <c r="G11" s="6">
        <f t="shared" si="1"/>
        <v>2.6153846153846154</v>
      </c>
      <c r="H11" s="6">
        <v>10</v>
      </c>
      <c r="I11" s="6">
        <f t="shared" si="2"/>
        <v>98.994821809320754</v>
      </c>
      <c r="J11" s="6">
        <f>(D11*100)/C11</f>
        <v>98.994821809320754</v>
      </c>
      <c r="K11" s="6">
        <f t="shared" si="3"/>
        <v>1.0051781906792516</v>
      </c>
      <c r="L11" s="6">
        <v>31.37</v>
      </c>
      <c r="M11" s="6">
        <v>2.08</v>
      </c>
      <c r="N11" s="6">
        <v>2.88</v>
      </c>
      <c r="O11" s="6">
        <f t="shared" si="4"/>
        <v>6.6305387312719164</v>
      </c>
      <c r="P11" s="6">
        <v>4</v>
      </c>
      <c r="Q11" s="6">
        <f t="shared" si="0"/>
        <v>95.552848004873596</v>
      </c>
      <c r="R11" s="6">
        <f t="shared" si="5"/>
        <v>95.552848004873596</v>
      </c>
      <c r="S11" s="6">
        <f t="shared" si="6"/>
        <v>4.4471519951264007</v>
      </c>
      <c r="T11" s="6">
        <f t="shared" si="7"/>
        <v>3.4419738044471586</v>
      </c>
    </row>
    <row r="12" spans="1:20" x14ac:dyDescent="0.2">
      <c r="A12" s="2" t="s">
        <v>20</v>
      </c>
      <c r="B12" s="2" t="s">
        <v>21</v>
      </c>
      <c r="C12" s="6">
        <v>13.74</v>
      </c>
      <c r="D12" s="6">
        <v>13.86</v>
      </c>
      <c r="E12" s="6">
        <v>0.47</v>
      </c>
      <c r="F12" s="6">
        <v>0.24</v>
      </c>
      <c r="G12" s="6">
        <f t="shared" si="1"/>
        <v>3.3910533910533913</v>
      </c>
      <c r="H12" s="6">
        <v>15</v>
      </c>
      <c r="I12" s="6">
        <f t="shared" si="2"/>
        <v>100.87336244541484</v>
      </c>
      <c r="J12" s="6">
        <f>(D12*100)/C12</f>
        <v>100.87336244541484</v>
      </c>
      <c r="K12" s="6">
        <f t="shared" si="3"/>
        <v>-0.87336244541484143</v>
      </c>
      <c r="L12" s="6">
        <v>13.17</v>
      </c>
      <c r="M12" s="6">
        <v>0.95</v>
      </c>
      <c r="N12" s="6">
        <v>0.94</v>
      </c>
      <c r="O12" s="6">
        <f t="shared" si="4"/>
        <v>7.2133637053910409</v>
      </c>
      <c r="P12" s="6">
        <v>4</v>
      </c>
      <c r="Q12" s="6">
        <f t="shared" si="0"/>
        <v>95.851528384279476</v>
      </c>
      <c r="R12" s="6">
        <f t="shared" si="5"/>
        <v>95.851528384279476</v>
      </c>
      <c r="S12" s="6">
        <f t="shared" si="6"/>
        <v>4.1484716157205259</v>
      </c>
      <c r="T12" s="6">
        <f t="shared" si="7"/>
        <v>5.0218340611353653</v>
      </c>
    </row>
    <row r="13" spans="1:20" x14ac:dyDescent="0.2">
      <c r="A13" s="2" t="s">
        <v>22</v>
      </c>
      <c r="B13" s="2" t="s">
        <v>21</v>
      </c>
      <c r="C13" s="6">
        <v>13.74</v>
      </c>
      <c r="D13" s="6">
        <v>13.51</v>
      </c>
      <c r="E13" s="6">
        <v>0.83</v>
      </c>
      <c r="F13" s="6">
        <v>0.52</v>
      </c>
      <c r="G13" s="6">
        <f t="shared" si="1"/>
        <v>6.14359733530718</v>
      </c>
      <c r="H13" s="6">
        <v>10</v>
      </c>
      <c r="I13" s="6">
        <f t="shared" si="2"/>
        <v>98.326055312954878</v>
      </c>
      <c r="J13" s="6">
        <f>(D13*100)/C13</f>
        <v>98.326055312954878</v>
      </c>
      <c r="K13" s="6">
        <f t="shared" si="3"/>
        <v>1.6739446870451269</v>
      </c>
      <c r="L13" s="6">
        <v>12.53</v>
      </c>
      <c r="M13" s="6">
        <v>0.88</v>
      </c>
      <c r="N13" s="6">
        <v>0.77</v>
      </c>
      <c r="O13" s="6">
        <f t="shared" si="4"/>
        <v>7.0231444533120513</v>
      </c>
      <c r="P13" s="6">
        <v>4</v>
      </c>
      <c r="Q13" s="6">
        <f t="shared" si="0"/>
        <v>91.193595342066956</v>
      </c>
      <c r="R13" s="6">
        <f t="shared" si="5"/>
        <v>91.193595342066956</v>
      </c>
      <c r="S13" s="6">
        <f t="shared" si="6"/>
        <v>8.8064046579330473</v>
      </c>
      <c r="T13" s="6">
        <f t="shared" si="7"/>
        <v>7.1324599708879219</v>
      </c>
    </row>
    <row r="14" spans="1:20" x14ac:dyDescent="0.2">
      <c r="A14" s="2" t="s">
        <v>23</v>
      </c>
      <c r="B14" s="2" t="s">
        <v>24</v>
      </c>
      <c r="C14" s="6">
        <v>53.45</v>
      </c>
      <c r="D14" s="6">
        <v>37.049999999999997</v>
      </c>
      <c r="E14" s="6">
        <v>1.31</v>
      </c>
      <c r="F14" s="6">
        <v>0.7</v>
      </c>
      <c r="G14" s="6">
        <f t="shared" si="1"/>
        <v>3.5357624831309047</v>
      </c>
      <c r="H14" s="6">
        <v>14</v>
      </c>
      <c r="I14" s="6">
        <f t="shared" si="2"/>
        <v>69.317118802619262</v>
      </c>
      <c r="J14" s="6"/>
      <c r="K14" s="6"/>
      <c r="L14" s="6">
        <v>36.61</v>
      </c>
      <c r="M14" s="6">
        <v>2.33</v>
      </c>
      <c r="N14" s="6">
        <v>1.86</v>
      </c>
      <c r="O14" s="6">
        <f t="shared" si="4"/>
        <v>6.3643813165801699</v>
      </c>
      <c r="P14" s="6">
        <v>4</v>
      </c>
      <c r="Q14" s="6">
        <f t="shared" si="0"/>
        <v>68.493919550982227</v>
      </c>
      <c r="R14" s="6"/>
      <c r="S14" s="6"/>
      <c r="T14" s="6">
        <f t="shared" si="7"/>
        <v>0.82319925163703545</v>
      </c>
    </row>
    <row r="15" spans="1:20" x14ac:dyDescent="0.2">
      <c r="A15" s="2" t="s">
        <v>25</v>
      </c>
      <c r="B15" s="2" t="s">
        <v>26</v>
      </c>
      <c r="C15" s="6">
        <v>13.78</v>
      </c>
      <c r="D15" s="6">
        <v>13.79</v>
      </c>
      <c r="E15" s="6">
        <v>0.3</v>
      </c>
      <c r="F15" s="6">
        <v>0.17</v>
      </c>
      <c r="G15" s="6">
        <f t="shared" si="1"/>
        <v>2.1754894851341553</v>
      </c>
      <c r="H15" s="6">
        <v>12</v>
      </c>
      <c r="I15" s="6">
        <f t="shared" si="2"/>
        <v>100.07256894049347</v>
      </c>
      <c r="J15" s="6">
        <f>(D15*100)/C15</f>
        <v>100.07256894049347</v>
      </c>
      <c r="K15" s="6">
        <f t="shared" si="3"/>
        <v>-7.2568940493467252E-2</v>
      </c>
      <c r="L15" s="6">
        <v>13.49</v>
      </c>
      <c r="M15" s="6">
        <v>0.78</v>
      </c>
      <c r="N15" s="6">
        <v>0.83</v>
      </c>
      <c r="O15" s="6">
        <f t="shared" si="4"/>
        <v>5.7820607857672357</v>
      </c>
      <c r="P15" s="6">
        <v>4</v>
      </c>
      <c r="Q15" s="6">
        <f t="shared" si="0"/>
        <v>97.895500725689416</v>
      </c>
      <c r="R15" s="6">
        <f t="shared" si="5"/>
        <v>97.895500725689416</v>
      </c>
      <c r="S15" s="6">
        <f t="shared" si="6"/>
        <v>2.104499274310589</v>
      </c>
      <c r="T15" s="6">
        <f t="shared" si="7"/>
        <v>2.1770682148040521</v>
      </c>
    </row>
    <row r="16" spans="1:20" x14ac:dyDescent="0.2">
      <c r="A16" s="3" t="s">
        <v>27</v>
      </c>
      <c r="B16" s="3" t="s">
        <v>27</v>
      </c>
      <c r="C16" s="5">
        <f>MIN(C8:C15)</f>
        <v>13.74</v>
      </c>
      <c r="D16" s="5">
        <f>MIN(D8:D15)</f>
        <v>13.43</v>
      </c>
      <c r="E16" s="5">
        <f t="shared" ref="E16:K16" si="8">MIN(E8:E15)</f>
        <v>0.3</v>
      </c>
      <c r="F16" s="5">
        <f t="shared" si="8"/>
        <v>0.17</v>
      </c>
      <c r="G16" s="5">
        <f t="shared" si="8"/>
        <v>1.0409297625063163</v>
      </c>
      <c r="H16" s="5">
        <f t="shared" si="8"/>
        <v>8</v>
      </c>
      <c r="I16" s="5">
        <f t="shared" si="8"/>
        <v>69.317118802619262</v>
      </c>
      <c r="J16" s="5">
        <f t="shared" si="8"/>
        <v>97.743813682678308</v>
      </c>
      <c r="K16" s="5">
        <f t="shared" si="8"/>
        <v>-0.87336244541484143</v>
      </c>
      <c r="L16" s="5">
        <f>MIN(L8:L15)</f>
        <v>12.53</v>
      </c>
      <c r="M16" s="5">
        <f>MIN(M8:M15)</f>
        <v>0.78</v>
      </c>
      <c r="N16" s="5">
        <f>MIN(N8:N15)</f>
        <v>0.77</v>
      </c>
      <c r="O16" s="5">
        <f>MIN(O8:O15)</f>
        <v>2.202826267664173</v>
      </c>
      <c r="P16" s="9" t="s">
        <v>27</v>
      </c>
      <c r="Q16" s="5">
        <f>MIN(Q8:Q15)</f>
        <v>68.493919550982227</v>
      </c>
      <c r="R16" s="5">
        <f>MIN(R8:R15)</f>
        <v>91.193595342066956</v>
      </c>
      <c r="S16" s="5">
        <f>MIN(S8:S15)</f>
        <v>2.104499274310589</v>
      </c>
      <c r="T16" s="5">
        <f>MIN(T8:T15)</f>
        <v>0.82319925163703545</v>
      </c>
    </row>
    <row r="17" spans="1:20" x14ac:dyDescent="0.2">
      <c r="A17" s="3" t="s">
        <v>28</v>
      </c>
      <c r="B17" s="3" t="s">
        <v>28</v>
      </c>
      <c r="C17" s="5">
        <f>MAX(C8:C15)</f>
        <v>100</v>
      </c>
      <c r="D17" s="5">
        <f>MAX(D8:D15)</f>
        <v>98.95</v>
      </c>
      <c r="E17" s="5">
        <f t="shared" ref="E17:K17" si="9">MAX(E8:E15)</f>
        <v>1.39</v>
      </c>
      <c r="F17" s="5">
        <f t="shared" si="9"/>
        <v>0.86</v>
      </c>
      <c r="G17" s="5">
        <f t="shared" si="9"/>
        <v>6.14359733530718</v>
      </c>
      <c r="H17" s="5">
        <f t="shared" si="9"/>
        <v>15</v>
      </c>
      <c r="I17" s="5">
        <f t="shared" si="9"/>
        <v>100.87336244541484</v>
      </c>
      <c r="J17" s="5">
        <f t="shared" si="9"/>
        <v>100.87336244541484</v>
      </c>
      <c r="K17" s="5">
        <f t="shared" si="9"/>
        <v>2.2561863173216921</v>
      </c>
      <c r="L17" s="5">
        <f>MAX(L8:L15)</f>
        <v>96.24</v>
      </c>
      <c r="M17" s="5">
        <f>MAX(M8:M15)</f>
        <v>4.17</v>
      </c>
      <c r="N17" s="5">
        <f>MAX(N8:N15)</f>
        <v>5.78</v>
      </c>
      <c r="O17" s="5">
        <f>MAX(O8:O15)</f>
        <v>15.136116152450091</v>
      </c>
      <c r="P17" s="9" t="s">
        <v>28</v>
      </c>
      <c r="Q17" s="5">
        <f>MAX(Q8:Q15)</f>
        <v>97.895500725689416</v>
      </c>
      <c r="R17" s="5">
        <f>MAX(R8:R15)</f>
        <v>97.895500725689416</v>
      </c>
      <c r="S17" s="5">
        <f>MAX(S8:S15)</f>
        <v>8.8064046579330473</v>
      </c>
      <c r="T17" s="5">
        <f>MAX(T8:T15)</f>
        <v>7.1324599708879219</v>
      </c>
    </row>
    <row r="18" spans="1:20" x14ac:dyDescent="0.2">
      <c r="A18" s="3" t="s">
        <v>29</v>
      </c>
      <c r="B18" s="3" t="s">
        <v>29</v>
      </c>
      <c r="C18" s="5">
        <f>AVERAGE(C8:C15)</f>
        <v>34.263749999999995</v>
      </c>
      <c r="D18" s="5">
        <f>AVERAGE(D8:D15)</f>
        <v>31.565000000000001</v>
      </c>
      <c r="E18" s="5">
        <f t="shared" ref="E18:K18" si="10">AVERAGE(E8:E15)</f>
        <v>0.86124999999999996</v>
      </c>
      <c r="F18" s="5">
        <f t="shared" si="10"/>
        <v>0.51249999999999996</v>
      </c>
      <c r="G18" s="5">
        <f t="shared" si="10"/>
        <v>3.6139950498428637</v>
      </c>
      <c r="H18" s="5">
        <f t="shared" si="10"/>
        <v>11.625</v>
      </c>
      <c r="I18" s="5">
        <f t="shared" si="10"/>
        <v>94.240169954370998</v>
      </c>
      <c r="J18" s="5">
        <f t="shared" si="10"/>
        <v>99.160103698477045</v>
      </c>
      <c r="K18" s="5">
        <f t="shared" si="10"/>
        <v>0.83989630152295991</v>
      </c>
      <c r="L18" s="5">
        <f>AVERAGE(L8:L15)</f>
        <v>30.527500000000003</v>
      </c>
      <c r="M18" s="5">
        <f>AVERAGE(M8:M15)</f>
        <v>1.86375</v>
      </c>
      <c r="N18" s="5">
        <f>AVERAGE(N8:N15)</f>
        <v>2.1949999999999998</v>
      </c>
      <c r="O18" s="5">
        <f>AVERAGE(O8:O15)</f>
        <v>7.8023495524972697</v>
      </c>
      <c r="P18" s="9" t="s">
        <v>29</v>
      </c>
      <c r="Q18" s="5">
        <f>AVERAGE(Q8:Q15)</f>
        <v>90.706386396920522</v>
      </c>
      <c r="R18" s="5">
        <f>AVERAGE(R8:R15)</f>
        <v>95.540003779208348</v>
      </c>
      <c r="S18" s="5">
        <f>AVERAGE(S8:S15)</f>
        <v>4.4599962207916599</v>
      </c>
      <c r="T18" s="5">
        <f>AVERAGE(T8:T15)</f>
        <v>3.5337835574504748</v>
      </c>
    </row>
    <row r="19" spans="1:20" x14ac:dyDescent="0.2">
      <c r="A19" s="3" t="s">
        <v>30</v>
      </c>
      <c r="B19" s="3" t="s">
        <v>30</v>
      </c>
      <c r="C19" s="5">
        <f>STDEV(C8:C15)</f>
        <v>30.182149377925835</v>
      </c>
      <c r="D19" s="5">
        <f>STDEV(D8:D15)</f>
        <v>28.934741352617223</v>
      </c>
      <c r="E19" s="5">
        <f t="shared" ref="E19:K19" si="11">STDEV(E8:E15)</f>
        <v>0.37824547962552435</v>
      </c>
      <c r="F19" s="5">
        <f t="shared" si="11"/>
        <v>0.24117273003862963</v>
      </c>
      <c r="G19" s="5">
        <f t="shared" si="11"/>
        <v>1.6974684942529963</v>
      </c>
      <c r="H19" s="5">
        <f t="shared" si="11"/>
        <v>2.5035688811888406</v>
      </c>
      <c r="I19" s="5">
        <f t="shared" si="11"/>
        <v>10.650701352494998</v>
      </c>
      <c r="J19" s="5">
        <f t="shared" si="11"/>
        <v>1.1437503343900786</v>
      </c>
      <c r="K19" s="5">
        <f t="shared" si="11"/>
        <v>1.1437503343900792</v>
      </c>
      <c r="L19" s="5">
        <f>STDEV(L8:L15)</f>
        <v>28.229519883574756</v>
      </c>
      <c r="M19" s="5">
        <f>STDEV(M8:M15)</f>
        <v>1.1145394628660374</v>
      </c>
      <c r="N19" s="5">
        <f>STDEV(N8:N15)</f>
        <v>1.6844159649139947</v>
      </c>
      <c r="O19" s="5">
        <f>STDEV(O8:O15)</f>
        <v>3.9963759694563654</v>
      </c>
      <c r="P19" s="9" t="s">
        <v>30</v>
      </c>
      <c r="Q19" s="5">
        <f>STDEV(Q8:Q15)</f>
        <v>10.040145288815305</v>
      </c>
      <c r="R19" s="5">
        <f>STDEV(R8:R15)</f>
        <v>2.2786422031181202</v>
      </c>
      <c r="S19" s="5">
        <f>STDEV(S8:S15)</f>
        <v>2.2786422031181197</v>
      </c>
      <c r="T19" s="5">
        <f>STDEV(T8:T15)</f>
        <v>2.2399501089656249</v>
      </c>
    </row>
    <row r="20" spans="1:2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">
      <c r="A21" s="4"/>
      <c r="B21" s="4"/>
      <c r="C21" s="5" t="s">
        <v>36</v>
      </c>
      <c r="D21" s="4"/>
      <c r="E21" s="4"/>
      <c r="F21" s="4"/>
      <c r="G21" s="4"/>
      <c r="H21" s="4"/>
      <c r="I21" s="4"/>
      <c r="J21" s="4"/>
      <c r="K21" s="4"/>
      <c r="L21" s="5" t="s">
        <v>37</v>
      </c>
      <c r="M21" s="4"/>
      <c r="N21" s="4"/>
      <c r="O21" s="4"/>
      <c r="P21" s="4"/>
      <c r="Q21" s="4"/>
      <c r="R21" s="4"/>
      <c r="S21" s="4"/>
      <c r="T21" s="4"/>
    </row>
    <row r="22" spans="1:20" s="1" customFormat="1" x14ac:dyDescent="0.2">
      <c r="A22" s="7"/>
      <c r="B22" s="7"/>
      <c r="C22" s="8">
        <f>CORREL(C8:C15,D8:D15)</f>
        <v>0.98260018568146745</v>
      </c>
      <c r="D22" s="7"/>
      <c r="E22" s="7"/>
      <c r="F22" s="7"/>
      <c r="G22" s="7"/>
      <c r="H22" s="7"/>
      <c r="I22" s="7"/>
      <c r="J22" s="7"/>
      <c r="K22" s="7"/>
      <c r="L22" s="8">
        <f>CORREL(C8:C15,L8:L15)</f>
        <v>0.98394830192185945</v>
      </c>
      <c r="M22" s="7"/>
      <c r="N22" s="7"/>
      <c r="O22" s="7"/>
      <c r="P22" s="7"/>
      <c r="Q22" s="7"/>
      <c r="R22" s="7"/>
      <c r="S22" s="7"/>
      <c r="T22" s="7"/>
    </row>
    <row r="23" spans="1:2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 t="s">
        <v>34</v>
      </c>
      <c r="M24" s="4"/>
      <c r="N24" s="4"/>
      <c r="O24" s="4"/>
      <c r="P24" s="4"/>
      <c r="Q24" s="4"/>
      <c r="R24" s="4"/>
      <c r="S24" s="4"/>
      <c r="T24" s="4"/>
    </row>
    <row r="25" spans="1:2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8">
        <f>CORREL(D8:D15,L8:L15)</f>
        <v>0.99984156306647654</v>
      </c>
      <c r="M25" s="7"/>
      <c r="N25" s="4"/>
      <c r="O25" s="4"/>
      <c r="P25" s="4"/>
      <c r="Q25" s="4"/>
      <c r="R25" s="4"/>
      <c r="S25" s="4"/>
      <c r="T2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2021-08-26T16:26:31Z</dcterms:created>
  <dcterms:modified xsi:type="dcterms:W3CDTF">2021-09-17T09:43:54Z</dcterms:modified>
</cp:coreProperties>
</file>