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lentam\Desktop\Paper\new As species\"/>
    </mc:Choice>
  </mc:AlternateContent>
  <xr:revisionPtr revIDLastSave="0" documentId="13_ncr:1_{5D0CCB03-9CC8-4183-892B-E115D7084B57}" xr6:coauthVersionLast="47" xr6:coauthVersionMax="47" xr10:uidLastSave="{00000000-0000-0000-0000-000000000000}"/>
  <bookViews>
    <workbookView xWindow="57480" yWindow="15930" windowWidth="29040" windowHeight="15840" activeTab="1" xr2:uid="{00000000-000D-0000-FFFF-FFFF00000000}"/>
  </bookViews>
  <sheets>
    <sheet name="Cover sheet" sheetId="1" r:id="rId1"/>
    <sheet name="Table S1" sheetId="3" r:id="rId2"/>
    <sheet name="Table S2" sheetId="4" r:id="rId3"/>
    <sheet name="Table S3" sheetId="5" r:id="rId4"/>
    <sheet name="Table S4" sheetId="6" r:id="rId5"/>
    <sheet name="Table S5" sheetId="7" r:id="rId6"/>
    <sheet name="Table S6" sheetId="8" r:id="rId7"/>
  </sheets>
  <definedNames>
    <definedName name="_Hlk140221457" localSheetId="4">'Table S4'!$A$1</definedName>
    <definedName name="_Hlk140221890" localSheetId="0">'Cover sheet'!$A$1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8" l="1"/>
  <c r="L27" i="8"/>
  <c r="L26" i="8"/>
  <c r="L25" i="8"/>
  <c r="L21" i="8"/>
  <c r="L20" i="8"/>
  <c r="J26" i="8"/>
  <c r="F20" i="8"/>
  <c r="D26" i="8"/>
  <c r="C25" i="8"/>
  <c r="K18" i="8"/>
  <c r="H19" i="8"/>
  <c r="H18" i="8"/>
  <c r="H20" i="8"/>
</calcChain>
</file>

<file path=xl/sharedStrings.xml><?xml version="1.0" encoding="utf-8"?>
<sst xmlns="http://schemas.openxmlformats.org/spreadsheetml/2006/main" count="297" uniqueCount="153">
  <si>
    <t>Supplementary material to</t>
  </si>
  <si>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University of Graz, Institute of Chemistry, Analytical Chemistry, Universitaetsplatz 1, 8010 Graz, Austria</t>
    </r>
  </si>
  <si>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 University of Vienna, Faculty of Chemistry, Institute of Analytical Chemistry, Waehringer Strasse 38, Vienna, 1090, Austria</t>
    </r>
  </si>
  <si>
    <r>
      <rPr>
        <vertAlign val="superscript"/>
        <sz val="11"/>
        <color theme="1"/>
        <rFont val="Calibri"/>
        <family val="2"/>
        <scheme val="minor"/>
      </rPr>
      <t xml:space="preserve">C </t>
    </r>
    <r>
      <rPr>
        <sz val="11"/>
        <color theme="1"/>
        <rFont val="Calibri"/>
        <family val="2"/>
        <scheme val="minor"/>
      </rPr>
      <t>University of Graz, Institute of Chemistry, Inorganic Chemistry, Universitaetsplatz 1, 8010 Graz, Austria</t>
    </r>
  </si>
  <si>
    <t>B 1504</t>
  </si>
  <si>
    <t>Ramaria sanguinea</t>
  </si>
  <si>
    <t>Czech Republic</t>
  </si>
  <si>
    <t>JIR-116</t>
  </si>
  <si>
    <t>WECH-31</t>
  </si>
  <si>
    <t>Austria</t>
  </si>
  <si>
    <t>WECH-51</t>
  </si>
  <si>
    <t>WECH-57</t>
  </si>
  <si>
    <t>STM-015</t>
  </si>
  <si>
    <t>STM-037</t>
  </si>
  <si>
    <t>STM-039</t>
  </si>
  <si>
    <t>STM-227</t>
  </si>
  <si>
    <t>STM-307</t>
  </si>
  <si>
    <t>STR-009</t>
  </si>
  <si>
    <t>Gas mode</t>
  </si>
  <si>
    <t>m/z 59</t>
  </si>
  <si>
    <t>m/z 89</t>
  </si>
  <si>
    <t>m/z 205</t>
  </si>
  <si>
    <t>Oxide ratio</t>
  </si>
  <si>
    <t>Doubly charged ratio</t>
  </si>
  <si>
    <t>RSD [%]</t>
  </si>
  <si>
    <t>[kCPS]</t>
  </si>
  <si>
    <t>(m/z 156/140) [%]</t>
  </si>
  <si>
    <t>(m/z 70/140) [%]</t>
  </si>
  <si>
    <t>He</t>
  </si>
  <si>
    <r>
      <t>He + CO</t>
    </r>
    <r>
      <rPr>
        <vertAlign val="subscript"/>
        <sz val="12"/>
        <color rgb="FF000000"/>
        <rFont val="Calibri"/>
        <family val="2"/>
        <scheme val="minor"/>
      </rPr>
      <t>2</t>
    </r>
  </si>
  <si>
    <r>
      <t>Table S3. Certified and measured arsenic mass fractions of NIST-1573a (Tomato Leaves), IPE-120 (</t>
    </r>
    <r>
      <rPr>
        <b/>
        <i/>
        <sz val="12"/>
        <color rgb="FF000000"/>
        <rFont val="Calibri"/>
        <family val="2"/>
        <scheme val="minor"/>
      </rPr>
      <t>Agaricus bisporus</t>
    </r>
    <r>
      <rPr>
        <b/>
        <sz val="12"/>
        <color rgb="FF000000"/>
        <rFont val="Calibri"/>
        <family val="2"/>
        <scheme val="minor"/>
      </rPr>
      <t>) and NIST-1643f (Trace elements in water), as well as the inorganic arsenic mass fraction of NIST-1643f found by anion exchange chromatography.</t>
    </r>
  </si>
  <si>
    <t>Total As</t>
  </si>
  <si>
    <t>n</t>
  </si>
  <si>
    <t>certified</t>
  </si>
  <si>
    <r>
      <t>[µg kg</t>
    </r>
    <r>
      <rPr>
        <b/>
        <vertAlign val="superscript"/>
        <sz val="12"/>
        <color rgb="FF000000"/>
        <rFont val="Calibri"/>
        <family val="2"/>
        <scheme val="minor"/>
      </rPr>
      <t>-1</t>
    </r>
    <r>
      <rPr>
        <sz val="12"/>
        <color rgb="FF000000"/>
        <rFont val="Calibri"/>
        <family val="2"/>
        <scheme val="minor"/>
      </rPr>
      <t>]</t>
    </r>
  </si>
  <si>
    <t>measured</t>
  </si>
  <si>
    <r>
      <t>[µg kg</t>
    </r>
    <r>
      <rPr>
        <b/>
        <vertAlign val="superscript"/>
        <sz val="12"/>
        <color rgb="FF000000"/>
        <rFont val="Calibri"/>
        <family val="2"/>
        <scheme val="minor"/>
      </rPr>
      <t>-1</t>
    </r>
    <r>
      <rPr>
        <sz val="12"/>
        <color theme="1"/>
        <rFont val="Calibri"/>
        <family val="2"/>
        <scheme val="minor"/>
      </rPr>
      <t>]</t>
    </r>
  </si>
  <si>
    <t>trueness</t>
  </si>
  <si>
    <t>[%]</t>
  </si>
  <si>
    <t>SRM® 1643f</t>
  </si>
  <si>
    <t>56.9 ± 0.4</t>
  </si>
  <si>
    <t>SRM® 1573a</t>
  </si>
  <si>
    <t>112 ± 4</t>
  </si>
  <si>
    <t>139 ± 7</t>
  </si>
  <si>
    <t>IPE-120</t>
  </si>
  <si>
    <t>137 ± 67</t>
  </si>
  <si>
    <t>167 ± 9</t>
  </si>
  <si>
    <t>As (V)</t>
  </si>
  <si>
    <t>54.8 ± 3.2</t>
  </si>
  <si>
    <t>Table S4. Arsenic speciation results of IPE-120 of this study compared with previously reported ranges. (Llorente-Mirandes et al., 2014; Braeuer et al., 2020; Braeuer et al. 2021; Walenta et al. 2023)</t>
  </si>
  <si>
    <t>This dataset</t>
  </si>
  <si>
    <t>Range of previous studies</t>
  </si>
  <si>
    <t>n = 6</t>
  </si>
  <si>
    <r>
      <t>[µg As kg</t>
    </r>
    <r>
      <rPr>
        <b/>
        <vertAlign val="superscript"/>
        <sz val="12"/>
        <color rgb="FF000000"/>
        <rFont val="Calibri"/>
        <family val="2"/>
        <scheme val="minor"/>
      </rPr>
      <t>-1</t>
    </r>
    <r>
      <rPr>
        <b/>
        <sz val="12"/>
        <color rgb="FF000000"/>
        <rFont val="Calibri"/>
        <family val="2"/>
        <scheme val="minor"/>
      </rPr>
      <t>]</t>
    </r>
  </si>
  <si>
    <t>AB</t>
  </si>
  <si>
    <t>54 ± 3</t>
  </si>
  <si>
    <t>56 – 71</t>
  </si>
  <si>
    <t>DMA</t>
  </si>
  <si>
    <t>42 ± 6</t>
  </si>
  <si>
    <t>37 – 56</t>
  </si>
  <si>
    <t>MA</t>
  </si>
  <si>
    <t>&lt;2</t>
  </si>
  <si>
    <t>1 – 2.4</t>
  </si>
  <si>
    <t>iAs</t>
  </si>
  <si>
    <t>13 ± 2</t>
  </si>
  <si>
    <t>11 – 34</t>
  </si>
  <si>
    <t>TMAO</t>
  </si>
  <si>
    <t>6.0 ± 0.2</t>
  </si>
  <si>
    <t>2.9 – &lt;9.3</t>
  </si>
  <si>
    <t>AC</t>
  </si>
  <si>
    <t>&lt;1 – &lt;1.8</t>
  </si>
  <si>
    <t>TETRA</t>
  </si>
  <si>
    <t>2.6 ± 0.5</t>
  </si>
  <si>
    <t>1.9 – 3.1</t>
  </si>
  <si>
    <t>Sum of species</t>
  </si>
  <si>
    <t>131 ± 6</t>
  </si>
  <si>
    <t>115 – 166</t>
  </si>
  <si>
    <t>Total extracted</t>
  </si>
  <si>
    <t>128 ± 2</t>
  </si>
  <si>
    <t>132 – 190</t>
  </si>
  <si>
    <t>Table S5. Settings of HR ES-MS (Q-TOF, equipped with a Dual AJS source)</t>
  </si>
  <si>
    <t>Auto MS2 optimization</t>
  </si>
  <si>
    <t>Medium (100 – 1700 m/z)</t>
  </si>
  <si>
    <t>MS scan range [m/z]</t>
  </si>
  <si>
    <t>50 - 500</t>
  </si>
  <si>
    <t>Scan rate [Hz]</t>
  </si>
  <si>
    <t>Isolation width MS/MS</t>
  </si>
  <si>
    <t>Medium (~4 amu)</t>
  </si>
  <si>
    <t>Collision energies</t>
  </si>
  <si>
    <t>10; 20; 40</t>
  </si>
  <si>
    <t>Max precursors per cycle</t>
  </si>
  <si>
    <t>Active exclusion excluded after [spectra]</t>
  </si>
  <si>
    <t>Gas temp [°C]</t>
  </si>
  <si>
    <t>Nebulizer [psig]</t>
  </si>
  <si>
    <t>Sheatgas temp [°C]</t>
  </si>
  <si>
    <t>Capillary Voltage [V]</t>
  </si>
  <si>
    <t>Nozzle Voltage [V]</t>
  </si>
  <si>
    <t>Fragmentor [V]</t>
  </si>
  <si>
    <t>Reference Masses (positive) [m/z]</t>
  </si>
  <si>
    <t>922.0098; 195.0877</t>
  </si>
  <si>
    <r>
      <t>Gas flow [L min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]</t>
    </r>
  </si>
  <si>
    <r>
      <t>Sheatgas flow [L min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]</t>
    </r>
  </si>
  <si>
    <t>Mean</t>
  </si>
  <si>
    <t>AB-amide</t>
  </si>
  <si>
    <t>AB2</t>
  </si>
  <si>
    <t>AC2</t>
  </si>
  <si>
    <t>UNK</t>
  </si>
  <si>
    <t>R. sanguinea</t>
  </si>
  <si>
    <t>&lt;0.002</t>
  </si>
  <si>
    <t>Standard deviation</t>
  </si>
  <si>
    <t>Sample Name</t>
  </si>
  <si>
    <t>-</t>
  </si>
  <si>
    <t>Arsenobetaine amide: A novel arsenic species detected in several mushroom species</t>
  </si>
  <si>
    <r>
      <rPr>
        <vertAlign val="superscript"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Institute of Geology of the Czech Academy of Sciences, Rozvojová 269, 16500 Prague 6, Czech Republic</t>
    </r>
  </si>
  <si>
    <r>
      <rPr>
        <vertAlign val="superscript"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Nuclear Physics Institute of the Czech Academy of Sciences, Hlavní 130, 25068 Husinec-Řež, Czech Republic</t>
    </r>
  </si>
  <si>
    <t>Environment</t>
  </si>
  <si>
    <t>Fungarium specimen</t>
  </si>
  <si>
    <t>PRM</t>
  </si>
  <si>
    <t>PRM - fungarium of the Mycological Department, national Museum, Prague</t>
  </si>
  <si>
    <t>Table S1 Mushroom species investigated in this study and additional information.</t>
  </si>
  <si>
    <t>Origin</t>
  </si>
  <si>
    <r>
      <t>Martin Walenta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 Andrea Raab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 Simone Braeuer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, Lorenz Steiner</t>
    </r>
    <r>
      <rPr>
        <vertAlign val="superscript"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, Jan Borovička</t>
    </r>
    <r>
      <rPr>
        <vertAlign val="superscript"/>
        <sz val="11"/>
        <color theme="1"/>
        <rFont val="Calibri"/>
        <family val="2"/>
        <scheme val="minor"/>
      </rPr>
      <t>D,E</t>
    </r>
    <r>
      <rPr>
        <sz val="11"/>
        <color theme="1"/>
        <rFont val="Calibri"/>
        <family val="2"/>
        <scheme val="minor"/>
      </rPr>
      <t>, Walter Goessler</t>
    </r>
    <r>
      <rPr>
        <vertAlign val="superscript"/>
        <sz val="11"/>
        <color theme="1"/>
        <rFont val="Calibri"/>
        <family val="2"/>
        <scheme val="minor"/>
      </rPr>
      <t>A, *</t>
    </r>
  </si>
  <si>
    <r>
      <rPr>
        <vertAlign val="superscript"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Corresponding author. E-mail: walter.goessler@uni-graz.at</t>
    </r>
  </si>
  <si>
    <t>Non-contaminated area</t>
  </si>
  <si>
    <t>Contaminated area</t>
  </si>
  <si>
    <t>Not available</t>
  </si>
  <si>
    <r>
      <t>Table S2. Intensities of 1 µg L</t>
    </r>
    <r>
      <rPr>
        <b/>
        <vertAlign val="superscript"/>
        <sz val="12"/>
        <color rgb="FF000000"/>
        <rFont val="Calibri"/>
        <family val="2"/>
        <scheme val="minor"/>
      </rPr>
      <t>-1</t>
    </r>
    <r>
      <rPr>
        <b/>
        <sz val="12"/>
        <color rgb="FF000000"/>
        <rFont val="Calibri"/>
        <family val="2"/>
        <scheme val="minor"/>
      </rPr>
      <t xml:space="preserve"> of different elements, oxide ratios, doubly charged ratios and relative standard deviations (RSD) in helium mode for total arsenic determination and with additional optional gas CO</t>
    </r>
    <r>
      <rPr>
        <b/>
        <vertAlign val="subscript"/>
        <sz val="12"/>
        <color rgb="FF000000"/>
        <rFont val="Calibri"/>
        <family val="2"/>
        <scheme val="minor"/>
      </rPr>
      <t>2</t>
    </r>
    <r>
      <rPr>
        <b/>
        <sz val="12"/>
        <color rgb="FF000000"/>
        <rFont val="Calibri"/>
        <family val="2"/>
        <scheme val="minor"/>
      </rPr>
      <t xml:space="preserve"> (1% in Ar 5.0, Messer Austria GmbH, Gumpoldskirchen, Austria) for arsenic speciation analysis.</t>
    </r>
  </si>
  <si>
    <r>
      <t>mg kg</t>
    </r>
    <r>
      <rPr>
        <vertAlign val="superscript"/>
        <sz val="11"/>
        <color theme="1"/>
        <rFont val="Calibri"/>
        <family val="2"/>
        <scheme val="minor"/>
      </rPr>
      <t>-1</t>
    </r>
  </si>
  <si>
    <t>Extractable As</t>
  </si>
  <si>
    <t>Recovered As*</t>
  </si>
  <si>
    <r>
      <t>Table S6. Mass fraction of total arsenic, extractable arsenic, recovered arsenic* and arsenic species from each sample [mg As kg</t>
    </r>
    <r>
      <rPr>
        <b/>
        <vertAlign val="superscript"/>
        <sz val="12"/>
        <color rgb="FF000000"/>
        <rFont val="Calibri"/>
        <family val="2"/>
        <scheme val="minor"/>
      </rPr>
      <t>-1</t>
    </r>
    <r>
      <rPr>
        <b/>
        <sz val="12"/>
        <color rgb="FF000000"/>
        <rFont val="Calibri"/>
        <family val="2"/>
        <scheme val="minor"/>
      </rPr>
      <t xml:space="preserve"> dm], “UNK” sums up the contribution of unidentified species detected. 
n=3 for total As and As speciation analysis for all samples, except STR-009 (n=3 for total As, n=1 for As speciation analysis). * Sum of all signals in the cation-exchange chromatogram, including peaks near the void time. </t>
    </r>
  </si>
  <si>
    <t>Repository ID</t>
  </si>
  <si>
    <t>Sample</t>
  </si>
  <si>
    <r>
      <t xml:space="preserve">Amanita muscaria </t>
    </r>
    <r>
      <rPr>
        <sz val="11"/>
        <color rgb="FF000000"/>
        <rFont val="Calibri"/>
        <family val="2"/>
        <scheme val="minor"/>
      </rPr>
      <t>1</t>
    </r>
  </si>
  <si>
    <r>
      <t xml:space="preserve">Amanita muscaria </t>
    </r>
    <r>
      <rPr>
        <sz val="11"/>
        <color rgb="FF000000"/>
        <rFont val="Calibri"/>
        <family val="2"/>
        <scheme val="minor"/>
      </rPr>
      <t>2</t>
    </r>
  </si>
  <si>
    <r>
      <t xml:space="preserve">Amanita muscaria </t>
    </r>
    <r>
      <rPr>
        <sz val="11"/>
        <color rgb="FF000000"/>
        <rFont val="Calibri"/>
        <family val="2"/>
        <scheme val="minor"/>
      </rPr>
      <t>3</t>
    </r>
  </si>
  <si>
    <r>
      <t xml:space="preserve">Amanita muscaria </t>
    </r>
    <r>
      <rPr>
        <sz val="11"/>
        <color rgb="FF000000"/>
        <rFont val="Calibri"/>
        <family val="2"/>
        <scheme val="minor"/>
      </rPr>
      <t>4</t>
    </r>
  </si>
  <si>
    <r>
      <t xml:space="preserve">Boletus edulis </t>
    </r>
    <r>
      <rPr>
        <sz val="11"/>
        <color rgb="FF000000"/>
        <rFont val="Calibri"/>
        <family val="2"/>
        <scheme val="minor"/>
      </rPr>
      <t>1</t>
    </r>
  </si>
  <si>
    <r>
      <t xml:space="preserve">Boletus edulis </t>
    </r>
    <r>
      <rPr>
        <sz val="11"/>
        <color rgb="FF000000"/>
        <rFont val="Calibri"/>
        <family val="2"/>
        <scheme val="minor"/>
      </rPr>
      <t>2</t>
    </r>
  </si>
  <si>
    <r>
      <t xml:space="preserve">Boletus edulis </t>
    </r>
    <r>
      <rPr>
        <sz val="11"/>
        <color rgb="FF000000"/>
        <rFont val="Calibri"/>
        <family val="2"/>
        <scheme val="minor"/>
      </rPr>
      <t>3</t>
    </r>
  </si>
  <si>
    <r>
      <t xml:space="preserve">Boletus edulis </t>
    </r>
    <r>
      <rPr>
        <sz val="11"/>
        <color rgb="FF000000"/>
        <rFont val="Calibri"/>
        <family val="2"/>
        <scheme val="minor"/>
      </rPr>
      <t>4</t>
    </r>
  </si>
  <si>
    <r>
      <t xml:space="preserve">Macrolepiota procera </t>
    </r>
    <r>
      <rPr>
        <sz val="11"/>
        <color rgb="FF000000"/>
        <rFont val="Calibri"/>
        <family val="2"/>
        <scheme val="minor"/>
      </rPr>
      <t>1</t>
    </r>
  </si>
  <si>
    <r>
      <t xml:space="preserve">Macrolepiota procera </t>
    </r>
    <r>
      <rPr>
        <sz val="11"/>
        <color rgb="FF000000"/>
        <rFont val="Calibri"/>
        <family val="2"/>
        <scheme val="minor"/>
      </rPr>
      <t>2</t>
    </r>
  </si>
  <si>
    <r>
      <t xml:space="preserve">A. muscaria </t>
    </r>
    <r>
      <rPr>
        <sz val="11"/>
        <color rgb="FF000000"/>
        <rFont val="Calibri"/>
        <family val="2"/>
        <scheme val="minor"/>
      </rPr>
      <t>1</t>
    </r>
  </si>
  <si>
    <r>
      <t xml:space="preserve">A. muscaria </t>
    </r>
    <r>
      <rPr>
        <sz val="11"/>
        <color rgb="FF000000"/>
        <rFont val="Calibri"/>
        <family val="2"/>
        <scheme val="minor"/>
      </rPr>
      <t>2</t>
    </r>
  </si>
  <si>
    <r>
      <t xml:space="preserve">A. muscaria </t>
    </r>
    <r>
      <rPr>
        <sz val="11"/>
        <color rgb="FF000000"/>
        <rFont val="Calibri"/>
        <family val="2"/>
        <scheme val="minor"/>
      </rPr>
      <t>3</t>
    </r>
  </si>
  <si>
    <r>
      <t xml:space="preserve">A. muscaria </t>
    </r>
    <r>
      <rPr>
        <sz val="11"/>
        <color rgb="FF000000"/>
        <rFont val="Calibri"/>
        <family val="2"/>
        <scheme val="minor"/>
      </rPr>
      <t>4</t>
    </r>
  </si>
  <si>
    <r>
      <t xml:space="preserve">B. edulis </t>
    </r>
    <r>
      <rPr>
        <sz val="11"/>
        <color rgb="FF000000"/>
        <rFont val="Calibri"/>
        <family val="2"/>
        <scheme val="minor"/>
      </rPr>
      <t>1</t>
    </r>
  </si>
  <si>
    <r>
      <t xml:space="preserve">B. edulis </t>
    </r>
    <r>
      <rPr>
        <sz val="11"/>
        <color rgb="FF000000"/>
        <rFont val="Calibri"/>
        <family val="2"/>
        <scheme val="minor"/>
      </rPr>
      <t>2</t>
    </r>
  </si>
  <si>
    <r>
      <t xml:space="preserve">B.edulis </t>
    </r>
    <r>
      <rPr>
        <sz val="11"/>
        <color rgb="FF000000"/>
        <rFont val="Calibri"/>
        <family val="2"/>
        <scheme val="minor"/>
      </rPr>
      <t>3</t>
    </r>
  </si>
  <si>
    <r>
      <t xml:space="preserve">B. edulis </t>
    </r>
    <r>
      <rPr>
        <sz val="11"/>
        <color rgb="FF000000"/>
        <rFont val="Calibri"/>
        <family val="2"/>
        <scheme val="minor"/>
      </rPr>
      <t>4</t>
    </r>
  </si>
  <si>
    <r>
      <t xml:space="preserve">M. procera </t>
    </r>
    <r>
      <rPr>
        <sz val="11"/>
        <color rgb="FF000000"/>
        <rFont val="Calibri"/>
        <family val="2"/>
        <scheme val="minor"/>
      </rPr>
      <t>1</t>
    </r>
  </si>
  <si>
    <r>
      <t xml:space="preserve">M. procera </t>
    </r>
    <r>
      <rPr>
        <sz val="11"/>
        <color rgb="FF000000"/>
        <rFont val="Calibri"/>
        <family val="2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</si>
</sst>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b/>
      <vertAlign val="subscript"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vertAlign val="subscript"/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i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0" fontId="0" fillId="0" borderId="20" xfId="0" applyBorder="1"/>
    <xf numFmtId="165" fontId="0" fillId="0" borderId="0" xfId="0" applyNumberFormat="1" applyAlignment="1">
      <alignment horizontal="center"/>
    </xf>
    <xf numFmtId="165" fontId="0" fillId="0" borderId="21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2" fontId="0" fillId="0" borderId="10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0" fontId="1" fillId="0" borderId="8" xfId="0" applyFont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164" fontId="0" fillId="0" borderId="24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14" fillId="0" borderId="11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justify" wrapText="1"/>
    </xf>
    <xf numFmtId="0" fontId="13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justify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workbookViewId="0">
      <selection activeCell="I26" sqref="I26"/>
    </sheetView>
  </sheetViews>
  <sheetFormatPr baseColWidth="10" defaultColWidth="11.3046875" defaultRowHeight="14.6" x14ac:dyDescent="0.4"/>
  <sheetData>
    <row r="1" spans="1:8" ht="18.45" x14ac:dyDescent="0.4">
      <c r="A1" s="64" t="s">
        <v>0</v>
      </c>
      <c r="B1" s="64"/>
      <c r="C1" s="64"/>
      <c r="D1" s="64"/>
      <c r="E1" s="64"/>
      <c r="F1" s="64"/>
      <c r="G1" s="64"/>
      <c r="H1" s="64"/>
    </row>
    <row r="2" spans="1:8" x14ac:dyDescent="0.4">
      <c r="A2" s="65" t="s">
        <v>112</v>
      </c>
      <c r="B2" s="65"/>
      <c r="C2" s="65"/>
      <c r="D2" s="65"/>
      <c r="E2" s="65"/>
      <c r="F2" s="65"/>
      <c r="G2" s="65"/>
      <c r="H2" s="65"/>
    </row>
    <row r="4" spans="1:8" ht="16.3" x14ac:dyDescent="0.4">
      <c r="A4" s="65" t="s">
        <v>121</v>
      </c>
      <c r="B4" s="65"/>
      <c r="C4" s="65"/>
      <c r="D4" s="65"/>
      <c r="E4" s="65"/>
      <c r="F4" s="65"/>
      <c r="G4" s="65"/>
      <c r="H4" s="65"/>
    </row>
    <row r="6" spans="1:8" ht="16.3" x14ac:dyDescent="0.4">
      <c r="A6" s="65" t="s">
        <v>1</v>
      </c>
      <c r="B6" s="65"/>
      <c r="C6" s="65"/>
      <c r="D6" s="65"/>
      <c r="E6" s="65"/>
      <c r="F6" s="65"/>
      <c r="G6" s="65"/>
      <c r="H6" s="65"/>
    </row>
    <row r="8" spans="1:8" ht="16.3" x14ac:dyDescent="0.4">
      <c r="A8" t="s">
        <v>2</v>
      </c>
    </row>
    <row r="10" spans="1:8" ht="16.3" x14ac:dyDescent="0.4">
      <c r="A10" t="s">
        <v>3</v>
      </c>
    </row>
    <row r="12" spans="1:8" ht="16.3" x14ac:dyDescent="0.4">
      <c r="A12" t="s">
        <v>113</v>
      </c>
    </row>
    <row r="14" spans="1:8" ht="16.3" x14ac:dyDescent="0.4">
      <c r="A14" t="s">
        <v>114</v>
      </c>
    </row>
    <row r="16" spans="1:8" ht="16.3" x14ac:dyDescent="0.4">
      <c r="A16" t="s">
        <v>122</v>
      </c>
    </row>
  </sheetData>
  <mergeCells count="4">
    <mergeCell ref="A1:H1"/>
    <mergeCell ref="A2:H2"/>
    <mergeCell ref="A4:H4"/>
    <mergeCell ref="A6:H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tabSelected="1" workbookViewId="0">
      <selection activeCell="A11" sqref="A11"/>
    </sheetView>
  </sheetViews>
  <sheetFormatPr baseColWidth="10" defaultColWidth="11.3046875" defaultRowHeight="14.6" x14ac:dyDescent="0.4"/>
  <cols>
    <col min="1" max="1" width="15.3046875" customWidth="1"/>
    <col min="2" max="2" width="21.765625" customWidth="1"/>
    <col min="3" max="3" width="14.84375" customWidth="1"/>
    <col min="4" max="4" width="24.3046875" customWidth="1"/>
    <col min="5" max="5" width="21.53515625" customWidth="1"/>
  </cols>
  <sheetData>
    <row r="1" spans="1:5" ht="38.25" customHeight="1" thickBot="1" x14ac:dyDescent="0.45">
      <c r="A1" s="66" t="s">
        <v>119</v>
      </c>
      <c r="B1" s="66"/>
      <c r="C1" s="66"/>
      <c r="D1" s="66"/>
      <c r="E1" s="66"/>
    </row>
    <row r="2" spans="1:5" ht="15" thickBot="1" x14ac:dyDescent="0.45">
      <c r="A2" s="44" t="s">
        <v>131</v>
      </c>
      <c r="B2" s="45" t="s">
        <v>132</v>
      </c>
      <c r="C2" s="45" t="s">
        <v>120</v>
      </c>
      <c r="D2" s="45" t="s">
        <v>115</v>
      </c>
      <c r="E2" s="45" t="s">
        <v>116</v>
      </c>
    </row>
    <row r="3" spans="1:5" ht="15" thickBot="1" x14ac:dyDescent="0.45">
      <c r="A3" s="46" t="s">
        <v>4</v>
      </c>
      <c r="B3" s="47" t="s">
        <v>5</v>
      </c>
      <c r="C3" s="48" t="s">
        <v>6</v>
      </c>
      <c r="D3" s="48" t="s">
        <v>123</v>
      </c>
      <c r="E3" s="48" t="s">
        <v>117</v>
      </c>
    </row>
    <row r="4" spans="1:5" ht="15" thickBot="1" x14ac:dyDescent="0.45">
      <c r="A4" s="46" t="s">
        <v>7</v>
      </c>
      <c r="B4" s="47" t="s">
        <v>133</v>
      </c>
      <c r="C4" s="48" t="s">
        <v>6</v>
      </c>
      <c r="D4" s="48" t="s">
        <v>124</v>
      </c>
      <c r="E4" s="48" t="s">
        <v>125</v>
      </c>
    </row>
    <row r="5" spans="1:5" ht="15" thickBot="1" x14ac:dyDescent="0.45">
      <c r="A5" s="46" t="s">
        <v>12</v>
      </c>
      <c r="B5" s="47" t="s">
        <v>134</v>
      </c>
      <c r="C5" s="48" t="s">
        <v>9</v>
      </c>
      <c r="D5" s="48" t="s">
        <v>123</v>
      </c>
      <c r="E5" s="48" t="s">
        <v>125</v>
      </c>
    </row>
    <row r="6" spans="1:5" ht="15" thickBot="1" x14ac:dyDescent="0.45">
      <c r="A6" s="46" t="s">
        <v>13</v>
      </c>
      <c r="B6" s="47" t="s">
        <v>135</v>
      </c>
      <c r="C6" s="48" t="s">
        <v>9</v>
      </c>
      <c r="D6" s="48" t="s">
        <v>123</v>
      </c>
      <c r="E6" s="48" t="s">
        <v>125</v>
      </c>
    </row>
    <row r="7" spans="1:5" ht="15" thickBot="1" x14ac:dyDescent="0.45">
      <c r="A7" s="46" t="s">
        <v>11</v>
      </c>
      <c r="B7" s="47" t="s">
        <v>136</v>
      </c>
      <c r="C7" s="48" t="s">
        <v>9</v>
      </c>
      <c r="D7" s="48" t="s">
        <v>124</v>
      </c>
      <c r="E7" s="48" t="s">
        <v>125</v>
      </c>
    </row>
    <row r="8" spans="1:5" ht="15" thickBot="1" x14ac:dyDescent="0.45">
      <c r="A8" s="46" t="s">
        <v>15</v>
      </c>
      <c r="B8" s="47" t="s">
        <v>137</v>
      </c>
      <c r="C8" s="48" t="s">
        <v>9</v>
      </c>
      <c r="D8" s="48" t="s">
        <v>123</v>
      </c>
      <c r="E8" s="48" t="s">
        <v>125</v>
      </c>
    </row>
    <row r="9" spans="1:5" ht="15" thickBot="1" x14ac:dyDescent="0.45">
      <c r="A9" s="46" t="s">
        <v>17</v>
      </c>
      <c r="B9" s="47" t="s">
        <v>138</v>
      </c>
      <c r="C9" s="48" t="s">
        <v>9</v>
      </c>
      <c r="D9" s="48" t="s">
        <v>124</v>
      </c>
      <c r="E9" s="48" t="s">
        <v>125</v>
      </c>
    </row>
    <row r="10" spans="1:5" ht="15" thickBot="1" x14ac:dyDescent="0.45">
      <c r="A10" s="46" t="s">
        <v>8</v>
      </c>
      <c r="B10" s="47" t="s">
        <v>139</v>
      </c>
      <c r="C10" s="48" t="s">
        <v>9</v>
      </c>
      <c r="D10" s="48" t="s">
        <v>124</v>
      </c>
      <c r="E10" s="48" t="s">
        <v>125</v>
      </c>
    </row>
    <row r="11" spans="1:5" ht="15" thickBot="1" x14ac:dyDescent="0.45">
      <c r="A11" s="46" t="s">
        <v>14</v>
      </c>
      <c r="B11" s="47" t="s">
        <v>140</v>
      </c>
      <c r="C11" s="48" t="s">
        <v>9</v>
      </c>
      <c r="D11" s="48" t="s">
        <v>123</v>
      </c>
      <c r="E11" s="48" t="s">
        <v>125</v>
      </c>
    </row>
    <row r="12" spans="1:5" ht="15" thickBot="1" x14ac:dyDescent="0.45">
      <c r="A12" s="46" t="s">
        <v>16</v>
      </c>
      <c r="B12" s="47" t="s">
        <v>141</v>
      </c>
      <c r="C12" s="48" t="s">
        <v>9</v>
      </c>
      <c r="D12" s="48" t="s">
        <v>123</v>
      </c>
      <c r="E12" s="48" t="s">
        <v>125</v>
      </c>
    </row>
    <row r="13" spans="1:5" ht="15" thickBot="1" x14ac:dyDescent="0.45">
      <c r="A13" s="46" t="s">
        <v>10</v>
      </c>
      <c r="B13" s="47" t="s">
        <v>142</v>
      </c>
      <c r="C13" s="48" t="s">
        <v>9</v>
      </c>
      <c r="D13" s="48" t="s">
        <v>124</v>
      </c>
      <c r="E13" s="48" t="s">
        <v>125</v>
      </c>
    </row>
    <row r="15" spans="1:5" x14ac:dyDescent="0.4">
      <c r="A15" s="49" t="s">
        <v>118</v>
      </c>
    </row>
  </sheetData>
  <mergeCells count="1">
    <mergeCell ref="A1:E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"/>
  <sheetViews>
    <sheetView workbookViewId="0">
      <selection sqref="A1:G1"/>
    </sheetView>
  </sheetViews>
  <sheetFormatPr baseColWidth="10" defaultColWidth="11.3046875" defaultRowHeight="14.6" x14ac:dyDescent="0.4"/>
  <cols>
    <col min="5" max="5" width="12.69140625" customWidth="1"/>
    <col min="6" max="6" width="13.84375" customWidth="1"/>
  </cols>
  <sheetData>
    <row r="1" spans="1:7" ht="73.099999999999994" customHeight="1" thickBot="1" x14ac:dyDescent="0.45">
      <c r="A1" s="67" t="s">
        <v>126</v>
      </c>
      <c r="B1" s="67"/>
      <c r="C1" s="67"/>
      <c r="D1" s="67"/>
      <c r="E1" s="67"/>
      <c r="F1" s="67"/>
      <c r="G1" s="67"/>
    </row>
    <row r="2" spans="1:7" ht="32.15" thickBot="1" x14ac:dyDescent="0.45">
      <c r="A2" s="68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68" t="s">
        <v>24</v>
      </c>
    </row>
    <row r="3" spans="1:7" ht="32.15" thickBot="1" x14ac:dyDescent="0.45">
      <c r="A3" s="69"/>
      <c r="B3" s="5" t="s">
        <v>25</v>
      </c>
      <c r="C3" s="5" t="s">
        <v>25</v>
      </c>
      <c r="D3" s="5" t="s">
        <v>25</v>
      </c>
      <c r="E3" s="5" t="s">
        <v>26</v>
      </c>
      <c r="F3" s="5" t="s">
        <v>27</v>
      </c>
      <c r="G3" s="69"/>
    </row>
    <row r="4" spans="1:7" ht="16.3" thickBot="1" x14ac:dyDescent="0.45">
      <c r="A4" s="6" t="s">
        <v>28</v>
      </c>
      <c r="B4" s="1">
        <v>33</v>
      </c>
      <c r="C4" s="1">
        <v>32</v>
      </c>
      <c r="D4" s="1">
        <v>63</v>
      </c>
      <c r="E4" s="1">
        <v>0.4</v>
      </c>
      <c r="F4" s="1">
        <v>1.4</v>
      </c>
      <c r="G4" s="1">
        <v>3.9</v>
      </c>
    </row>
    <row r="5" spans="1:7" ht="18" thickBot="1" x14ac:dyDescent="0.45">
      <c r="A5" s="6" t="s">
        <v>29</v>
      </c>
      <c r="B5" s="1">
        <v>48</v>
      </c>
      <c r="C5" s="1">
        <v>40</v>
      </c>
      <c r="D5" s="1">
        <v>55</v>
      </c>
      <c r="E5" s="1">
        <v>0.3</v>
      </c>
      <c r="F5" s="1">
        <v>4.0999999999999996</v>
      </c>
      <c r="G5" s="1">
        <v>4.9000000000000004</v>
      </c>
    </row>
  </sheetData>
  <mergeCells count="3">
    <mergeCell ref="A1:G1"/>
    <mergeCell ref="A2:A3"/>
    <mergeCell ref="G2:G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"/>
  <sheetViews>
    <sheetView workbookViewId="0">
      <selection activeCell="G1" sqref="G1"/>
    </sheetView>
  </sheetViews>
  <sheetFormatPr baseColWidth="10" defaultColWidth="11.3046875" defaultRowHeight="14.6" x14ac:dyDescent="0.4"/>
  <cols>
    <col min="1" max="1" width="13.84375" customWidth="1"/>
    <col min="2" max="2" width="11.53515625" customWidth="1"/>
    <col min="3" max="5" width="13.84375" customWidth="1"/>
  </cols>
  <sheetData>
    <row r="1" spans="1:5" ht="73.099999999999994" customHeight="1" thickBot="1" x14ac:dyDescent="0.45">
      <c r="A1" s="67" t="s">
        <v>30</v>
      </c>
      <c r="B1" s="67"/>
      <c r="C1" s="67"/>
      <c r="D1" s="67"/>
      <c r="E1" s="67"/>
    </row>
    <row r="2" spans="1:5" ht="15.9" x14ac:dyDescent="0.4">
      <c r="A2" s="68" t="s">
        <v>31</v>
      </c>
      <c r="B2" s="70" t="s">
        <v>32</v>
      </c>
      <c r="C2" s="8" t="s">
        <v>33</v>
      </c>
      <c r="D2" s="10" t="s">
        <v>35</v>
      </c>
      <c r="E2" s="10" t="s">
        <v>37</v>
      </c>
    </row>
    <row r="3" spans="1:5" ht="18.45" thickBot="1" x14ac:dyDescent="0.45">
      <c r="A3" s="69"/>
      <c r="B3" s="71"/>
      <c r="C3" s="9" t="s">
        <v>34</v>
      </c>
      <c r="D3" s="11" t="s">
        <v>36</v>
      </c>
      <c r="E3" s="11" t="s">
        <v>38</v>
      </c>
    </row>
    <row r="4" spans="1:5" ht="16.3" thickBot="1" x14ac:dyDescent="0.45">
      <c r="A4" s="6" t="s">
        <v>39</v>
      </c>
      <c r="B4" s="9">
        <v>1</v>
      </c>
      <c r="C4" s="9" t="s">
        <v>40</v>
      </c>
      <c r="D4" s="9">
        <v>57.9</v>
      </c>
      <c r="E4" s="9">
        <v>102</v>
      </c>
    </row>
    <row r="5" spans="1:5" ht="16.3" thickBot="1" x14ac:dyDescent="0.45">
      <c r="A5" s="6" t="s">
        <v>41</v>
      </c>
      <c r="B5" s="11">
        <v>7</v>
      </c>
      <c r="C5" s="11" t="s">
        <v>42</v>
      </c>
      <c r="D5" s="9" t="s">
        <v>43</v>
      </c>
      <c r="E5" s="9">
        <v>124</v>
      </c>
    </row>
    <row r="6" spans="1:5" ht="16.3" thickBot="1" x14ac:dyDescent="0.45">
      <c r="A6" s="6" t="s">
        <v>44</v>
      </c>
      <c r="B6" s="11">
        <v>9</v>
      </c>
      <c r="C6" s="11" t="s">
        <v>45</v>
      </c>
      <c r="D6" s="9" t="s">
        <v>46</v>
      </c>
      <c r="E6" s="9">
        <v>122</v>
      </c>
    </row>
    <row r="7" spans="1:5" ht="16.3" thickBot="1" x14ac:dyDescent="0.45">
      <c r="A7" s="7" t="s">
        <v>47</v>
      </c>
      <c r="B7" s="11"/>
      <c r="C7" s="11"/>
      <c r="D7" s="9"/>
      <c r="E7" s="9"/>
    </row>
    <row r="8" spans="1:5" ht="16.3" thickBot="1" x14ac:dyDescent="0.45">
      <c r="A8" s="6" t="s">
        <v>39</v>
      </c>
      <c r="B8" s="11">
        <v>4</v>
      </c>
      <c r="C8" s="9" t="s">
        <v>40</v>
      </c>
      <c r="D8" s="9" t="s">
        <v>48</v>
      </c>
      <c r="E8" s="9">
        <v>96</v>
      </c>
    </row>
  </sheetData>
  <mergeCells count="3">
    <mergeCell ref="A1:E1"/>
    <mergeCell ref="A2:A3"/>
    <mergeCell ref="B2:B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workbookViewId="0">
      <selection sqref="A1:C1"/>
    </sheetView>
  </sheetViews>
  <sheetFormatPr baseColWidth="10" defaultColWidth="11.3046875" defaultRowHeight="14.6" x14ac:dyDescent="0.4"/>
  <cols>
    <col min="1" max="3" width="21.07421875" customWidth="1"/>
  </cols>
  <sheetData>
    <row r="1" spans="1:3" ht="66.45" customHeight="1" thickBot="1" x14ac:dyDescent="0.5">
      <c r="A1" s="72" t="s">
        <v>49</v>
      </c>
      <c r="B1" s="72"/>
      <c r="C1" s="72"/>
    </row>
    <row r="2" spans="1:3" ht="32.15" thickBot="1" x14ac:dyDescent="0.45">
      <c r="A2" s="13"/>
      <c r="B2" s="3" t="s">
        <v>50</v>
      </c>
      <c r="C2" s="3" t="s">
        <v>51</v>
      </c>
    </row>
    <row r="3" spans="1:3" ht="18.45" thickBot="1" x14ac:dyDescent="0.45">
      <c r="A3" s="15" t="s">
        <v>52</v>
      </c>
      <c r="B3" s="5" t="s">
        <v>53</v>
      </c>
      <c r="C3" s="5" t="s">
        <v>53</v>
      </c>
    </row>
    <row r="4" spans="1:3" ht="16.3" thickBot="1" x14ac:dyDescent="0.45">
      <c r="A4" s="16" t="s">
        <v>54</v>
      </c>
      <c r="B4" s="17" t="s">
        <v>55</v>
      </c>
      <c r="C4" s="17" t="s">
        <v>56</v>
      </c>
    </row>
    <row r="5" spans="1:3" ht="16.3" thickBot="1" x14ac:dyDescent="0.45">
      <c r="A5" s="16" t="s">
        <v>57</v>
      </c>
      <c r="B5" s="17" t="s">
        <v>58</v>
      </c>
      <c r="C5" s="17" t="s">
        <v>59</v>
      </c>
    </row>
    <row r="6" spans="1:3" ht="16.3" thickBot="1" x14ac:dyDescent="0.45">
      <c r="A6" s="16" t="s">
        <v>60</v>
      </c>
      <c r="B6" s="17" t="s">
        <v>61</v>
      </c>
      <c r="C6" s="17" t="s">
        <v>62</v>
      </c>
    </row>
    <row r="7" spans="1:3" ht="16.3" thickBot="1" x14ac:dyDescent="0.45">
      <c r="A7" s="16" t="s">
        <v>63</v>
      </c>
      <c r="B7" s="17" t="s">
        <v>64</v>
      </c>
      <c r="C7" s="17" t="s">
        <v>65</v>
      </c>
    </row>
    <row r="8" spans="1:3" ht="16.3" thickBot="1" x14ac:dyDescent="0.45">
      <c r="A8" s="16" t="s">
        <v>66</v>
      </c>
      <c r="B8" s="17" t="s">
        <v>67</v>
      </c>
      <c r="C8" s="17" t="s">
        <v>68</v>
      </c>
    </row>
    <row r="9" spans="1:3" ht="16.3" thickBot="1" x14ac:dyDescent="0.45">
      <c r="A9" s="16" t="s">
        <v>69</v>
      </c>
      <c r="B9" s="17" t="s">
        <v>61</v>
      </c>
      <c r="C9" s="17" t="s">
        <v>70</v>
      </c>
    </row>
    <row r="10" spans="1:3" ht="16.3" thickBot="1" x14ac:dyDescent="0.45">
      <c r="A10" s="16" t="s">
        <v>71</v>
      </c>
      <c r="B10" s="17" t="s">
        <v>72</v>
      </c>
      <c r="C10" s="17" t="s">
        <v>73</v>
      </c>
    </row>
    <row r="11" spans="1:3" ht="16.3" thickBot="1" x14ac:dyDescent="0.45">
      <c r="A11" s="16" t="s">
        <v>74</v>
      </c>
      <c r="B11" s="17" t="s">
        <v>75</v>
      </c>
      <c r="C11" s="17" t="s">
        <v>76</v>
      </c>
    </row>
    <row r="12" spans="1:3" ht="16.3" thickBot="1" x14ac:dyDescent="0.45">
      <c r="A12" s="16" t="s">
        <v>77</v>
      </c>
      <c r="B12" s="17" t="s">
        <v>78</v>
      </c>
      <c r="C12" s="17" t="s">
        <v>79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"/>
  <sheetViews>
    <sheetView workbookViewId="0">
      <selection sqref="A1:B1"/>
    </sheetView>
  </sheetViews>
  <sheetFormatPr baseColWidth="10" defaultColWidth="11.3046875" defaultRowHeight="14.6" x14ac:dyDescent="0.4"/>
  <cols>
    <col min="1" max="2" width="38.3046875" customWidth="1"/>
  </cols>
  <sheetData>
    <row r="1" spans="1:7" ht="16.3" thickBot="1" x14ac:dyDescent="0.45">
      <c r="A1" s="73" t="s">
        <v>80</v>
      </c>
      <c r="B1" s="73"/>
      <c r="C1" s="18"/>
      <c r="D1" s="18"/>
      <c r="E1" s="18"/>
      <c r="F1" s="18"/>
      <c r="G1" s="18"/>
    </row>
    <row r="2" spans="1:7" ht="15" thickBot="1" x14ac:dyDescent="0.45">
      <c r="A2" s="12" t="s">
        <v>81</v>
      </c>
      <c r="B2" s="2" t="s">
        <v>82</v>
      </c>
    </row>
    <row r="3" spans="1:7" ht="15" thickBot="1" x14ac:dyDescent="0.45">
      <c r="A3" s="14" t="s">
        <v>83</v>
      </c>
      <c r="B3" s="4" t="s">
        <v>84</v>
      </c>
    </row>
    <row r="4" spans="1:7" ht="15" thickBot="1" x14ac:dyDescent="0.45">
      <c r="A4" s="14" t="s">
        <v>85</v>
      </c>
      <c r="B4" s="4">
        <v>2</v>
      </c>
    </row>
    <row r="5" spans="1:7" ht="15" thickBot="1" x14ac:dyDescent="0.45">
      <c r="A5" s="14" t="s">
        <v>86</v>
      </c>
      <c r="B5" s="4" t="s">
        <v>87</v>
      </c>
    </row>
    <row r="6" spans="1:7" ht="15" thickBot="1" x14ac:dyDescent="0.45">
      <c r="A6" s="14" t="s">
        <v>88</v>
      </c>
      <c r="B6" s="4" t="s">
        <v>89</v>
      </c>
    </row>
    <row r="7" spans="1:7" ht="15" thickBot="1" x14ac:dyDescent="0.45">
      <c r="A7" s="14" t="s">
        <v>90</v>
      </c>
      <c r="B7" s="4">
        <v>2</v>
      </c>
    </row>
    <row r="8" spans="1:7" ht="15" thickBot="1" x14ac:dyDescent="0.45">
      <c r="A8" s="14" t="s">
        <v>91</v>
      </c>
      <c r="B8" s="4">
        <v>2</v>
      </c>
    </row>
    <row r="9" spans="1:7" ht="15" thickBot="1" x14ac:dyDescent="0.45">
      <c r="A9" s="14" t="s">
        <v>92</v>
      </c>
      <c r="B9" s="4">
        <v>280</v>
      </c>
    </row>
    <row r="10" spans="1:7" ht="16.75" thickBot="1" x14ac:dyDescent="0.45">
      <c r="A10" s="14" t="s">
        <v>100</v>
      </c>
      <c r="B10" s="4">
        <v>10</v>
      </c>
    </row>
    <row r="11" spans="1:7" ht="15" thickBot="1" x14ac:dyDescent="0.45">
      <c r="A11" s="14" t="s">
        <v>93</v>
      </c>
      <c r="B11" s="4">
        <v>40</v>
      </c>
    </row>
    <row r="12" spans="1:7" ht="15" thickBot="1" x14ac:dyDescent="0.45">
      <c r="A12" s="14" t="s">
        <v>94</v>
      </c>
      <c r="B12" s="4">
        <v>380</v>
      </c>
    </row>
    <row r="13" spans="1:7" ht="16.75" thickBot="1" x14ac:dyDescent="0.45">
      <c r="A13" s="14" t="s">
        <v>101</v>
      </c>
      <c r="B13" s="4">
        <v>12</v>
      </c>
    </row>
    <row r="14" spans="1:7" ht="15" thickBot="1" x14ac:dyDescent="0.45">
      <c r="A14" s="14" t="s">
        <v>95</v>
      </c>
      <c r="B14" s="4">
        <v>5000</v>
      </c>
    </row>
    <row r="15" spans="1:7" ht="15" thickBot="1" x14ac:dyDescent="0.45">
      <c r="A15" s="14" t="s">
        <v>96</v>
      </c>
      <c r="B15" s="4">
        <v>0</v>
      </c>
    </row>
    <row r="16" spans="1:7" ht="15" thickBot="1" x14ac:dyDescent="0.45">
      <c r="A16" s="14" t="s">
        <v>97</v>
      </c>
      <c r="B16" s="4">
        <v>110</v>
      </c>
    </row>
    <row r="17" spans="1:2" ht="15" thickBot="1" x14ac:dyDescent="0.45">
      <c r="A17" s="14" t="s">
        <v>98</v>
      </c>
      <c r="B17" s="4" t="s">
        <v>99</v>
      </c>
    </row>
  </sheetData>
  <mergeCells count="1">
    <mergeCell ref="A1:B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8"/>
  <sheetViews>
    <sheetView workbookViewId="0">
      <selection activeCell="C23" sqref="C23"/>
    </sheetView>
  </sheetViews>
  <sheetFormatPr baseColWidth="10" defaultColWidth="11.3046875" defaultRowHeight="14.6" x14ac:dyDescent="0.4"/>
  <cols>
    <col min="1" max="1" width="16.69140625" bestFit="1" customWidth="1"/>
    <col min="2" max="2" width="12.69140625" customWidth="1"/>
    <col min="3" max="3" width="13.69140625" customWidth="1"/>
    <col min="4" max="4" width="14.3046875" customWidth="1"/>
    <col min="5" max="15" width="12.69140625" customWidth="1"/>
  </cols>
  <sheetData>
    <row r="1" spans="1:15" ht="46.4" customHeight="1" thickBot="1" x14ac:dyDescent="0.45">
      <c r="A1" s="74" t="s">
        <v>130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5" ht="15" thickBot="1" x14ac:dyDescent="0.45">
      <c r="A2" s="55" t="s">
        <v>102</v>
      </c>
      <c r="B2" s="19" t="s">
        <v>31</v>
      </c>
      <c r="C2" s="20" t="s">
        <v>128</v>
      </c>
      <c r="D2" s="20" t="s">
        <v>129</v>
      </c>
      <c r="E2" s="20" t="s">
        <v>57</v>
      </c>
      <c r="F2" s="20" t="s">
        <v>60</v>
      </c>
      <c r="G2" s="20" t="s">
        <v>63</v>
      </c>
      <c r="H2" s="20" t="s">
        <v>54</v>
      </c>
      <c r="I2" s="20" t="s">
        <v>66</v>
      </c>
      <c r="J2" s="20" t="s">
        <v>69</v>
      </c>
      <c r="K2" s="20" t="s">
        <v>71</v>
      </c>
      <c r="L2" s="20" t="s">
        <v>103</v>
      </c>
      <c r="M2" s="20" t="s">
        <v>104</v>
      </c>
      <c r="N2" s="20" t="s">
        <v>105</v>
      </c>
      <c r="O2" s="21" t="s">
        <v>106</v>
      </c>
    </row>
    <row r="3" spans="1:15" ht="16.75" thickBot="1" x14ac:dyDescent="0.45">
      <c r="A3" s="60" t="s">
        <v>110</v>
      </c>
      <c r="B3" s="22" t="s">
        <v>127</v>
      </c>
      <c r="C3" s="23" t="s">
        <v>127</v>
      </c>
      <c r="D3" s="23" t="s">
        <v>127</v>
      </c>
      <c r="E3" s="23" t="s">
        <v>127</v>
      </c>
      <c r="F3" s="23" t="s">
        <v>127</v>
      </c>
      <c r="G3" s="23" t="s">
        <v>127</v>
      </c>
      <c r="H3" s="23" t="s">
        <v>127</v>
      </c>
      <c r="I3" s="23" t="s">
        <v>127</v>
      </c>
      <c r="J3" s="23" t="s">
        <v>127</v>
      </c>
      <c r="K3" s="23" t="s">
        <v>127</v>
      </c>
      <c r="L3" s="23" t="s">
        <v>127</v>
      </c>
      <c r="M3" s="23" t="s">
        <v>127</v>
      </c>
      <c r="N3" s="23" t="s">
        <v>127</v>
      </c>
      <c r="O3" s="24" t="s">
        <v>127</v>
      </c>
    </row>
    <row r="4" spans="1:15" x14ac:dyDescent="0.4">
      <c r="A4" s="61" t="s">
        <v>107</v>
      </c>
      <c r="B4" s="56">
        <v>17.247183833333299</v>
      </c>
      <c r="C4" s="42">
        <v>13.963556831567503</v>
      </c>
      <c r="D4" s="42">
        <v>13.521657977544326</v>
      </c>
      <c r="E4" s="43">
        <v>2.9974668297408118E-2</v>
      </c>
      <c r="F4" s="43" t="s">
        <v>108</v>
      </c>
      <c r="G4" s="43" t="s">
        <v>108</v>
      </c>
      <c r="H4" s="42">
        <v>5.6305568320403543</v>
      </c>
      <c r="I4" s="43">
        <v>6.5883376426606841E-2</v>
      </c>
      <c r="J4" s="51">
        <v>2.488049095498948</v>
      </c>
      <c r="K4" s="51">
        <v>1.2915655744596515</v>
      </c>
      <c r="L4" s="51">
        <v>1.6513978799779934</v>
      </c>
      <c r="M4" s="51">
        <v>0.21771974163874028</v>
      </c>
      <c r="N4" s="51">
        <v>1.3058224544533716</v>
      </c>
      <c r="O4" s="54">
        <v>0.92334966138555186</v>
      </c>
    </row>
    <row r="5" spans="1:15" x14ac:dyDescent="0.4">
      <c r="A5" s="62" t="s">
        <v>143</v>
      </c>
      <c r="B5" s="57">
        <v>21.697696874786644</v>
      </c>
      <c r="C5" s="29">
        <v>20.651699999999998</v>
      </c>
      <c r="D5" s="29">
        <v>17.695385588964623</v>
      </c>
      <c r="E5" s="30">
        <v>0.78666135123249958</v>
      </c>
      <c r="F5" s="30">
        <v>4.0289179719072608E-2</v>
      </c>
      <c r="G5" s="30">
        <v>0.39619982861074871</v>
      </c>
      <c r="H5" s="29">
        <v>10.33043317661736</v>
      </c>
      <c r="I5" s="30">
        <v>0.12323746121463926</v>
      </c>
      <c r="J5" s="33">
        <v>0.76349287005974509</v>
      </c>
      <c r="K5" s="33">
        <v>2.7239527466836049</v>
      </c>
      <c r="L5" s="33">
        <v>0.23954182520842424</v>
      </c>
      <c r="M5" s="33">
        <v>0.12310796115802318</v>
      </c>
      <c r="N5" s="33">
        <v>0.55489345792889699</v>
      </c>
      <c r="O5" s="53">
        <v>8.6565124007069089E-2</v>
      </c>
    </row>
    <row r="6" spans="1:15" x14ac:dyDescent="0.4">
      <c r="A6" s="62" t="s">
        <v>144</v>
      </c>
      <c r="B6" s="58">
        <v>0.73964418055308878</v>
      </c>
      <c r="C6" s="33">
        <v>0.61193333333333333</v>
      </c>
      <c r="D6" s="33">
        <v>0.60257178331980732</v>
      </c>
      <c r="E6" s="30">
        <v>7.6323493140259602E-2</v>
      </c>
      <c r="F6" s="30">
        <v>5.8210028162123976E-3</v>
      </c>
      <c r="G6" s="30">
        <v>1.4378810610547138E-2</v>
      </c>
      <c r="H6" s="33">
        <v>0.32448152894344512</v>
      </c>
      <c r="I6" s="30" t="s">
        <v>108</v>
      </c>
      <c r="J6" s="30">
        <v>2.2350404871243196E-2</v>
      </c>
      <c r="K6" s="30">
        <v>4.0618409242121817E-2</v>
      </c>
      <c r="L6" s="30">
        <v>3.1366255966255967E-3</v>
      </c>
      <c r="M6" s="30" t="s">
        <v>108</v>
      </c>
      <c r="N6" s="30">
        <v>1.2966615819310431E-2</v>
      </c>
      <c r="O6" s="31" t="s">
        <v>108</v>
      </c>
    </row>
    <row r="7" spans="1:15" x14ac:dyDescent="0.4">
      <c r="A7" s="62" t="s">
        <v>145</v>
      </c>
      <c r="B7" s="58">
        <v>1.0395347823675583</v>
      </c>
      <c r="C7" s="33">
        <v>0.86879999999999991</v>
      </c>
      <c r="D7" s="33">
        <v>0.83184951879071045</v>
      </c>
      <c r="E7" s="30">
        <v>6.8892293376837208E-2</v>
      </c>
      <c r="F7" s="30">
        <v>4.2862520329219793E-3</v>
      </c>
      <c r="G7" s="30">
        <v>1.7739050632690576E-2</v>
      </c>
      <c r="H7" s="33">
        <v>0.47661563359764197</v>
      </c>
      <c r="I7" s="30" t="s">
        <v>108</v>
      </c>
      <c r="J7" s="30">
        <v>2.2827110880822926E-2</v>
      </c>
      <c r="K7" s="30">
        <v>8.4405239887227035E-2</v>
      </c>
      <c r="L7" s="30">
        <v>6.0870094069032446E-3</v>
      </c>
      <c r="M7" s="30">
        <v>2.1614608921571993E-3</v>
      </c>
      <c r="N7" s="30">
        <v>1.7852672598905685E-2</v>
      </c>
      <c r="O7" s="31">
        <v>9.4389426059071548E-3</v>
      </c>
    </row>
    <row r="8" spans="1:15" x14ac:dyDescent="0.4">
      <c r="A8" s="62" t="s">
        <v>146</v>
      </c>
      <c r="B8" s="58">
        <v>2.0344771639684622</v>
      </c>
      <c r="C8" s="33">
        <v>1.2600666666666669</v>
      </c>
      <c r="D8" s="33">
        <v>1.3019553902588237</v>
      </c>
      <c r="E8" s="30">
        <v>0.137494710127989</v>
      </c>
      <c r="F8" s="30">
        <v>3.0189239010160268E-2</v>
      </c>
      <c r="G8" s="30">
        <v>2.8640724581397853E-2</v>
      </c>
      <c r="H8" s="33">
        <v>0.75943596800953628</v>
      </c>
      <c r="I8" s="30" t="s">
        <v>108</v>
      </c>
      <c r="J8" s="30">
        <v>2.1723511040196649E-2</v>
      </c>
      <c r="K8" s="30">
        <v>7.6735357485872013E-2</v>
      </c>
      <c r="L8" s="30">
        <v>9.9874902905953567E-3</v>
      </c>
      <c r="M8" s="30">
        <v>4.9921388896964928E-3</v>
      </c>
      <c r="N8" s="30">
        <v>1.4003762509682422E-2</v>
      </c>
      <c r="O8" s="31">
        <v>8.1863300038085667E-3</v>
      </c>
    </row>
    <row r="9" spans="1:15" x14ac:dyDescent="0.4">
      <c r="A9" s="62" t="s">
        <v>147</v>
      </c>
      <c r="B9" s="58">
        <v>1.0204646176070351</v>
      </c>
      <c r="C9" s="33">
        <v>0.70146666666666668</v>
      </c>
      <c r="D9" s="33">
        <v>0.72798200979191652</v>
      </c>
      <c r="E9" s="30">
        <v>0.14421893595082549</v>
      </c>
      <c r="F9" s="30">
        <v>4.9867007514245174E-3</v>
      </c>
      <c r="G9" s="30">
        <v>2.9515982860254978E-2</v>
      </c>
      <c r="H9" s="33">
        <v>9.7008217996732274E-2</v>
      </c>
      <c r="I9" s="30" t="s">
        <v>108</v>
      </c>
      <c r="J9" s="30">
        <v>3.5740021258264733E-2</v>
      </c>
      <c r="K9" s="30">
        <v>4.6214235552767047E-2</v>
      </c>
      <c r="L9" s="30">
        <v>6.8853661569683901E-3</v>
      </c>
      <c r="M9" s="30">
        <v>9.1314298261170653E-3</v>
      </c>
      <c r="N9" s="30" t="s">
        <v>108</v>
      </c>
      <c r="O9" s="31">
        <v>0.22229722723541717</v>
      </c>
    </row>
    <row r="10" spans="1:15" x14ac:dyDescent="0.4">
      <c r="A10" s="62" t="s">
        <v>148</v>
      </c>
      <c r="B10" s="58">
        <v>1.7512979557981465</v>
      </c>
      <c r="C10" s="33">
        <v>0.96079999999999999</v>
      </c>
      <c r="D10" s="33">
        <v>1.0447666335650445</v>
      </c>
      <c r="E10" s="30">
        <v>3.114200595829196E-2</v>
      </c>
      <c r="F10" s="30">
        <v>5.2631578947368429E-3</v>
      </c>
      <c r="G10" s="30">
        <v>3.9940417080436948E-2</v>
      </c>
      <c r="H10" s="33">
        <v>0.15145978152929496</v>
      </c>
      <c r="I10" s="30">
        <v>8.8421052631578942E-2</v>
      </c>
      <c r="J10" s="30">
        <v>5.3704071499503479E-2</v>
      </c>
      <c r="K10" s="30">
        <v>4.325719960278053E-2</v>
      </c>
      <c r="L10" s="30">
        <v>1.7279046673286991E-2</v>
      </c>
      <c r="M10" s="30">
        <v>2.3475670307845083E-2</v>
      </c>
      <c r="N10" s="30" t="s">
        <v>108</v>
      </c>
      <c r="O10" s="31">
        <v>0.27245283018867927</v>
      </c>
    </row>
    <row r="11" spans="1:15" x14ac:dyDescent="0.4">
      <c r="A11" s="62" t="s">
        <v>149</v>
      </c>
      <c r="B11" s="58">
        <v>0.53779028455507427</v>
      </c>
      <c r="C11" s="33">
        <v>0.40840000000000004</v>
      </c>
      <c r="D11" s="33">
        <v>0.41118922888957732</v>
      </c>
      <c r="E11" s="30">
        <v>4.0432459526536187E-2</v>
      </c>
      <c r="F11" s="30" t="s">
        <v>108</v>
      </c>
      <c r="G11" s="30">
        <v>1.3311411778310736E-2</v>
      </c>
      <c r="H11" s="33">
        <v>9.7724018142136618E-2</v>
      </c>
      <c r="I11" s="30">
        <v>2.0705751855577641E-2</v>
      </c>
      <c r="J11" s="30">
        <v>3.9788388150757491E-2</v>
      </c>
      <c r="K11" s="30">
        <v>3.6737246493344061E-2</v>
      </c>
      <c r="L11" s="30">
        <v>3.9718237627645306E-3</v>
      </c>
      <c r="M11" s="30">
        <v>8.5801770819192436E-3</v>
      </c>
      <c r="N11" s="30" t="s">
        <v>108</v>
      </c>
      <c r="O11" s="31">
        <v>5.752277919525306E-2</v>
      </c>
    </row>
    <row r="12" spans="1:15" x14ac:dyDescent="0.4">
      <c r="A12" s="62" t="s">
        <v>150</v>
      </c>
      <c r="B12" s="58">
        <v>0.27539332711195569</v>
      </c>
      <c r="C12" s="33">
        <v>0.20346666666666666</v>
      </c>
      <c r="D12" s="33">
        <v>0.20979280299742797</v>
      </c>
      <c r="E12" s="30">
        <v>1.828657565464396E-2</v>
      </c>
      <c r="F12" s="30" t="s">
        <v>108</v>
      </c>
      <c r="G12" s="30">
        <v>9.7953319149677448E-3</v>
      </c>
      <c r="H12" s="33">
        <v>4.4338591579089225E-2</v>
      </c>
      <c r="I12" s="30">
        <v>9.9208447730497352E-3</v>
      </c>
      <c r="J12" s="30">
        <v>4.7556242925862156E-3</v>
      </c>
      <c r="K12" s="30">
        <v>1.2818281925958458E-2</v>
      </c>
      <c r="L12" s="30">
        <v>2.3650614614471898E-3</v>
      </c>
      <c r="M12" s="30" t="s">
        <v>108</v>
      </c>
      <c r="N12" s="30" t="s">
        <v>108</v>
      </c>
      <c r="O12" s="31">
        <v>6.7817737517730611E-2</v>
      </c>
    </row>
    <row r="13" spans="1:15" x14ac:dyDescent="0.4">
      <c r="A13" s="62" t="s">
        <v>151</v>
      </c>
      <c r="B13" s="58">
        <v>0.88926775325260676</v>
      </c>
      <c r="C13" s="33">
        <v>0.74226666666666674</v>
      </c>
      <c r="D13" s="33">
        <v>0.69275542348216046</v>
      </c>
      <c r="E13" s="30">
        <v>0.10153543324456049</v>
      </c>
      <c r="F13" s="30">
        <v>7.307552480791746E-3</v>
      </c>
      <c r="G13" s="30">
        <v>5.3554126530518803E-3</v>
      </c>
      <c r="H13" s="33">
        <v>0.35259591075786928</v>
      </c>
      <c r="I13" s="30" t="s">
        <v>108</v>
      </c>
      <c r="J13" s="30">
        <v>1.8822674825419178E-2</v>
      </c>
      <c r="K13" s="30" t="s">
        <v>108</v>
      </c>
      <c r="L13" s="30">
        <v>2.1834403335120899E-3</v>
      </c>
      <c r="M13" s="30">
        <v>2.5963190652278311E-3</v>
      </c>
      <c r="N13" s="30" t="s">
        <v>108</v>
      </c>
      <c r="O13" s="31">
        <v>5.5027222733930008E-2</v>
      </c>
    </row>
    <row r="14" spans="1:15" ht="15" thickBot="1" x14ac:dyDescent="0.45">
      <c r="A14" s="63" t="s">
        <v>152</v>
      </c>
      <c r="B14" s="59">
        <v>4.5342387847012171</v>
      </c>
      <c r="C14" s="35">
        <v>3.696733333333333</v>
      </c>
      <c r="D14" s="35">
        <v>3.6842829357414293</v>
      </c>
      <c r="E14" s="36">
        <v>2.2772160623888028E-2</v>
      </c>
      <c r="F14" s="36">
        <v>5.5413878473663025E-2</v>
      </c>
      <c r="G14" s="36">
        <v>2.2177062667791559E-2</v>
      </c>
      <c r="H14" s="35">
        <v>2.8917742022776971</v>
      </c>
      <c r="I14" s="36" t="s">
        <v>108</v>
      </c>
      <c r="J14" s="36">
        <v>6.7467599023773403E-2</v>
      </c>
      <c r="K14" s="36">
        <v>3.9587709586694393E-2</v>
      </c>
      <c r="L14" s="36">
        <v>6.8339618216000349E-3</v>
      </c>
      <c r="M14" s="36">
        <v>1.0275841583597801E-2</v>
      </c>
      <c r="N14" s="36" t="s">
        <v>108</v>
      </c>
      <c r="O14" s="37">
        <v>0.18846876951062258</v>
      </c>
    </row>
    <row r="15" spans="1:15" ht="15" thickBot="1" x14ac:dyDescent="0.45">
      <c r="A15" s="38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40"/>
    </row>
    <row r="16" spans="1:15" ht="15" thickBot="1" x14ac:dyDescent="0.45">
      <c r="A16" s="55" t="s">
        <v>109</v>
      </c>
      <c r="B16" s="19" t="s">
        <v>31</v>
      </c>
      <c r="C16" s="20" t="s">
        <v>128</v>
      </c>
      <c r="D16" s="20" t="s">
        <v>129</v>
      </c>
      <c r="E16" s="20" t="s">
        <v>57</v>
      </c>
      <c r="F16" s="20" t="s">
        <v>60</v>
      </c>
      <c r="G16" s="20" t="s">
        <v>63</v>
      </c>
      <c r="H16" s="20" t="s">
        <v>54</v>
      </c>
      <c r="I16" s="20" t="s">
        <v>66</v>
      </c>
      <c r="J16" s="20" t="s">
        <v>69</v>
      </c>
      <c r="K16" s="20" t="s">
        <v>71</v>
      </c>
      <c r="L16" s="20" t="s">
        <v>103</v>
      </c>
      <c r="M16" s="20" t="s">
        <v>104</v>
      </c>
      <c r="N16" s="20" t="s">
        <v>105</v>
      </c>
      <c r="O16" s="21" t="s">
        <v>106</v>
      </c>
    </row>
    <row r="17" spans="1:15" ht="16.75" thickBot="1" x14ac:dyDescent="0.45">
      <c r="A17" s="41" t="s">
        <v>110</v>
      </c>
      <c r="B17" s="22" t="s">
        <v>127</v>
      </c>
      <c r="C17" s="23" t="s">
        <v>127</v>
      </c>
      <c r="D17" s="23" t="s">
        <v>127</v>
      </c>
      <c r="E17" s="23" t="s">
        <v>127</v>
      </c>
      <c r="F17" s="23" t="s">
        <v>127</v>
      </c>
      <c r="G17" s="23" t="s">
        <v>127</v>
      </c>
      <c r="H17" s="23" t="s">
        <v>127</v>
      </c>
      <c r="I17" s="23" t="s">
        <v>127</v>
      </c>
      <c r="J17" s="23" t="s">
        <v>127</v>
      </c>
      <c r="K17" s="23" t="s">
        <v>127</v>
      </c>
      <c r="L17" s="23" t="s">
        <v>127</v>
      </c>
      <c r="M17" s="23" t="s">
        <v>127</v>
      </c>
      <c r="N17" s="23" t="s">
        <v>127</v>
      </c>
      <c r="O17" s="24" t="s">
        <v>127</v>
      </c>
    </row>
    <row r="18" spans="1:15" x14ac:dyDescent="0.4">
      <c r="A18" s="61" t="s">
        <v>107</v>
      </c>
      <c r="B18" s="25">
        <v>0.206437861813389</v>
      </c>
      <c r="C18" s="26">
        <v>0.15489588236254143</v>
      </c>
      <c r="D18" s="26">
        <v>0.78843582548945601</v>
      </c>
      <c r="E18" s="27">
        <v>1.1892494061839106E-3</v>
      </c>
      <c r="F18" s="27" t="s">
        <v>111</v>
      </c>
      <c r="G18" s="27" t="s">
        <v>111</v>
      </c>
      <c r="H18" s="26">
        <f>ROUNDUP(0.00616410297251921,1)</f>
        <v>0.1</v>
      </c>
      <c r="I18" s="27">
        <v>2.8769053494581861E-2</v>
      </c>
      <c r="J18" s="50">
        <v>7.154771844952305E-3</v>
      </c>
      <c r="K18" s="50">
        <f>ROUNDUP(0.00472109265363962,2)</f>
        <v>0.01</v>
      </c>
      <c r="L18" s="50">
        <v>1.1261197076095925E-2</v>
      </c>
      <c r="M18" s="50">
        <v>6.6570622966596396E-3</v>
      </c>
      <c r="N18" s="50">
        <v>9.34958333139339E-3</v>
      </c>
      <c r="O18" s="52">
        <v>7.3137990047447463E-2</v>
      </c>
    </row>
    <row r="19" spans="1:15" x14ac:dyDescent="0.4">
      <c r="A19" s="62" t="s">
        <v>143</v>
      </c>
      <c r="B19" s="28">
        <v>1.4837652997397146</v>
      </c>
      <c r="C19" s="29">
        <v>1.7622515200731139</v>
      </c>
      <c r="D19" s="29">
        <v>0.26979542670277185</v>
      </c>
      <c r="E19" s="30">
        <v>2.9819914876156307E-2</v>
      </c>
      <c r="F19" s="30">
        <v>2.588048199805658E-3</v>
      </c>
      <c r="G19" s="30">
        <v>1.2222821691281999E-2</v>
      </c>
      <c r="H19" s="29">
        <f>ROUNDUP(0.0499939704330545,1)</f>
        <v>0.1</v>
      </c>
      <c r="I19" s="30">
        <v>2.2533637795337413E-2</v>
      </c>
      <c r="J19" s="33">
        <v>3.2923462735419094E-2</v>
      </c>
      <c r="K19" s="33">
        <v>4.8856134409917706E-2</v>
      </c>
      <c r="L19" s="33">
        <v>2.0729801337380619E-2</v>
      </c>
      <c r="M19" s="33">
        <v>1.5839015214047465E-2</v>
      </c>
      <c r="N19" s="33">
        <v>4.8891611411597979E-2</v>
      </c>
      <c r="O19" s="53">
        <v>8.6966961919512503E-3</v>
      </c>
    </row>
    <row r="20" spans="1:15" x14ac:dyDescent="0.4">
      <c r="A20" s="62" t="s">
        <v>144</v>
      </c>
      <c r="B20" s="32">
        <v>0.01</v>
      </c>
      <c r="C20" s="33">
        <v>6.4632293269954073E-3</v>
      </c>
      <c r="D20" s="33">
        <v>8.9177384024632326E-3</v>
      </c>
      <c r="E20" s="30">
        <v>4.6013612015511395E-3</v>
      </c>
      <c r="F20" s="30">
        <f>ROUNDUP(0.000342265476374114,3)</f>
        <v>1E-3</v>
      </c>
      <c r="G20" s="30">
        <v>8.3038903973875955E-4</v>
      </c>
      <c r="H20" s="33">
        <f>ROUNDUP(0.00107034127727882,2)</f>
        <v>0.01</v>
      </c>
      <c r="I20" s="30" t="s">
        <v>111</v>
      </c>
      <c r="J20" s="30">
        <v>1.0138269867541057E-3</v>
      </c>
      <c r="K20" s="30">
        <v>1.790776335367414E-3</v>
      </c>
      <c r="L20" s="30">
        <f>ROUNDUP(0.000451632249658866,3)</f>
        <v>1E-3</v>
      </c>
      <c r="M20" s="30" t="s">
        <v>111</v>
      </c>
      <c r="N20" s="30">
        <v>6.3483422895735668E-4</v>
      </c>
      <c r="O20" s="31" t="s">
        <v>111</v>
      </c>
    </row>
    <row r="21" spans="1:15" x14ac:dyDescent="0.4">
      <c r="A21" s="62" t="s">
        <v>145</v>
      </c>
      <c r="B21" s="32">
        <v>1.8258161194600553E-2</v>
      </c>
      <c r="C21" s="33">
        <v>1.7507712586171859E-2</v>
      </c>
      <c r="D21" s="33">
        <v>1.5211942232085347E-2</v>
      </c>
      <c r="E21" s="30">
        <v>2.3078909605859796E-3</v>
      </c>
      <c r="F21" s="30">
        <v>1.20897588883052E-3</v>
      </c>
      <c r="G21" s="30">
        <v>1.142632351423422E-3</v>
      </c>
      <c r="H21" s="33">
        <v>5.682426876058762E-3</v>
      </c>
      <c r="I21" s="30" t="s">
        <v>111</v>
      </c>
      <c r="J21" s="30">
        <v>2.5185241976078462E-3</v>
      </c>
      <c r="K21" s="30">
        <v>1.3070467041618032E-3</v>
      </c>
      <c r="L21" s="30">
        <f>ROUNDUP(0.00020615283854517,3)</f>
        <v>1E-3</v>
      </c>
      <c r="M21" s="30">
        <v>5.4274352496872836E-4</v>
      </c>
      <c r="N21" s="30">
        <v>6.6871219304286036E-4</v>
      </c>
      <c r="O21" s="31">
        <v>1.2790764754788888E-3</v>
      </c>
    </row>
    <row r="22" spans="1:15" x14ac:dyDescent="0.4">
      <c r="A22" s="62" t="s">
        <v>146</v>
      </c>
      <c r="B22" s="32">
        <v>3.9357592777075588E-2</v>
      </c>
      <c r="C22" s="33">
        <v>3.9782575750362467E-2</v>
      </c>
      <c r="D22" s="33">
        <v>6.9868113391972728E-2</v>
      </c>
      <c r="E22" s="30">
        <v>1.4730904896621527E-2</v>
      </c>
      <c r="F22" s="30">
        <v>5.7985463721698573E-3</v>
      </c>
      <c r="G22" s="30">
        <v>5.9070442058527751E-3</v>
      </c>
      <c r="H22" s="33">
        <v>5.0043091272634635E-2</v>
      </c>
      <c r="I22" s="30" t="s">
        <v>111</v>
      </c>
      <c r="J22" s="30">
        <v>1.677477074117858E-3</v>
      </c>
      <c r="K22" s="30">
        <v>1.2658749149243665E-3</v>
      </c>
      <c r="L22" s="30">
        <v>1.2830564508360053E-3</v>
      </c>
      <c r="M22" s="30">
        <v>1.2483423439344716E-3</v>
      </c>
      <c r="N22" s="30">
        <v>1.5910815326013153E-3</v>
      </c>
      <c r="O22" s="31">
        <v>3.5692868462593214E-3</v>
      </c>
    </row>
    <row r="23" spans="1:15" x14ac:dyDescent="0.4">
      <c r="A23" s="62" t="s">
        <v>147</v>
      </c>
      <c r="B23" s="32">
        <v>5.5939745446363993E-2</v>
      </c>
      <c r="C23" s="33">
        <v>1.6563010998406468E-2</v>
      </c>
      <c r="D23" s="33">
        <v>3.1992017414957871E-2</v>
      </c>
      <c r="E23" s="30">
        <v>1.2560013076411115E-2</v>
      </c>
      <c r="F23" s="30">
        <v>1.5456150978209794E-3</v>
      </c>
      <c r="G23" s="30">
        <v>3.9508325782408394E-3</v>
      </c>
      <c r="H23" s="33">
        <v>1.5682035314110179E-2</v>
      </c>
      <c r="I23" s="30" t="s">
        <v>111</v>
      </c>
      <c r="J23" s="30">
        <v>2.303400704049512E-3</v>
      </c>
      <c r="K23" s="30">
        <v>3.6164503510896077E-3</v>
      </c>
      <c r="L23" s="30">
        <v>2.6417512986431466E-3</v>
      </c>
      <c r="M23" s="30">
        <v>2.0006225781440193E-3</v>
      </c>
      <c r="N23" s="30" t="s">
        <v>111</v>
      </c>
      <c r="O23" s="31">
        <v>2.3168275128290367E-2</v>
      </c>
    </row>
    <row r="24" spans="1:15" x14ac:dyDescent="0.4">
      <c r="A24" s="62" t="s">
        <v>148</v>
      </c>
      <c r="B24" s="32">
        <v>3.3645433579298389E-2</v>
      </c>
      <c r="C24" s="33" t="s">
        <v>111</v>
      </c>
      <c r="D24" s="33" t="s">
        <v>111</v>
      </c>
      <c r="E24" s="30" t="s">
        <v>111</v>
      </c>
      <c r="F24" s="30" t="s">
        <v>111</v>
      </c>
      <c r="G24" s="30" t="s">
        <v>111</v>
      </c>
      <c r="H24" s="33" t="s">
        <v>111</v>
      </c>
      <c r="I24" s="30" t="s">
        <v>111</v>
      </c>
      <c r="J24" s="30" t="s">
        <v>111</v>
      </c>
      <c r="K24" s="30" t="s">
        <v>111</v>
      </c>
      <c r="L24" s="30" t="s">
        <v>111</v>
      </c>
      <c r="M24" s="30" t="s">
        <v>111</v>
      </c>
      <c r="N24" s="30" t="s">
        <v>111</v>
      </c>
      <c r="O24" s="31" t="s">
        <v>111</v>
      </c>
    </row>
    <row r="25" spans="1:15" x14ac:dyDescent="0.4">
      <c r="A25" s="62" t="s">
        <v>149</v>
      </c>
      <c r="B25" s="32">
        <v>2.4812197588841692E-2</v>
      </c>
      <c r="C25" s="33">
        <f>ROUNDUP(0.00461302503786832,2)</f>
        <v>0.01</v>
      </c>
      <c r="D25" s="33">
        <v>1.9725839476649135E-2</v>
      </c>
      <c r="E25" s="30">
        <v>5.6490638424351791E-3</v>
      </c>
      <c r="F25" s="30" t="s">
        <v>111</v>
      </c>
      <c r="G25" s="30">
        <v>1.8698538490822783E-3</v>
      </c>
      <c r="H25" s="33">
        <v>8.9804871814846872E-3</v>
      </c>
      <c r="I25" s="30">
        <v>2.4219274800551848E-3</v>
      </c>
      <c r="J25" s="30">
        <v>4.4164801931790764E-3</v>
      </c>
      <c r="K25" s="30">
        <v>2.3702687478815362E-3</v>
      </c>
      <c r="L25" s="30">
        <f>ROUNDUP(0.000340531582015549,3)</f>
        <v>1E-3</v>
      </c>
      <c r="M25" s="30">
        <v>9.4094690037193577E-4</v>
      </c>
      <c r="N25" s="30" t="s">
        <v>111</v>
      </c>
      <c r="O25" s="31">
        <v>1.2517395400455445E-2</v>
      </c>
    </row>
    <row r="26" spans="1:15" x14ac:dyDescent="0.4">
      <c r="A26" s="62" t="s">
        <v>150</v>
      </c>
      <c r="B26" s="32">
        <v>1.0318079272973671E-2</v>
      </c>
      <c r="C26" s="33">
        <v>1.1300147491662827E-2</v>
      </c>
      <c r="D26" s="33">
        <f>ROUNDUP(0.00487451213761792,2)</f>
        <v>0.01</v>
      </c>
      <c r="E26" s="30">
        <v>1.4556689088036044E-3</v>
      </c>
      <c r="F26" s="30" t="s">
        <v>111</v>
      </c>
      <c r="G26" s="30">
        <v>1.7450106958363119E-3</v>
      </c>
      <c r="H26" s="33">
        <v>5.5736240923809025E-3</v>
      </c>
      <c r="I26" s="30">
        <v>2.2246493263531068E-3</v>
      </c>
      <c r="J26" s="30">
        <f>ROUNDUP(0.000187142444934679,3)</f>
        <v>1E-3</v>
      </c>
      <c r="K26" s="30">
        <v>2.2663023649475006E-3</v>
      </c>
      <c r="L26" s="30">
        <f>ROUNDUP(0.000398743034075927,3)</f>
        <v>1E-3</v>
      </c>
      <c r="M26" s="30" t="s">
        <v>111</v>
      </c>
      <c r="N26" s="30" t="s">
        <v>111</v>
      </c>
      <c r="O26" s="31">
        <v>9.2794296998809627E-3</v>
      </c>
    </row>
    <row r="27" spans="1:15" x14ac:dyDescent="0.4">
      <c r="A27" s="62" t="s">
        <v>151</v>
      </c>
      <c r="B27" s="32">
        <v>1.5669591559652807E-2</v>
      </c>
      <c r="C27" s="33">
        <v>3.9935114039317987E-2</v>
      </c>
      <c r="D27" s="33">
        <v>3.6416956851498122E-2</v>
      </c>
      <c r="E27" s="30">
        <v>7.6167851947972071E-3</v>
      </c>
      <c r="F27" s="30">
        <v>1.4543185793185532E-3</v>
      </c>
      <c r="G27" s="30">
        <v>5.5391317797359111E-4</v>
      </c>
      <c r="H27" s="33">
        <v>2.1594082438846533E-2</v>
      </c>
      <c r="I27" s="30" t="s">
        <v>111</v>
      </c>
      <c r="J27" s="30">
        <v>1.5454101580625909E-3</v>
      </c>
      <c r="K27" s="30" t="s">
        <v>111</v>
      </c>
      <c r="L27" s="30">
        <f>ROUNDUP(0.000327857233186279,3)</f>
        <v>1E-3</v>
      </c>
      <c r="M27" s="30">
        <v>1.0466102299559207E-3</v>
      </c>
      <c r="N27" s="30" t="s">
        <v>111</v>
      </c>
      <c r="O27" s="31">
        <v>7.0294434651837212E-3</v>
      </c>
    </row>
    <row r="28" spans="1:15" ht="15" thickBot="1" x14ac:dyDescent="0.45">
      <c r="A28" s="63" t="s">
        <v>152</v>
      </c>
      <c r="B28" s="34">
        <v>0.1989852475624356</v>
      </c>
      <c r="C28" s="35">
        <v>5.5255889580508311E-2</v>
      </c>
      <c r="D28" s="35">
        <v>0.15128602113006875</v>
      </c>
      <c r="E28" s="36">
        <v>3.2257065016013491E-3</v>
      </c>
      <c r="F28" s="36">
        <v>1.2414790318166712E-2</v>
      </c>
      <c r="G28" s="36">
        <v>3.8235113819062457E-3</v>
      </c>
      <c r="H28" s="35">
        <v>9.6548267389983899E-2</v>
      </c>
      <c r="I28" s="36" t="s">
        <v>111</v>
      </c>
      <c r="J28" s="36">
        <v>3.8780123724316998E-3</v>
      </c>
      <c r="K28" s="36">
        <v>7.6112031082827285E-4</v>
      </c>
      <c r="L28" s="36">
        <f>ROUNDUP(0.000487692827546382,3)</f>
        <v>1E-3</v>
      </c>
      <c r="M28" s="36">
        <v>1.3043389107282571E-3</v>
      </c>
      <c r="N28" s="36" t="s">
        <v>111</v>
      </c>
      <c r="O28" s="37">
        <v>3.5132306990700954E-2</v>
      </c>
    </row>
  </sheetData>
  <mergeCells count="1">
    <mergeCell ref="A1:O1"/>
  </mergeCells>
  <pageMargins left="0.7" right="0.7" top="0.78740157499999996" bottom="0.78740157499999996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2</vt:i4>
      </vt:variant>
    </vt:vector>
  </HeadingPairs>
  <TitlesOfParts>
    <vt:vector size="9" baseType="lpstr">
      <vt:lpstr>Cover sheet</vt:lpstr>
      <vt:lpstr>Table S1</vt:lpstr>
      <vt:lpstr>Table S2</vt:lpstr>
      <vt:lpstr>Table S3</vt:lpstr>
      <vt:lpstr>Table S4</vt:lpstr>
      <vt:lpstr>Table S5</vt:lpstr>
      <vt:lpstr>Table S6</vt:lpstr>
      <vt:lpstr>'Table S4'!_Hlk140221457</vt:lpstr>
      <vt:lpstr>'Cover sheet'!_Hlk140221890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Walenta, Martin (martin.walenta@uni-graz.at)</dc:creator>
  <cp:lastModifiedBy>Walenta, Martin (martin.walenta@uni-graz.at)</cp:lastModifiedBy>
  <dcterms:created xsi:type="dcterms:W3CDTF">2023-06-19T12:48:07Z</dcterms:created>
  <dcterms:modified xsi:type="dcterms:W3CDTF">2023-11-02T09:47:21Z</dcterms:modified>
</cp:coreProperties>
</file>