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imone Trimmel\Documents\HyperNickel\Manuscript\Submission ABC\"/>
    </mc:Choice>
  </mc:AlternateContent>
  <xr:revisionPtr revIDLastSave="0" documentId="13_ncr:1_{8E27AD81-CF0E-4110-AE95-FCEFE5827836}" xr6:coauthVersionLast="47" xr6:coauthVersionMax="47" xr10:uidLastSave="{00000000-0000-0000-0000-000000000000}"/>
  <bookViews>
    <workbookView xWindow="28692" yWindow="-108" windowWidth="29016" windowHeight="15696" tabRatio="798" firstSheet="1" activeTab="1" xr2:uid="{AEDD61E3-2594-4332-A4D9-908B2241AF03}"/>
  </bookViews>
  <sheets>
    <sheet name="Nutrient solution - final (2)" sheetId="8" state="hidden" r:id="rId1"/>
    <sheet name="A_rhizotest" sheetId="20" r:id="rId2"/>
    <sheet name="B_MEA" sheetId="21" r:id="rId3"/>
    <sheet name="C_validation_MEA" sheetId="22" r:id="rId4"/>
    <sheet name="D_isotopic_analysis" sheetId="26" r:id="rId5"/>
    <sheet name="E_validation_isotopic_analysis" sheetId="27" r:id="rId6"/>
    <sheet name="Nutrient sol-Pot exp.PHENOPlant" sheetId="4" state="hidden" r:id="rId7"/>
    <sheet name="Nutrient solution Hydroponics" sheetId="5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5" l="1"/>
  <c r="G7" i="5"/>
  <c r="G8" i="5"/>
  <c r="G9" i="5"/>
  <c r="G10" i="5"/>
  <c r="G11" i="5"/>
  <c r="G12" i="5"/>
  <c r="G13" i="5"/>
  <c r="G14" i="5"/>
  <c r="G15" i="5"/>
  <c r="G16" i="5"/>
  <c r="G19" i="5"/>
  <c r="G20" i="5"/>
  <c r="G21" i="5"/>
  <c r="G22" i="5"/>
  <c r="G23" i="5"/>
  <c r="G24" i="5"/>
  <c r="E25" i="5"/>
  <c r="G25" i="5"/>
  <c r="K57" i="4"/>
  <c r="D69" i="4" s="1"/>
  <c r="D70" i="4" s="1"/>
  <c r="D71" i="4" s="1"/>
  <c r="D72" i="4" s="1"/>
  <c r="D4" i="4"/>
  <c r="E4" i="4"/>
  <c r="AE4" i="4" s="1"/>
  <c r="W4" i="4"/>
  <c r="X4" i="4" s="1"/>
  <c r="Z4" i="4"/>
  <c r="AA4" i="4"/>
  <c r="AB4" i="4"/>
  <c r="AC4" i="4" s="1"/>
  <c r="D5" i="4"/>
  <c r="E5" i="4"/>
  <c r="AE21" i="4" s="1"/>
  <c r="D6" i="4"/>
  <c r="E6" i="4"/>
  <c r="AE6" i="4" s="1"/>
  <c r="L6" i="4"/>
  <c r="M6" i="4" s="1"/>
  <c r="D7" i="4"/>
  <c r="L7" i="4"/>
  <c r="M7" i="4" s="1"/>
  <c r="AE7" i="4"/>
  <c r="D8" i="4"/>
  <c r="J12" i="4" s="1"/>
  <c r="K12" i="4" s="1"/>
  <c r="L12" i="4" s="1"/>
  <c r="M12" i="4" s="1"/>
  <c r="E8" i="4"/>
  <c r="W8" i="4"/>
  <c r="X8" i="4" s="1"/>
  <c r="Z8" i="4"/>
  <c r="AB8" i="4" s="1"/>
  <c r="AC8" i="4" s="1"/>
  <c r="AA8" i="4"/>
  <c r="D9" i="4"/>
  <c r="E9" i="4"/>
  <c r="W9" i="4"/>
  <c r="X9" i="4"/>
  <c r="D10" i="4"/>
  <c r="E10" i="4"/>
  <c r="AE18" i="4" s="1"/>
  <c r="J15" i="4" s="1"/>
  <c r="K15" i="4" s="1"/>
  <c r="L15" i="4" s="1"/>
  <c r="M15" i="4" s="1"/>
  <c r="W10" i="4"/>
  <c r="X10" i="4" s="1"/>
  <c r="Z10" i="4"/>
  <c r="AE10" i="4"/>
  <c r="I11" i="4"/>
  <c r="E7" i="4" s="1"/>
  <c r="L11" i="4"/>
  <c r="M11" i="4" s="1"/>
  <c r="X11" i="4"/>
  <c r="AE11" i="4"/>
  <c r="J14" i="4" s="1"/>
  <c r="K14" i="4" s="1"/>
  <c r="L14" i="4" s="1"/>
  <c r="M14" i="4" s="1"/>
  <c r="W12" i="4"/>
  <c r="X12" i="4" s="1"/>
  <c r="D13" i="4"/>
  <c r="J18" i="4" s="1"/>
  <c r="K18" i="4" s="1"/>
  <c r="L18" i="4" s="1"/>
  <c r="M18" i="4" s="1"/>
  <c r="E13" i="4"/>
  <c r="AE12" i="4" s="1"/>
  <c r="L13" i="4"/>
  <c r="M13" i="4"/>
  <c r="D14" i="4"/>
  <c r="D15" i="4"/>
  <c r="D16" i="4"/>
  <c r="E16" i="4"/>
  <c r="AE15" i="4" s="1"/>
  <c r="D17" i="4"/>
  <c r="E17" i="4"/>
  <c r="AE17" i="4"/>
  <c r="J22" i="4" s="1"/>
  <c r="K22" i="4" s="1"/>
  <c r="L22" i="4" s="1"/>
  <c r="M22" i="4" s="1"/>
  <c r="AB18" i="4"/>
  <c r="AC18" i="4" s="1"/>
  <c r="D19" i="4"/>
  <c r="J23" i="4" s="1"/>
  <c r="K23" i="4" s="1"/>
  <c r="L23" i="4" s="1"/>
  <c r="M23" i="4" s="1"/>
  <c r="AE19" i="4"/>
  <c r="AB20" i="4"/>
  <c r="AC20" i="4"/>
  <c r="AE20" i="4"/>
  <c r="AB21" i="4"/>
  <c r="AC21" i="4" s="1"/>
  <c r="AB22" i="4"/>
  <c r="AC22" i="4" s="1"/>
  <c r="Y31" i="4"/>
  <c r="Z31" i="4" s="1"/>
  <c r="AB31" i="4"/>
  <c r="AD31" i="4" s="1"/>
  <c r="AE31" i="4" s="1"/>
  <c r="AC31" i="4"/>
  <c r="AG31" i="4"/>
  <c r="AG32" i="4"/>
  <c r="O34" i="4" s="1"/>
  <c r="F33" i="4"/>
  <c r="G33" i="4"/>
  <c r="K33" i="4"/>
  <c r="AG33" i="4"/>
  <c r="K34" i="4" s="1"/>
  <c r="L34" i="4" s="1"/>
  <c r="M34" i="4" s="1"/>
  <c r="N34" i="4" s="1"/>
  <c r="F34" i="4"/>
  <c r="G34" i="4"/>
  <c r="AG34" i="4"/>
  <c r="F35" i="4"/>
  <c r="AG50" i="4" s="1"/>
  <c r="G35" i="4"/>
  <c r="F36" i="4"/>
  <c r="AG35" i="4" s="1"/>
  <c r="G36" i="4"/>
  <c r="Y36" i="4"/>
  <c r="Z36" i="4" s="1"/>
  <c r="AB36" i="4"/>
  <c r="AC36" i="4"/>
  <c r="AD36" i="4"/>
  <c r="AE36" i="4" s="1"/>
  <c r="F37" i="4"/>
  <c r="AG36" i="4" s="1"/>
  <c r="G37" i="4"/>
  <c r="Y37" i="4"/>
  <c r="Z37" i="4" s="1"/>
  <c r="F38" i="4"/>
  <c r="G38" i="4"/>
  <c r="Y38" i="4"/>
  <c r="Z38" i="4" s="1"/>
  <c r="AB38" i="4"/>
  <c r="AG38" i="4"/>
  <c r="F39" i="4"/>
  <c r="Z39" i="4"/>
  <c r="F40" i="4"/>
  <c r="AG46" i="4" s="1"/>
  <c r="G40" i="4"/>
  <c r="Y40" i="4"/>
  <c r="Z40" i="4"/>
  <c r="AG40" i="4"/>
  <c r="K48" i="4" s="1"/>
  <c r="L48" i="4" s="1"/>
  <c r="M48" i="4" s="1"/>
  <c r="N48" i="4" s="1"/>
  <c r="J41" i="4"/>
  <c r="F43" i="4"/>
  <c r="G43" i="4"/>
  <c r="AG43" i="4"/>
  <c r="O51" i="4" s="1"/>
  <c r="F44" i="4"/>
  <c r="AG41" i="4" s="1"/>
  <c r="G44" i="4"/>
  <c r="AG44" i="4"/>
  <c r="O33" i="4" s="1"/>
  <c r="F45" i="4"/>
  <c r="AG42" i="4" s="1"/>
  <c r="G45" i="4"/>
  <c r="F46" i="4"/>
  <c r="G46" i="4"/>
  <c r="AD46" i="4"/>
  <c r="AE46" i="4"/>
  <c r="F47" i="4"/>
  <c r="AG45" i="4" s="1"/>
  <c r="G47" i="4"/>
  <c r="AG47" i="4"/>
  <c r="O48" i="4"/>
  <c r="AD48" i="4"/>
  <c r="AE48" i="4"/>
  <c r="G49" i="4"/>
  <c r="AD49" i="4"/>
  <c r="AE49" i="4"/>
  <c r="AG49" i="4"/>
  <c r="AD50" i="4"/>
  <c r="AE50" i="4" s="1"/>
  <c r="K51" i="4"/>
  <c r="K53" i="4"/>
  <c r="O53" i="4"/>
  <c r="C79" i="4"/>
  <c r="C82" i="4"/>
  <c r="D82" i="4"/>
  <c r="L82" i="4"/>
  <c r="D83" i="4"/>
  <c r="L83" i="4"/>
  <c r="D84" i="4"/>
  <c r="L84" i="4"/>
  <c r="L85" i="4"/>
  <c r="D86" i="4"/>
  <c r="L86" i="4"/>
  <c r="D87" i="4"/>
  <c r="L87" i="4"/>
  <c r="D88" i="4"/>
  <c r="L88" i="4"/>
  <c r="D89" i="4"/>
  <c r="L89" i="4"/>
  <c r="D90" i="4"/>
  <c r="L90" i="4"/>
  <c r="D91" i="4"/>
  <c r="L91" i="4"/>
  <c r="D96" i="4"/>
  <c r="E96" i="4"/>
  <c r="F96" i="4"/>
  <c r="G96" i="4"/>
  <c r="C97" i="4"/>
  <c r="E97" i="4" s="1"/>
  <c r="F100" i="4"/>
  <c r="H100" i="4" s="1"/>
  <c r="K100" i="4" s="1"/>
  <c r="J100" i="4"/>
  <c r="F101" i="4"/>
  <c r="H101" i="4" s="1"/>
  <c r="J101" i="4"/>
  <c r="K101" i="4" s="1"/>
  <c r="L33" i="4" l="1"/>
  <c r="M33" i="4" s="1"/>
  <c r="N33" i="4" s="1"/>
  <c r="L53" i="4"/>
  <c r="M53" i="4" s="1"/>
  <c r="N53" i="4" s="1"/>
  <c r="L51" i="4"/>
  <c r="M51" i="4" s="1"/>
  <c r="N51" i="4" s="1"/>
  <c r="Z9" i="4"/>
  <c r="AB9" i="4" s="1"/>
  <c r="AC9" i="4" s="1"/>
  <c r="AA9" i="4"/>
  <c r="K42" i="4"/>
  <c r="L42" i="4" s="1"/>
  <c r="M42" i="4" s="1"/>
  <c r="N42" i="4" s="1"/>
  <c r="AB37" i="4"/>
  <c r="J21" i="4"/>
  <c r="K21" i="4" s="1"/>
  <c r="L21" i="4" s="1"/>
  <c r="M21" i="4" s="1"/>
  <c r="J19" i="4"/>
  <c r="K19" i="4" s="1"/>
  <c r="L19" i="4" s="1"/>
  <c r="M19" i="4" s="1"/>
  <c r="K50" i="4"/>
  <c r="L50" i="4" s="1"/>
  <c r="M50" i="4" s="1"/>
  <c r="N50" i="4" s="1"/>
  <c r="O50" i="4"/>
  <c r="O52" i="4"/>
  <c r="K52" i="4"/>
  <c r="L52" i="4" s="1"/>
  <c r="M52" i="4" s="1"/>
  <c r="N52" i="4" s="1"/>
  <c r="AE8" i="4"/>
  <c r="J10" i="4" s="1"/>
  <c r="K10" i="4" s="1"/>
  <c r="L10" i="4" s="1"/>
  <c r="M10" i="4" s="1"/>
  <c r="AE9" i="4"/>
  <c r="J9" i="4" s="1"/>
  <c r="K9" i="4" s="1"/>
  <c r="L9" i="4" s="1"/>
  <c r="M9" i="4" s="1"/>
  <c r="K49" i="4"/>
  <c r="L49" i="4" s="1"/>
  <c r="M49" i="4" s="1"/>
  <c r="N49" i="4" s="1"/>
  <c r="O49" i="4"/>
  <c r="O45" i="4"/>
  <c r="K45" i="4"/>
  <c r="L45" i="4" s="1"/>
  <c r="M45" i="4" s="1"/>
  <c r="N45" i="4" s="1"/>
  <c r="AC37" i="4"/>
  <c r="K39" i="4"/>
  <c r="L39" i="4" s="1"/>
  <c r="M39" i="4" s="1"/>
  <c r="N39" i="4" s="1"/>
  <c r="K40" i="4"/>
  <c r="L40" i="4" s="1"/>
  <c r="M40" i="4" s="1"/>
  <c r="N40" i="4" s="1"/>
  <c r="O40" i="4"/>
  <c r="J8" i="4"/>
  <c r="K8" i="4" s="1"/>
  <c r="L8" i="4" s="1"/>
  <c r="M8" i="4" s="1"/>
  <c r="D97" i="4"/>
  <c r="L57" i="4"/>
  <c r="P34" i="4" s="1"/>
  <c r="Q34" i="4" s="1"/>
  <c r="R34" i="4" s="1"/>
  <c r="K38" i="4"/>
  <c r="L38" i="4" s="1"/>
  <c r="M38" i="4" s="1"/>
  <c r="N38" i="4" s="1"/>
  <c r="L36" i="4"/>
  <c r="M36" i="4" s="1"/>
  <c r="N36" i="4" s="1"/>
  <c r="AG39" i="4"/>
  <c r="O42" i="4"/>
  <c r="L41" i="4"/>
  <c r="M41" i="4" s="1"/>
  <c r="N41" i="4" s="1"/>
  <c r="AG37" i="4"/>
  <c r="O39" i="4" s="1"/>
  <c r="E14" i="4"/>
  <c r="AE13" i="4" s="1"/>
  <c r="L43" i="4"/>
  <c r="M43" i="4" s="1"/>
  <c r="N43" i="4" s="1"/>
  <c r="O38" i="4"/>
  <c r="L37" i="4"/>
  <c r="M37" i="4" s="1"/>
  <c r="N37" i="4" s="1"/>
  <c r="AE16" i="4"/>
  <c r="J4" i="4" s="1"/>
  <c r="K4" i="4" s="1"/>
  <c r="L4" i="4" s="1"/>
  <c r="M4" i="4" s="1"/>
  <c r="E15" i="4"/>
  <c r="AE14" i="4" s="1"/>
  <c r="J20" i="4" s="1"/>
  <c r="K20" i="4" s="1"/>
  <c r="L20" i="4" s="1"/>
  <c r="M20" i="4" s="1"/>
  <c r="AE5" i="4"/>
  <c r="J5" i="4" s="1"/>
  <c r="K5" i="4" s="1"/>
  <c r="L5" i="4" s="1"/>
  <c r="M5" i="4" s="1"/>
  <c r="G97" i="4"/>
  <c r="F97" i="4"/>
  <c r="P39" i="4" l="1"/>
  <c r="Q39" i="4" s="1"/>
  <c r="R39" i="4" s="1"/>
  <c r="P38" i="4"/>
  <c r="Q38" i="4" s="1"/>
  <c r="R38" i="4" s="1"/>
  <c r="P53" i="4"/>
  <c r="Q53" i="4" s="1"/>
  <c r="R53" i="4" s="1"/>
  <c r="P49" i="4"/>
  <c r="Q49" i="4" s="1"/>
  <c r="R49" i="4" s="1"/>
  <c r="P33" i="4"/>
  <c r="Q33" i="4" s="1"/>
  <c r="R33" i="4" s="1"/>
  <c r="AD37" i="4"/>
  <c r="AE37" i="4" s="1"/>
  <c r="E69" i="4"/>
  <c r="E70" i="4" s="1"/>
  <c r="E71" i="4" s="1"/>
  <c r="E72" i="4" s="1"/>
  <c r="P48" i="4"/>
  <c r="Q48" i="4" s="1"/>
  <c r="R48" i="4" s="1"/>
  <c r="P42" i="4"/>
  <c r="Q42" i="4" s="1"/>
  <c r="R42" i="4" s="1"/>
  <c r="P45" i="4"/>
  <c r="Q45" i="4" s="1"/>
  <c r="R45" i="4" s="1"/>
  <c r="P52" i="4"/>
  <c r="Q52" i="4" s="1"/>
  <c r="R52" i="4" s="1"/>
  <c r="P40" i="4"/>
  <c r="Q40" i="4" s="1"/>
  <c r="R40" i="4" s="1"/>
  <c r="K44" i="4"/>
  <c r="L44" i="4" s="1"/>
  <c r="M44" i="4" s="1"/>
  <c r="N44" i="4" s="1"/>
  <c r="O44" i="4"/>
  <c r="P44" i="4" s="1"/>
  <c r="Q44" i="4" s="1"/>
  <c r="R44" i="4" s="1"/>
  <c r="P51" i="4"/>
  <c r="Q51" i="4" s="1"/>
  <c r="R51" i="4" s="1"/>
  <c r="P50" i="4"/>
  <c r="Q50" i="4" s="1"/>
  <c r="R50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Olivier</author>
  </authors>
  <commentList>
    <comment ref="AG48" authorId="0" shapeId="0" xr:uid="{B5A97A51-C1D2-42E8-9879-30343873327F}">
      <text>
        <r>
          <rPr>
            <b/>
            <sz val="9"/>
            <color indexed="81"/>
            <rFont val="Tahoma"/>
            <family val="2"/>
          </rPr>
          <t>Olivier:</t>
        </r>
        <r>
          <rPr>
            <sz val="9"/>
            <color indexed="81"/>
            <rFont val="Tahoma"/>
            <family val="2"/>
          </rPr>
          <t xml:space="preserve">
Specs: &gt; 5.7% Iron</t>
        </r>
      </text>
    </comment>
  </commentList>
</comments>
</file>

<file path=xl/sharedStrings.xml><?xml version="1.0" encoding="utf-8"?>
<sst xmlns="http://schemas.openxmlformats.org/spreadsheetml/2006/main" count="5132" uniqueCount="700">
  <si>
    <t>P</t>
  </si>
  <si>
    <t>H 3BO3</t>
  </si>
  <si>
    <t>2 μM</t>
  </si>
  <si>
    <t>A</t>
  </si>
  <si>
    <t>Chemical</t>
  </si>
  <si>
    <t>0.6 mM</t>
  </si>
  <si>
    <t>KH 2PO4</t>
  </si>
  <si>
    <t>B</t>
  </si>
  <si>
    <t>0.125 mM</t>
  </si>
  <si>
    <t>Ca(NO3) 24H 2O</t>
  </si>
  <si>
    <t xml:space="preserve">MgSO4 7H 2O </t>
  </si>
  <si>
    <t>1 mM</t>
  </si>
  <si>
    <t>CuCl2</t>
  </si>
  <si>
    <t xml:space="preserve">MnCl2 4H 2O </t>
  </si>
  <si>
    <t>1.00 μM</t>
  </si>
  <si>
    <t>ZnSO4 7H 2O</t>
  </si>
  <si>
    <t>Na2MoO4 2H 2O</t>
  </si>
  <si>
    <t>0.05 μM</t>
  </si>
  <si>
    <t>C</t>
  </si>
  <si>
    <t>D</t>
  </si>
  <si>
    <t>E</t>
  </si>
  <si>
    <t>F</t>
  </si>
  <si>
    <t>G</t>
  </si>
  <si>
    <t>NaFe(III)EDTA</t>
  </si>
  <si>
    <t>H</t>
  </si>
  <si>
    <t>I</t>
  </si>
  <si>
    <t>Times</t>
  </si>
  <si>
    <t>Work (l)</t>
  </si>
  <si>
    <t>Stock (l)</t>
  </si>
  <si>
    <t>l / week</t>
  </si>
  <si>
    <t>ml / pot / week</t>
  </si>
  <si>
    <t>Nr pots</t>
  </si>
  <si>
    <t>Fert. Rate</t>
  </si>
  <si>
    <t>Soils</t>
  </si>
  <si>
    <t>Repl</t>
  </si>
  <si>
    <t>Fertilizers</t>
  </si>
  <si>
    <t>g 37% HCl</t>
  </si>
  <si>
    <t>ml 37% HCl</t>
  </si>
  <si>
    <t>L to prepare</t>
  </si>
  <si>
    <t>d=</t>
  </si>
  <si>
    <t>1 M HCl from 37% HCl</t>
  </si>
  <si>
    <t>Zn</t>
  </si>
  <si>
    <t>https://edis.ifas.ufl.edu/publication/HS1208 Chelate fertilization rates range from 0.2 to 1 lb. micronutrient per acre for vegetable production and 0.1–0.5 lb. micronutrient per acre for fruit production.</t>
  </si>
  <si>
    <t>Sachgerechte Düngung: 0.5 - 1.5kg/ha Blattdüngung</t>
  </si>
  <si>
    <t>Fe</t>
  </si>
  <si>
    <t>Mo</t>
  </si>
  <si>
    <t>Sachgerechte Düngung: 7 - 10kg Bodendüngung Klasse A</t>
  </si>
  <si>
    <t>Mn</t>
  </si>
  <si>
    <t>Sachgerechte Düngung: 1kg</t>
  </si>
  <si>
    <t>Cu</t>
  </si>
  <si>
    <t>Sachgerechte Düngung: bis 20kg Bodendüngung Klasse A</t>
  </si>
  <si>
    <t>Sachgerechte Düngung: 5 - 10kg Bodendüngung Klasse A</t>
  </si>
  <si>
    <t>S</t>
  </si>
  <si>
    <t>Sachgerechte Düngung</t>
  </si>
  <si>
    <t>beim Sand keine zusätz. Mg Dünung erfordelrich (198.12 mg/kg extrahierbar)</t>
  </si>
  <si>
    <t>Mg</t>
  </si>
  <si>
    <t>K</t>
  </si>
  <si>
    <t>Sachgerechte Düngung ca. 70kg Klasse A</t>
  </si>
  <si>
    <t>Sachgerechte Düngung Winterraps 30 - 60kg/ha</t>
  </si>
  <si>
    <t>N</t>
  </si>
  <si>
    <t>Sachgerechte Düngung ca. 150 - 450kg K2O Klasse A</t>
  </si>
  <si>
    <t>mg/kg</t>
  </si>
  <si>
    <t>kg/ha</t>
  </si>
  <si>
    <t>Nutrient</t>
  </si>
  <si>
    <t>Source</t>
  </si>
  <si>
    <t>Soil mass (kg/ha)</t>
  </si>
  <si>
    <t>Area m²</t>
  </si>
  <si>
    <t>Incorporation depth (m)</t>
  </si>
  <si>
    <t>Soil bulk density (kg/m³)</t>
  </si>
  <si>
    <t>Estimating soil mass (kg/ha)</t>
  </si>
  <si>
    <t>Fertilizer quantity:</t>
  </si>
  <si>
    <t>L</t>
  </si>
  <si>
    <t xml:space="preserve">Volume rounded: </t>
  </si>
  <si>
    <t>ml</t>
  </si>
  <si>
    <t>Volume of each stock solution required</t>
  </si>
  <si>
    <t>Volume work solution total</t>
  </si>
  <si>
    <t>Volume work solution per pot total</t>
  </si>
  <si>
    <t>10 % fertilization</t>
  </si>
  <si>
    <t>100 % fertilization</t>
  </si>
  <si>
    <t>stock solution</t>
  </si>
  <si>
    <t xml:space="preserve">Volume needed for the experiment: </t>
  </si>
  <si>
    <t xml:space="preserve">Give 2 x 150 mL of it to each pot with 10 % fertilization (24 in total). </t>
  </si>
  <si>
    <t xml:space="preserve">Mix 100 mL of 1), 2) and 3) + 1900 mL H2O (Dilution Factor = 20) in 2 L bottle.  </t>
  </si>
  <si>
    <r>
      <rPr>
        <b/>
        <u/>
        <sz val="11"/>
        <color theme="1"/>
        <rFont val="Calibri"/>
        <family val="2"/>
        <scheme val="minor"/>
      </rPr>
      <t>WORK nutrient solution 2</t>
    </r>
    <r>
      <rPr>
        <sz val="11"/>
        <color theme="1"/>
        <rFont val="Calibri"/>
        <family val="2"/>
        <scheme val="minor"/>
      </rPr>
      <t xml:space="preserve">: </t>
    </r>
  </si>
  <si>
    <t xml:space="preserve">Give 2 x 375 mL of it to each pot with 100 % fertilization (24 in total). </t>
  </si>
  <si>
    <t>NOTE: Bottle 1 and 2 were prepared with a bit too high dilution (i.e. total V 2350 instead of 2000 mL); Bottle 3 and 4 were prepared correctly; all mixed to ensure homogeneous fertilization</t>
  </si>
  <si>
    <t xml:space="preserve">Mix 400 mL of 1), 2) and 3) + 800 mL H2O (Dilution Factor = 5) in 2 L bottle.  </t>
  </si>
  <si>
    <r>
      <rPr>
        <b/>
        <u/>
        <sz val="11"/>
        <color theme="1"/>
        <rFont val="Calibri"/>
        <family val="2"/>
        <scheme val="minor"/>
      </rPr>
      <t>WORK nutrient solution 1</t>
    </r>
    <r>
      <rPr>
        <sz val="11"/>
        <color theme="1"/>
        <rFont val="Calibri"/>
        <family val="2"/>
        <scheme val="minor"/>
      </rPr>
      <t xml:space="preserve">: </t>
    </r>
  </si>
  <si>
    <t>Nr. of fertilizations</t>
  </si>
  <si>
    <t>mL</t>
  </si>
  <si>
    <t>Volume work solution</t>
  </si>
  <si>
    <t>kg</t>
  </si>
  <si>
    <t>Mass sand (dwt)</t>
  </si>
  <si>
    <t>10% fertilization</t>
  </si>
  <si>
    <t>100% fertilization</t>
  </si>
  <si>
    <t>Ca in Ca(H2PO4)2 H2O</t>
  </si>
  <si>
    <t>Na in NaH2P04.2H2O</t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</si>
  <si>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Fe EDDHA STOCK</t>
    </r>
  </si>
  <si>
    <t>Fe in Fe EDDHA (Duchefa)</t>
  </si>
  <si>
    <t>Cl in HCl</t>
  </si>
  <si>
    <t>mg</t>
  </si>
  <si>
    <t>mg/L</t>
  </si>
  <si>
    <t>ZnCl2</t>
  </si>
  <si>
    <t>Cl in NaCl</t>
  </si>
  <si>
    <t>(NH4)Mo7O24 4H2O</t>
  </si>
  <si>
    <t>Zn in ZnCl2</t>
  </si>
  <si>
    <t>Cl</t>
  </si>
  <si>
    <t>MnCl2 4H2O</t>
  </si>
  <si>
    <t>N in heptamolibd.</t>
  </si>
  <si>
    <t>Na</t>
  </si>
  <si>
    <t>Mo in heptamolibd.</t>
  </si>
  <si>
    <t>Fert times</t>
  </si>
  <si>
    <t>H3BO3</t>
  </si>
  <si>
    <t>Mn in MnCl2 6H2O</t>
  </si>
  <si>
    <t>Kg soil</t>
  </si>
  <si>
    <t>Ca</t>
  </si>
  <si>
    <t>mg in 5 L stock</t>
  </si>
  <si>
    <t>mg/l</t>
  </si>
  <si>
    <r>
      <rPr>
        <b/>
        <sz val="11"/>
        <rFont val="Calibri"/>
        <family val="2"/>
        <scheme val="minor"/>
      </rPr>
      <t>2)</t>
    </r>
    <r>
      <rPr>
        <sz val="11"/>
        <rFont val="Calibri"/>
        <family val="2"/>
        <scheme val="minor"/>
      </rPr>
      <t xml:space="preserve"> MICRONUTRIENTS STOCK</t>
    </r>
  </si>
  <si>
    <t xml:space="preserve">Cu in CuCl2 </t>
  </si>
  <si>
    <t>H2O</t>
  </si>
  <si>
    <t>B in H3BO3</t>
  </si>
  <si>
    <t>NaCl</t>
  </si>
  <si>
    <t>Na in NaCl</t>
  </si>
  <si>
    <t>36ml</t>
  </si>
  <si>
    <t>HCl, N (=1M)</t>
  </si>
  <si>
    <t>Ca in CaCO3</t>
  </si>
  <si>
    <t>CaCO3, anhydr</t>
  </si>
  <si>
    <t>S in MgSO4 7H2O</t>
  </si>
  <si>
    <t>O</t>
  </si>
  <si>
    <t>MgSO4 7H2O</t>
  </si>
  <si>
    <t>Mg in MgSO4 7H2O</t>
  </si>
  <si>
    <t>K2SO4, anhydr.</t>
  </si>
  <si>
    <t>S in K2SO4 anhydr</t>
  </si>
  <si>
    <t>Ca(H2PO4)2 H2O</t>
  </si>
  <si>
    <t>K in K2SO4 anhydr</t>
  </si>
  <si>
    <t>NaH2P04 2H2O</t>
  </si>
  <si>
    <t>P in Ca(H2PO4)2 H2O</t>
  </si>
  <si>
    <t>NH4NO3</t>
  </si>
  <si>
    <t>P in NaH2P04.2H2O</t>
  </si>
  <si>
    <t>g/L</t>
  </si>
  <si>
    <t>g/mol</t>
  </si>
  <si>
    <t>N in NH4NO3</t>
  </si>
  <si>
    <t>Comparison Nutrient solution Silicon experiments</t>
  </si>
  <si>
    <t>Analyte mass in soil total</t>
  </si>
  <si>
    <t>Analyte mass fraction  in soil per dose</t>
  </si>
  <si>
    <t>Analyte mass per dose</t>
  </si>
  <si>
    <t>Analyte conc. in work solution</t>
  </si>
  <si>
    <t>g in 5 L Stock</t>
  </si>
  <si>
    <t>Molar mass</t>
  </si>
  <si>
    <t>Stock DF for 10 % fertilization</t>
  </si>
  <si>
    <t>Stock DF for 100 % fertilization</t>
  </si>
  <si>
    <t>Stock solution</t>
  </si>
  <si>
    <r>
      <rPr>
        <b/>
        <sz val="11"/>
        <color theme="1"/>
        <rFont val="Calibri"/>
        <family val="2"/>
        <scheme val="minor"/>
      </rPr>
      <t xml:space="preserve">1) </t>
    </r>
    <r>
      <rPr>
        <sz val="11"/>
        <color theme="1"/>
        <rFont val="Calibri"/>
        <family val="2"/>
        <scheme val="minor"/>
      </rPr>
      <t>MACRONUTRIENTS STOCK ADD THEM ONE BY ONE and wait until dissolved. You will have to add more HCl than 36ml/L. Some of it may be neded for dissolving Ca(H2PO4)2</t>
    </r>
  </si>
  <si>
    <t>Proportion of…</t>
  </si>
  <si>
    <t>/2 = 45d</t>
  </si>
  <si>
    <t>mg/kg soil total</t>
  </si>
  <si>
    <t>mg/kg soil per fert. Time</t>
  </si>
  <si>
    <t>mg/kg soil basal</t>
  </si>
  <si>
    <t>/3 = 40d</t>
  </si>
  <si>
    <t>mg / kg total</t>
  </si>
  <si>
    <t>Fertiliz. Times</t>
  </si>
  <si>
    <t>mg/kg soil</t>
  </si>
  <si>
    <t>Weber et al (90 days)</t>
  </si>
  <si>
    <t>Nanzer (121 days)</t>
  </si>
  <si>
    <t>Calculation of total nutrient addition during the trial</t>
  </si>
  <si>
    <t>MODIFIED Solutions as used in our trial</t>
  </si>
  <si>
    <t>Nr. Weeks</t>
  </si>
  <si>
    <t>Times /w</t>
  </si>
  <si>
    <t>kg soil</t>
  </si>
  <si>
    <t>Fe in C6H5FeO7</t>
  </si>
  <si>
    <r>
      <t>C</t>
    </r>
    <r>
      <rPr>
        <vertAlign val="subscript"/>
        <sz val="11"/>
        <color theme="0" tint="-0.499984740745262"/>
        <rFont val="Calibri"/>
        <family val="2"/>
        <scheme val="minor"/>
      </rPr>
      <t>6</t>
    </r>
    <r>
      <rPr>
        <sz val="11"/>
        <color theme="0" tint="-0.499984740745262"/>
        <rFont val="Calibri"/>
        <family val="2"/>
        <scheme val="minor"/>
      </rPr>
      <t>H</t>
    </r>
    <r>
      <rPr>
        <vertAlign val="subscript"/>
        <sz val="11"/>
        <color theme="0" tint="-0.499984740745262"/>
        <rFont val="Calibri"/>
        <family val="2"/>
        <scheme val="minor"/>
      </rPr>
      <t>5</t>
    </r>
    <r>
      <rPr>
        <sz val="11"/>
        <color theme="0" tint="-0.499984740745262"/>
        <rFont val="Calibri"/>
        <family val="2"/>
        <scheme val="minor"/>
      </rPr>
      <t>FeO</t>
    </r>
    <r>
      <rPr>
        <vertAlign val="subscript"/>
        <sz val="11"/>
        <color theme="0" tint="-0.499984740745262"/>
        <rFont val="Calibri"/>
        <family val="2"/>
        <scheme val="minor"/>
      </rPr>
      <t>7</t>
    </r>
    <r>
      <rPr>
        <sz val="11"/>
        <color theme="0" tint="-0.499984740745262"/>
        <rFont val="Calibri"/>
        <family val="2"/>
        <scheme val="minor"/>
      </rPr>
      <t xml:space="preserve"> </t>
    </r>
  </si>
  <si>
    <t>mg in 100ml</t>
  </si>
  <si>
    <t>mg/l in work s.</t>
  </si>
  <si>
    <t>M</t>
  </si>
  <si>
    <t>MnCl2 H2O</t>
  </si>
  <si>
    <t>Mn in MnCl2 H2O</t>
  </si>
  <si>
    <t>CuCl2 2H2O</t>
  </si>
  <si>
    <t>Cu in CuCl2 2H2O</t>
  </si>
  <si>
    <t>NaH2P04.2H2O</t>
  </si>
  <si>
    <t>g/l in work s.</t>
  </si>
  <si>
    <t>Molare masse</t>
  </si>
  <si>
    <t>Stock DF</t>
  </si>
  <si>
    <t>g/l</t>
  </si>
  <si>
    <t>Original complete stock solutions for non-leguminous (Middleton &amp; Toxopeus 1973)</t>
  </si>
  <si>
    <t>100 μM</t>
  </si>
  <si>
    <t>2mM</t>
  </si>
  <si>
    <t>10μM</t>
  </si>
  <si>
    <t>KNO3</t>
  </si>
  <si>
    <t>1mM</t>
  </si>
  <si>
    <t>0.20 μM</t>
  </si>
  <si>
    <t>25 first two weeks / 50 second two weeks (check -N, -K, -Ca they may require 75)</t>
  </si>
  <si>
    <t>272.96 [g/2L]</t>
  </si>
  <si>
    <t>MES Buffer (+NaOH) pH 6</t>
  </si>
  <si>
    <t>Fe-EDDHA</t>
  </si>
  <si>
    <t>-</t>
  </si>
  <si>
    <t>Fe-EDTA</t>
  </si>
  <si>
    <t>Na2MoO4.2H2O</t>
  </si>
  <si>
    <t>CuSO4.5H2O</t>
  </si>
  <si>
    <t>ZnSO4.7H2O</t>
  </si>
  <si>
    <t>MnCl2.4H20</t>
  </si>
  <si>
    <t>-Fe</t>
  </si>
  <si>
    <t>-B</t>
  </si>
  <si>
    <t>-Zn</t>
  </si>
  <si>
    <t>-Mn</t>
  </si>
  <si>
    <t>-S</t>
  </si>
  <si>
    <t>-Mg</t>
  </si>
  <si>
    <t>-Ca</t>
  </si>
  <si>
    <t>-K</t>
  </si>
  <si>
    <t>-P</t>
  </si>
  <si>
    <t>-N</t>
  </si>
  <si>
    <t>Ctrl.</t>
  </si>
  <si>
    <t>Stock</t>
  </si>
  <si>
    <r>
      <t>m</t>
    </r>
    <r>
      <rPr>
        <b/>
        <i/>
        <sz val="11"/>
        <color rgb="FF000000"/>
        <rFont val="Calibri"/>
        <family val="2"/>
        <charset val="1"/>
      </rPr>
      <t>M</t>
    </r>
  </si>
  <si>
    <t>Micronutrients</t>
  </si>
  <si>
    <t>11, 12</t>
  </si>
  <si>
    <t>pot#:</t>
  </si>
  <si>
    <t>J</t>
  </si>
  <si>
    <t>Ca(H2PO4)2.H2O</t>
  </si>
  <si>
    <t>CaSO4.2H2O</t>
  </si>
  <si>
    <t>(NH4)2SO4</t>
  </si>
  <si>
    <t>CaCl2.2H20</t>
  </si>
  <si>
    <t>KH2PO4</t>
  </si>
  <si>
    <t>MgCl2.6H2O</t>
  </si>
  <si>
    <t>Ca(NO3)2.4H2O</t>
  </si>
  <si>
    <t>K2SO4</t>
  </si>
  <si>
    <t>(g/L)</t>
  </si>
  <si>
    <t>(g/mol)</t>
  </si>
  <si>
    <t>conc.</t>
  </si>
  <si>
    <t xml:space="preserve"> stock solution </t>
  </si>
  <si>
    <t>weight</t>
  </si>
  <si>
    <t>Amount per Kick-Brauckmann pot (ml per 8 l)</t>
  </si>
  <si>
    <t xml:space="preserve"> Amount for</t>
  </si>
  <si>
    <t>Molecular-</t>
  </si>
  <si>
    <t>Macronutrients</t>
  </si>
  <si>
    <t>Nutrient Solution Composition: Maize/Sunflower (2018-19) - Full strength solution</t>
  </si>
  <si>
    <t>1.25 μM</t>
  </si>
  <si>
    <t>c (germination solution)</t>
  </si>
  <si>
    <t>CaCl2 2H2O</t>
  </si>
  <si>
    <t>c (nutrient solution)</t>
  </si>
  <si>
    <t>c (soil contact solution)</t>
  </si>
  <si>
    <t xml:space="preserve">Molecular weight </t>
  </si>
  <si>
    <t>[g mol-1]</t>
  </si>
  <si>
    <t xml:space="preserve">c (stock) </t>
  </si>
  <si>
    <t>[M]</t>
  </si>
  <si>
    <t xml:space="preserve">V (stock) </t>
  </si>
  <si>
    <t>[L]</t>
  </si>
  <si>
    <t xml:space="preserve">[g] </t>
  </si>
  <si>
    <t xml:space="preserve">m chemical (stock) </t>
  </si>
  <si>
    <t xml:space="preserve">GERMINATION SOLUTION </t>
  </si>
  <si>
    <t>NUTRIENT SOLUTION</t>
  </si>
  <si>
    <t>SOIL CONTACT SOLUTION</t>
  </si>
  <si>
    <t>SOLL</t>
  </si>
  <si>
    <t>IST</t>
  </si>
  <si>
    <t>CAS-No</t>
  </si>
  <si>
    <t>Company</t>
  </si>
  <si>
    <t>10035-04-8</t>
  </si>
  <si>
    <t>Roth</t>
  </si>
  <si>
    <t>R2</t>
  </si>
  <si>
    <t>7778-77-0</t>
  </si>
  <si>
    <t>Merck alt</t>
  </si>
  <si>
    <t>13477-34-4</t>
  </si>
  <si>
    <t>R1d/R2</t>
  </si>
  <si>
    <t>10034-99-8</t>
  </si>
  <si>
    <t>7446-20-0</t>
  </si>
  <si>
    <t>7757-79-1</t>
  </si>
  <si>
    <t>Soil</t>
  </si>
  <si>
    <t>S1</t>
  </si>
  <si>
    <t>S6</t>
  </si>
  <si>
    <t>S1_SP_1_1</t>
  </si>
  <si>
    <t>S1_SP_1_2</t>
  </si>
  <si>
    <t>S1_SP_1_3</t>
  </si>
  <si>
    <t>S1_SP_1_4</t>
  </si>
  <si>
    <t>S1_SP_1_5</t>
  </si>
  <si>
    <t>S1_SP_0_1</t>
  </si>
  <si>
    <t>S1_SP_0_2</t>
  </si>
  <si>
    <t>S1_SP_0_3</t>
  </si>
  <si>
    <t>S1_SP_0_4</t>
  </si>
  <si>
    <t>S1_SP_0_5</t>
  </si>
  <si>
    <t>S6_SP_1_1</t>
  </si>
  <si>
    <t>S6_SP_1_2</t>
  </si>
  <si>
    <t>S6_SP_1_3</t>
  </si>
  <si>
    <t>S6_SP_1_4</t>
  </si>
  <si>
    <t>S6_SP_1_5</t>
  </si>
  <si>
    <t>S6_SP_0_1</t>
  </si>
  <si>
    <t>S6_SP_0_2</t>
  </si>
  <si>
    <t>S6_SP_0_3</t>
  </si>
  <si>
    <t>S6_SP_0_4</t>
  </si>
  <si>
    <t>S6_SP_0_5</t>
  </si>
  <si>
    <t>S1_SC_1_1</t>
  </si>
  <si>
    <t>S1_SC_1_2</t>
  </si>
  <si>
    <t>S1_SC_1_3</t>
  </si>
  <si>
    <t>S1_SC_1_4</t>
  </si>
  <si>
    <t>S1_SC_1_5</t>
  </si>
  <si>
    <t>S1_SC_0_1</t>
  </si>
  <si>
    <t>S1_SC_0_2</t>
  </si>
  <si>
    <t>S1_SC_0_3</t>
  </si>
  <si>
    <t>S1_SC_0_4</t>
  </si>
  <si>
    <t>S1_SC_0_5</t>
  </si>
  <si>
    <t>S6_SC_1_1</t>
  </si>
  <si>
    <t>S6_SC_1_2</t>
  </si>
  <si>
    <t>S6_SC_1_3</t>
  </si>
  <si>
    <t>S6_SC_1_4</t>
  </si>
  <si>
    <t>S6_SC_1_5</t>
  </si>
  <si>
    <t>S6_SC_0_1</t>
  </si>
  <si>
    <t>S6_SC_0_2</t>
  </si>
  <si>
    <t>S6_SC_0_3</t>
  </si>
  <si>
    <t>S6_SC_0_4</t>
  </si>
  <si>
    <t>S6_SC_0_5</t>
  </si>
  <si>
    <t>S1_61NiSC_1_1</t>
  </si>
  <si>
    <t>S1_61NiSC_1_2</t>
  </si>
  <si>
    <t>S1_61NiSC_1_3</t>
  </si>
  <si>
    <t>S1_61NiSC_1_4</t>
  </si>
  <si>
    <t>S1_61NiSC_1_5</t>
  </si>
  <si>
    <t>S1_61NiSC_0_1</t>
  </si>
  <si>
    <t>S1_61NiSC_0_2</t>
  </si>
  <si>
    <t>S1_61NiSC_0_3</t>
  </si>
  <si>
    <t>S1_61NiSC_0_4</t>
  </si>
  <si>
    <t>S1_61NiSC_0_5</t>
  </si>
  <si>
    <t>S6_61NiSC_1_1</t>
  </si>
  <si>
    <t>S6_61NiSC_1_2</t>
  </si>
  <si>
    <t>S6_61NiSC_1_3</t>
  </si>
  <si>
    <t>S6_61NiSC_1_4</t>
  </si>
  <si>
    <t>S6_61NiSC_1_5</t>
  </si>
  <si>
    <t>S6_61NiSC_0_1</t>
  </si>
  <si>
    <t>S6_61NiSC_0_2</t>
  </si>
  <si>
    <t>S6_61NiSC_0_3</t>
  </si>
  <si>
    <t>S6_61NiSC_0_4</t>
  </si>
  <si>
    <t>S6_61NiSC_0_5</t>
  </si>
  <si>
    <t>Amendment</t>
  </si>
  <si>
    <t>Pseudo-total</t>
  </si>
  <si>
    <t>Ni</t>
  </si>
  <si>
    <t>DTPA</t>
  </si>
  <si>
    <t>Olsen-P</t>
  </si>
  <si>
    <t>Y</t>
  </si>
  <si>
    <t>61Ni-spiked_wash_solution_2_dil250</t>
  </si>
  <si>
    <t>20241121_SRM1515_1_dil10</t>
  </si>
  <si>
    <t>20241121_SRM1515_2_dil10</t>
  </si>
  <si>
    <t>20241121_SRM1515_3_dil10</t>
  </si>
  <si>
    <t>20241122_SRM1515_1_dil10</t>
  </si>
  <si>
    <t>20241122_SRM1515_2_dil10</t>
  </si>
  <si>
    <t>20241122_SRM1515_3_dil10</t>
  </si>
  <si>
    <t>20241126_SRM1515_1_dil10</t>
  </si>
  <si>
    <t>20241126_SRM1515_2_dil10</t>
  </si>
  <si>
    <t>20241021 _1 _S1_SP_1_1</t>
  </si>
  <si>
    <t>20241021 _2 _S1_SP_1_2</t>
  </si>
  <si>
    <t>20241021 _3 _S1_SP_1_3</t>
  </si>
  <si>
    <t>20241021 _4 _S1_SP_1_4</t>
  </si>
  <si>
    <t>20241021 _5 _S1_SP_1_5</t>
  </si>
  <si>
    <t>20241021 _6 _S1_SP_0_1</t>
  </si>
  <si>
    <t>20241021 _7 _S1_SP_0_2</t>
  </si>
  <si>
    <t>20241021 _8 _S1_SP_0_3</t>
  </si>
  <si>
    <t>20241021 _9 _S1_SP_0_4</t>
  </si>
  <si>
    <t>20241021 _10 _S1_SP_0_5</t>
  </si>
  <si>
    <t>20241021 _11 _S6_SP_1_1</t>
  </si>
  <si>
    <t>20241021 _12 _S6_SP_1_2</t>
  </si>
  <si>
    <t>20241021 _13 _S6_SP_1_3</t>
  </si>
  <si>
    <t>20241021 _14 _S6_SP_1_4</t>
  </si>
  <si>
    <t>20241021 _15 _S6_SP_1_5</t>
  </si>
  <si>
    <t>20241021 _16 _S6_SP_0_1</t>
  </si>
  <si>
    <t>20241021 _17 _S6_SP_0_2</t>
  </si>
  <si>
    <t>20241021 _18 _S6_SP_0_3</t>
  </si>
  <si>
    <t>20241021 _19 _S6_SP_0_4</t>
  </si>
  <si>
    <t>20241021 _20 _S6_SP_0_5</t>
  </si>
  <si>
    <t>20241021 _21 _S1_SC_1_1</t>
  </si>
  <si>
    <t>20241021 _22 _S1_SC_1_2</t>
  </si>
  <si>
    <t>20241021 _23 _S1_SC_1_3</t>
  </si>
  <si>
    <t>20241021 _24 _S1_SC_1_4</t>
  </si>
  <si>
    <t>20241021 _25 _S1_SC_1_5</t>
  </si>
  <si>
    <t>20241021 _26 _S1_SC_0_1</t>
  </si>
  <si>
    <t>20241021 _27 _S1_SC_0_2</t>
  </si>
  <si>
    <t>20241021 _28 _S1_SC_0_3</t>
  </si>
  <si>
    <t>20241021 _29 _S1_SC_0_4</t>
  </si>
  <si>
    <t>20241021 _30 _S1_SC_0_5</t>
  </si>
  <si>
    <t>20241021 _31 _S6_SC_1_1</t>
  </si>
  <si>
    <t>20241021 _32 _S6_SC_1_2</t>
  </si>
  <si>
    <t>20241021 _33 _S6_SC_1_3</t>
  </si>
  <si>
    <t>20241021 _34 _S6_SC_1_4</t>
  </si>
  <si>
    <t>20241021 _35 _S6_SC_1_5</t>
  </si>
  <si>
    <t>20241021 _36 _S6_SC_0_1</t>
  </si>
  <si>
    <t>20241021 _37 _S6_SC_0_2</t>
  </si>
  <si>
    <t>20241021 _38 _S6_SC_0_3</t>
  </si>
  <si>
    <t>20241021 _39 _S6_SC_0_4</t>
  </si>
  <si>
    <t>20241021 _40 _S6_SC_0_5</t>
  </si>
  <si>
    <t>20241021 _41 _S1_61NiSC_1_1</t>
  </si>
  <si>
    <t>20241021 _42 _S1_61NiSC_1_2</t>
  </si>
  <si>
    <t>20241021 _43 _S1_61NiSC_1_3</t>
  </si>
  <si>
    <t>20241021 _44 _S1_61NiSC_1_4</t>
  </si>
  <si>
    <t>20241021 _45 _S1_61NiSC_1_5</t>
  </si>
  <si>
    <t>20241021 _46 _S1_61NiSC_0_1</t>
  </si>
  <si>
    <t>20241021 _47 _S1_61NiSC_0_2</t>
  </si>
  <si>
    <t>20241021 _48 _S1_61NiSC_0_3</t>
  </si>
  <si>
    <t>20241021 _49 _S1_61NiSC_0_4</t>
  </si>
  <si>
    <t>20241021 _50 _S1_61NiSC_0_5</t>
  </si>
  <si>
    <t>20241021 _51 _S6_61NiSC_1_1</t>
  </si>
  <si>
    <t>20241021 _52 _S6_61NiSC_1_2</t>
  </si>
  <si>
    <t>20241021 _53 _S6_61NiSC_1_3</t>
  </si>
  <si>
    <t>20241021 _54 _S6_61NiSC_1_4</t>
  </si>
  <si>
    <t>20241021 _55 _S6_61NiSC_1_5</t>
  </si>
  <si>
    <t>20241021 _56 _S6_61NiSC_0_1</t>
  </si>
  <si>
    <t>20241021 _57 _S6_61NiSC_0_2</t>
  </si>
  <si>
    <t>20241021 _58 _S6_61NiSC_0_3</t>
  </si>
  <si>
    <t>20241021 _59 _S6_61NiSC_0_4</t>
  </si>
  <si>
    <t>20241021 _60 _S6_61NiSC_0_5</t>
  </si>
  <si>
    <t>Sample-ID</t>
  </si>
  <si>
    <t>Sample type</t>
  </si>
  <si>
    <t>Nutrient solution</t>
  </si>
  <si>
    <t>Wash solution</t>
  </si>
  <si>
    <t>Synthesis solution</t>
  </si>
  <si>
    <t>Clay extract</t>
  </si>
  <si>
    <t>Clay digest</t>
  </si>
  <si>
    <t>Plant digest</t>
  </si>
  <si>
    <t>DGT-eluate</t>
  </si>
  <si>
    <t>LODs &amp; LOQs</t>
  </si>
  <si>
    <t>Start deployment</t>
  </si>
  <si>
    <t>End deployment</t>
  </si>
  <si>
    <r>
      <rPr>
        <i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/</t>
    </r>
    <r>
      <rPr>
        <i/>
        <sz val="11"/>
        <rFont val="Calibri"/>
        <family val="2"/>
        <scheme val="minor"/>
      </rPr>
      <t>z</t>
    </r>
  </si>
  <si>
    <t>Mode</t>
  </si>
  <si>
    <t>STD</t>
  </si>
  <si>
    <t>No</t>
  </si>
  <si>
    <r>
      <t>NH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DRC</t>
    </r>
  </si>
  <si>
    <t>Sn</t>
  </si>
  <si>
    <t>n.a.</t>
  </si>
  <si>
    <t>20241121_S6_SP_1_5_a</t>
  </si>
  <si>
    <t>20241121_S1_SP_1_1</t>
  </si>
  <si>
    <t>20241121_S1_SP_1_2</t>
  </si>
  <si>
    <t>20241121_S1_SP_1_3</t>
  </si>
  <si>
    <t>20241121_S1_SP_1_4</t>
  </si>
  <si>
    <t>20241121_S1_SP_1_5</t>
  </si>
  <si>
    <t>20241121_S6_SP_1_1</t>
  </si>
  <si>
    <t>20241121_S6_SP_1_2</t>
  </si>
  <si>
    <t>20241121_S6_SP_1_3</t>
  </si>
  <si>
    <t>20241121_S6_SP_1_4</t>
  </si>
  <si>
    <t>20241121_S6_SP_1_5_b</t>
  </si>
  <si>
    <t>61Ni-spiked_wash_solution_3</t>
  </si>
  <si>
    <t>61Ni-spiked_wash_solution_4</t>
  </si>
  <si>
    <t>61Ni-spiked_wash_solution_5</t>
  </si>
  <si>
    <t>61Ni-spiked_wash_solution_6</t>
  </si>
  <si>
    <t>61Ni-spiked_wash_solution_7</t>
  </si>
  <si>
    <t>61Ni-spiked_wash_solution_8</t>
  </si>
  <si>
    <t>61Ni-spiked_wash_solution_9</t>
  </si>
  <si>
    <t>61Ni-spiked_wash_solution_10</t>
  </si>
  <si>
    <t>61Ni-spiked_wash_solution_11</t>
  </si>
  <si>
    <t>61Ni-spiked_wash_solution_12</t>
  </si>
  <si>
    <t>61Ni-spiked_wash_solution_13</t>
  </si>
  <si>
    <t>61Ni-spiked_wash_solution_14</t>
  </si>
  <si>
    <t>61Ni-spiked_wash_solution_15</t>
  </si>
  <si>
    <t>20250211_SC_extract_1</t>
  </si>
  <si>
    <t>20250211_SC_extract_2</t>
  </si>
  <si>
    <t>20250211_SP_w_extract_1</t>
  </si>
  <si>
    <t>20250211_SP_w_extract_2</t>
  </si>
  <si>
    <t>20250211_SP_uw_extract_1</t>
  </si>
  <si>
    <t>20250211_SP_uw_extract_2</t>
  </si>
  <si>
    <t>20250211_61NiSC_extract_1</t>
  </si>
  <si>
    <t>20250211_61NiSC_extract_2</t>
  </si>
  <si>
    <t>Non-spiked_wash_solution_1</t>
  </si>
  <si>
    <t>61Ni-spiked_wash_solution_1</t>
  </si>
  <si>
    <t>20241122_Startpoint_0_1</t>
  </si>
  <si>
    <t>20241122_Startpoint_0_2</t>
  </si>
  <si>
    <t>20241122_Startpoint_0_3</t>
  </si>
  <si>
    <t>20241122_Startpoint_0_4</t>
  </si>
  <si>
    <t>20241122_Startpoint_0_5</t>
  </si>
  <si>
    <t>20241122_Startpoint_0_6</t>
  </si>
  <si>
    <t>20241122_Startpoint_0_7</t>
  </si>
  <si>
    <t>20250103_SC_1</t>
  </si>
  <si>
    <t>20250103_SC_2</t>
  </si>
  <si>
    <t>20250103_SC_3</t>
  </si>
  <si>
    <t>20250103_SP_1</t>
  </si>
  <si>
    <t>20250103_SP_2</t>
  </si>
  <si>
    <t>20250103_SP_3</t>
  </si>
  <si>
    <t>20250103_61NiSC_1</t>
  </si>
  <si>
    <t>20250103_61NiSC_2</t>
  </si>
  <si>
    <t>20250103_61NiSC_3</t>
  </si>
  <si>
    <t>20241008_nutrient_soil_contact</t>
  </si>
  <si>
    <t>20241007_nutrient_pH5.51</t>
  </si>
  <si>
    <t>Non-spiked_NiCl2</t>
  </si>
  <si>
    <t>61Ni-spiked_NiCl2</t>
  </si>
  <si>
    <t>61Ni-spiked_synthesis_solution</t>
  </si>
  <si>
    <t>20241121_S1_SC_1_1</t>
  </si>
  <si>
    <t>20241121_S1_SC_1_2</t>
  </si>
  <si>
    <t>20241121_S1_SC_1_3</t>
  </si>
  <si>
    <t>20241122_S1_SC_1_4</t>
  </si>
  <si>
    <t>20241122_S1_SC_1_5</t>
  </si>
  <si>
    <t>20241122_S6_SC_1_1</t>
  </si>
  <si>
    <t>20241122_S6_SC_1_2</t>
  </si>
  <si>
    <t>20241122_S6_SC_1_3</t>
  </si>
  <si>
    <t>20241122_S6_SC_1_4</t>
  </si>
  <si>
    <t>20241122_S6_SC_1_5</t>
  </si>
  <si>
    <t>20241126_S1_61NiSC_1_2</t>
  </si>
  <si>
    <t>20241126_S1_61NiSC_1_3</t>
  </si>
  <si>
    <t>20241126_S1_61NiSC_1_4</t>
  </si>
  <si>
    <t>20241126_S1_61NiSC_1_5</t>
  </si>
  <si>
    <t>20241126_S6_61NiSC_1_1</t>
  </si>
  <si>
    <t>20241126_S6_61NiSC_1_2</t>
  </si>
  <si>
    <t>20241126_S6_61NiSC_1_3</t>
  </si>
  <si>
    <t>20241126_S6_61NiSC_1_4</t>
  </si>
  <si>
    <t>20241126_S6_61NiSC_1_5</t>
  </si>
  <si>
    <t>Synthetic saponite (non-spiked)</t>
  </si>
  <si>
    <t>Replicate #</t>
  </si>
  <si>
    <t>Startpoint_1</t>
  </si>
  <si>
    <t>Startpoint_2</t>
  </si>
  <si>
    <t>Startpoint_3</t>
  </si>
  <si>
    <t>Startpoint_4</t>
  </si>
  <si>
    <t>Startpoint_5</t>
  </si>
  <si>
    <t>Startpoint_6</t>
  </si>
  <si>
    <t>Startpoint_7</t>
  </si>
  <si>
    <t>Startpoint_8</t>
  </si>
  <si>
    <t>Startpoint_9</t>
  </si>
  <si>
    <t>Startpoint_10</t>
  </si>
  <si>
    <t>DGT #</t>
  </si>
  <si>
    <t>Water content</t>
  </si>
  <si>
    <t>Material</t>
  </si>
  <si>
    <t>Soil S1</t>
  </si>
  <si>
    <t>Soil S6</t>
  </si>
  <si>
    <t>Extraction</t>
  </si>
  <si>
    <t>Parameter</t>
  </si>
  <si>
    <t>Unit</t>
  </si>
  <si>
    <r>
      <t>g kg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</si>
  <si>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mg kg</t>
    </r>
    <r>
      <rPr>
        <vertAlign val="superscript"/>
        <sz val="11"/>
        <color theme="1"/>
        <rFont val="Calibri"/>
        <family val="2"/>
        <scheme val="minor"/>
      </rPr>
      <t>-1</t>
    </r>
  </si>
  <si>
    <t>mean</t>
  </si>
  <si>
    <t>pH</t>
  </si>
  <si>
    <r>
      <t>SD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3)</t>
    </r>
  </si>
  <si>
    <t>Automated interference correction</t>
  </si>
  <si>
    <t>Planted (Yes -Y/No - N)</t>
  </si>
  <si>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Ni-spike (Yes - Y/No - N)</t>
    </r>
  </si>
  <si>
    <t>20241126_Startpoint_0_8</t>
  </si>
  <si>
    <t>20241126_Startpoint_0_9</t>
  </si>
  <si>
    <t>20241126_Startpoint_0_10</t>
  </si>
  <si>
    <r>
      <t xml:space="preserve">&lt; 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Q</t>
    </r>
  </si>
  <si>
    <r>
      <t xml:space="preserve">&lt; 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D</t>
    </r>
  </si>
  <si>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Q</t>
    </r>
  </si>
  <si>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D</t>
    </r>
  </si>
  <si>
    <t>n.d.</t>
  </si>
  <si>
    <t>Deployment time / h</t>
  </si>
  <si>
    <t>Deployment time / s</t>
  </si>
  <si>
    <t>Dry plant biomass / g</t>
  </si>
  <si>
    <t>Pot ID</t>
  </si>
  <si>
    <t>Natural ratio</t>
  </si>
  <si>
    <t>20241121_SRM1515_1</t>
  </si>
  <si>
    <t>20241121_SRM1515_2</t>
  </si>
  <si>
    <t>20241121_SRM1515_3</t>
  </si>
  <si>
    <t>20241122_SRM1515_1</t>
  </si>
  <si>
    <t>20241122_SRM1515_2</t>
  </si>
  <si>
    <t>20241122_SRM1515_3</t>
  </si>
  <si>
    <t>20241126_SRM1515_1</t>
  </si>
  <si>
    <t>20241126_SRM1515_2</t>
  </si>
  <si>
    <t>20241126_SRM1515_3</t>
  </si>
  <si>
    <t>Plant CRM</t>
  </si>
  <si>
    <t>Isotopic CRM</t>
  </si>
  <si>
    <t>SRM986_5ppb_1</t>
  </si>
  <si>
    <t>SRM986_5ppb_2</t>
  </si>
  <si>
    <t>SRM986_5ppb_3</t>
  </si>
  <si>
    <t>SRM986_5ppb_4</t>
  </si>
  <si>
    <t>SRM986_5ppb_5</t>
  </si>
  <si>
    <t>SRM986_5ppb_6</t>
  </si>
  <si>
    <t>SRM986_5ppb_7</t>
  </si>
  <si>
    <t>SRM986_5ppb_8</t>
  </si>
  <si>
    <t>SRM986_5ppb_9</t>
  </si>
  <si>
    <t>SRM986_5ppb_10</t>
  </si>
  <si>
    <t>SRM986_5ppb_11</t>
  </si>
  <si>
    <t>SRM986_5ppb_12</t>
  </si>
  <si>
    <t>SRM986_5ppb_13</t>
  </si>
  <si>
    <t>SRM986_5ppb_14</t>
  </si>
  <si>
    <t>SRM986_5ppb_15</t>
  </si>
  <si>
    <t>SRM986_5ppb_16</t>
  </si>
  <si>
    <t>SRM986_5ppb_17</t>
  </si>
  <si>
    <t>SRM986_5ppb_18</t>
  </si>
  <si>
    <t>SRM986_5ppb_19</t>
  </si>
  <si>
    <t>SRM986_5ppb_20</t>
  </si>
  <si>
    <t>SRM986_5ppb_21</t>
  </si>
  <si>
    <t>SRM986_5ppb_22</t>
  </si>
  <si>
    <t>SRM986_5ppb_23</t>
  </si>
  <si>
    <t>SRM986_10ppb_1</t>
  </si>
  <si>
    <t>SRM986_10ppb_2</t>
  </si>
  <si>
    <t>SRM986_10ppb_3</t>
  </si>
  <si>
    <t>SRM986_10ppb_4</t>
  </si>
  <si>
    <t>SRM986_10ppb_5</t>
  </si>
  <si>
    <t>SRM986_10ppb_6</t>
  </si>
  <si>
    <t>SRM986_10ppb_7</t>
  </si>
  <si>
    <t>SRM986_10ppb_8</t>
  </si>
  <si>
    <t>SRM986_10ppb_9</t>
  </si>
  <si>
    <t>SRM986_10ppb_10</t>
  </si>
  <si>
    <t>SRM986_10ppb_11</t>
  </si>
  <si>
    <t>SRM986_10ppb_12</t>
  </si>
  <si>
    <t>SRM986_10ppb_13</t>
  </si>
  <si>
    <t>SRM986_10ppb_14</t>
  </si>
  <si>
    <t>SRM986_10ppb_15</t>
  </si>
  <si>
    <t>SRM986_10ppb_16</t>
  </si>
  <si>
    <t>SRM986_10ppb_17</t>
  </si>
  <si>
    <t>SRM986_10ppb_18</t>
  </si>
  <si>
    <t>SRM986_10ppb_19</t>
  </si>
  <si>
    <t>SRM986_10ppb_20</t>
  </si>
  <si>
    <t>SRM986_15ppb_1</t>
  </si>
  <si>
    <t>SRM986_15ppb_2</t>
  </si>
  <si>
    <t>SRM986_15ppb_3</t>
  </si>
  <si>
    <t>SRM986_15ppb_4</t>
  </si>
  <si>
    <t>SRM986_15ppb_5</t>
  </si>
  <si>
    <t>SRM986_15ppb_6</t>
  </si>
  <si>
    <t>SRM986_15ppb_7</t>
  </si>
  <si>
    <t>SRM986_15ppb_8</t>
  </si>
  <si>
    <t>SRM986_15ppb_9</t>
  </si>
  <si>
    <t>SRM986_15ppb_10</t>
  </si>
  <si>
    <t>SRM986_15ppb_11</t>
  </si>
  <si>
    <t>SRM986_15ppb_12</t>
  </si>
  <si>
    <t>SRM986_15ppb_13</t>
  </si>
  <si>
    <t>SRM986_15ppb_14</t>
  </si>
  <si>
    <t>SRM986_15ppb_15</t>
  </si>
  <si>
    <t>SRM986_15ppb_16</t>
  </si>
  <si>
    <t>SRM986_15ppb_17</t>
  </si>
  <si>
    <t>SRM986_15ppb_18</t>
  </si>
  <si>
    <t>SRM986_15ppb_19</t>
  </si>
  <si>
    <t>SRM986_15ppb_20</t>
  </si>
  <si>
    <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</t>
    </r>
  </si>
  <si>
    <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</t>
    </r>
  </si>
  <si>
    <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</t>
    </r>
  </si>
  <si>
    <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</t>
    </r>
  </si>
  <si>
    <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</t>
    </r>
  </si>
  <si>
    <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</t>
    </r>
  </si>
  <si>
    <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</t>
    </r>
  </si>
  <si>
    <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</t>
    </r>
  </si>
  <si>
    <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</t>
    </r>
  </si>
  <si>
    <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</t>
    </r>
  </si>
  <si>
    <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</t>
    </r>
  </si>
  <si>
    <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</t>
    </r>
  </si>
  <si>
    <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</t>
    </r>
  </si>
  <si>
    <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</t>
    </r>
  </si>
  <si>
    <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</t>
    </r>
  </si>
  <si>
    <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</t>
    </r>
  </si>
  <si>
    <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</t>
    </r>
  </si>
  <si>
    <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</t>
    </r>
  </si>
  <si>
    <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</t>
    </r>
  </si>
  <si>
    <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</t>
    </r>
  </si>
  <si>
    <r>
      <rPr>
        <b/>
        <i/>
        <sz val="11"/>
        <rFont val="Calibri"/>
        <family val="2"/>
        <scheme val="minor"/>
      </rPr>
      <t>x</t>
    </r>
    <r>
      <rPr>
        <b/>
        <vertAlign val="subscript"/>
        <sz val="11"/>
        <rFont val="Calibri"/>
        <family val="2"/>
        <scheme val="minor"/>
      </rPr>
      <t>spike</t>
    </r>
  </si>
  <si>
    <r>
      <rPr>
        <b/>
        <i/>
        <sz val="11"/>
        <rFont val="Calibri"/>
        <family val="2"/>
        <scheme val="minor"/>
      </rPr>
      <t>x</t>
    </r>
    <r>
      <rPr>
        <b/>
        <vertAlign val="subscript"/>
        <sz val="11"/>
        <rFont val="Calibri"/>
        <family val="2"/>
        <scheme val="minor"/>
      </rPr>
      <t>natural</t>
    </r>
  </si>
  <si>
    <r>
      <rPr>
        <b/>
        <sz val="11"/>
        <rFont val="Calibri"/>
        <family val="2"/>
        <scheme val="minor"/>
      </rPr>
      <t>Table C1.</t>
    </r>
    <r>
      <rPr>
        <sz val="11"/>
        <rFont val="Calibri"/>
        <family val="2"/>
        <scheme val="minor"/>
      </rPr>
      <t xml:space="preserve"> Mean limit of detection (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) and limit of quantification (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) in the measured solution, based on the multiplication of the standard deviation of the procedural blanks with 3 (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)  and 10 (</t>
    </r>
    <r>
      <rPr>
        <i/>
        <sz val="11"/>
        <rFont val="Calibri"/>
        <family val="2"/>
        <scheme val="minor"/>
      </rPr>
      <t>x</t>
    </r>
    <r>
      <rPr>
        <vertAlign val="subscript"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), respectively.</t>
    </r>
  </si>
  <si>
    <r>
      <rPr>
        <b/>
        <sz val="11"/>
        <color theme="1"/>
        <rFont val="Calibri"/>
        <family val="2"/>
        <scheme val="minor"/>
      </rPr>
      <t>Table E1.</t>
    </r>
    <r>
      <rPr>
        <sz val="11"/>
        <color theme="1"/>
        <rFont val="Calibri"/>
        <family val="2"/>
        <scheme val="minor"/>
      </rPr>
      <t xml:space="preserve"> Results from Ni isotopic analysis for SRM1515 Apple Leaves and molar fractions of spike (</t>
    </r>
    <r>
      <rPr>
        <i/>
        <sz val="11"/>
        <color theme="1"/>
        <rFont val="Calibri"/>
        <family val="2"/>
        <scheme val="minor"/>
      </rPr>
      <t>x</t>
    </r>
    <r>
      <rPr>
        <vertAlign val="subscript"/>
        <sz val="11"/>
        <color theme="1"/>
        <rFont val="Calibri"/>
        <family val="2"/>
        <scheme val="minor"/>
      </rPr>
      <t>spike</t>
    </r>
    <r>
      <rPr>
        <sz val="11"/>
        <color theme="1"/>
        <rFont val="Calibri"/>
        <family val="2"/>
        <scheme val="minor"/>
      </rPr>
      <t>) and natural Ni (</t>
    </r>
    <r>
      <rPr>
        <i/>
        <sz val="11"/>
        <color theme="1"/>
        <rFont val="Calibri"/>
        <family val="2"/>
        <scheme val="minor"/>
      </rPr>
      <t>x</t>
    </r>
    <r>
      <rPr>
        <vertAlign val="subscript"/>
        <sz val="11"/>
        <color theme="1"/>
        <rFont val="Calibri"/>
        <family val="2"/>
        <scheme val="minor"/>
      </rPr>
      <t>natural</t>
    </r>
    <r>
      <rPr>
        <sz val="11"/>
        <color theme="1"/>
        <rFont val="Calibri"/>
        <family val="2"/>
        <scheme val="minor"/>
      </rPr>
      <t>) obtained from IPD. Natural ratios were calculated based on the isotopic abundance provided on the website of the CIAAW: https://www.ciaaw.org/nickel.htm.</t>
    </r>
  </si>
  <si>
    <r>
      <rPr>
        <b/>
        <sz val="11"/>
        <color theme="1"/>
        <rFont val="Calibri"/>
        <family val="2"/>
        <scheme val="minor"/>
      </rPr>
      <t>Table E2.</t>
    </r>
    <r>
      <rPr>
        <sz val="11"/>
        <color theme="1"/>
        <rFont val="Calibri"/>
        <family val="2"/>
        <scheme val="minor"/>
      </rPr>
      <t xml:space="preserve"> Results from Ni isotopic analysis for SRM986 Ni powder. Natural ratios were calculated based on the isotopic abundance provided on the website of the CIAAW: https://www.ciaaw.org/nickel.htm.</t>
    </r>
  </si>
  <si>
    <t>20241126_S1_61NiSC_1_1</t>
  </si>
  <si>
    <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</t>
    </r>
  </si>
  <si>
    <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</t>
    </r>
  </si>
  <si>
    <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</t>
    </r>
  </si>
  <si>
    <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</t>
    </r>
  </si>
  <si>
    <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</t>
    </r>
  </si>
  <si>
    <r>
      <rPr>
        <b/>
        <sz val="11"/>
        <color theme="1"/>
        <rFont val="Calibri"/>
        <family val="2"/>
        <scheme val="minor"/>
      </rPr>
      <t>Table D3</t>
    </r>
    <r>
      <rPr>
        <sz val="11"/>
        <color theme="1"/>
        <rFont val="Calibri"/>
        <family val="2"/>
        <scheme val="minor"/>
      </rPr>
      <t xml:space="preserve"> Delta-values for all Ni isotope ratios relative to SRM986. The </t>
    </r>
    <r>
      <rPr>
        <vertAlign val="superscript"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 xml:space="preserve">Ni isotope was calculated based on </t>
    </r>
    <r>
      <rPr>
        <vertAlign val="superscript"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Ni due to high background on </t>
    </r>
    <r>
      <rPr>
        <i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z </t>
    </r>
    <r>
      <rPr>
        <sz val="11"/>
        <color theme="1"/>
        <rFont val="Calibri"/>
        <family val="2"/>
        <scheme val="minor"/>
      </rPr>
      <t>64</t>
    </r>
  </si>
  <si>
    <r>
      <rPr>
        <b/>
        <sz val="11"/>
        <color theme="1"/>
        <rFont val="Calibri"/>
        <family val="2"/>
        <scheme val="minor"/>
      </rPr>
      <t>Table D2</t>
    </r>
    <r>
      <rPr>
        <sz val="11"/>
        <color theme="1"/>
        <rFont val="Calibri"/>
        <family val="2"/>
        <scheme val="minor"/>
      </rPr>
      <t xml:space="preserve"> RSDs of the obtained Ni isotope ratios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</si>
  <si>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</si>
  <si>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</si>
  <si>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</si>
  <si>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</si>
  <si>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</si>
  <si>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</si>
  <si>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</si>
  <si>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</si>
  <si>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</si>
  <si>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</si>
  <si>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</si>
  <si>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</si>
  <si>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</si>
  <si>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</si>
  <si>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</si>
  <si>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δ(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</si>
  <si>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</si>
  <si>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</si>
  <si>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</si>
  <si>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</si>
  <si>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</si>
  <si>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62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</si>
  <si>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61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</si>
  <si>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60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</si>
  <si>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i/>
        <sz val="11"/>
        <rFont val="Calibri"/>
        <family val="2"/>
        <scheme val="minor"/>
      </rPr>
      <t>δ</t>
    </r>
    <r>
      <rPr>
        <b/>
        <sz val="11"/>
        <rFont val="Calibri"/>
        <family val="2"/>
        <scheme val="minor"/>
      </rPr>
      <t>(</t>
    </r>
    <r>
      <rPr>
        <b/>
        <vertAlign val="superscript"/>
        <sz val="11"/>
        <rFont val="Calibri"/>
        <family val="2"/>
        <scheme val="minor"/>
      </rPr>
      <t>58</t>
    </r>
    <r>
      <rPr>
        <b/>
        <sz val="11"/>
        <rFont val="Calibri"/>
        <family val="2"/>
        <scheme val="minor"/>
      </rPr>
      <t>Ni/</t>
    </r>
    <r>
      <rPr>
        <b/>
        <vertAlign val="superscript"/>
        <sz val="11"/>
        <rFont val="Calibri"/>
        <family val="2"/>
        <scheme val="minor"/>
      </rPr>
      <t>64</t>
    </r>
    <r>
      <rPr>
        <b/>
        <sz val="11"/>
        <rFont val="Calibri"/>
        <family val="2"/>
        <scheme val="minor"/>
      </rPr>
      <t>Ni)</t>
    </r>
    <r>
      <rPr>
        <b/>
        <vertAlign val="subscript"/>
        <sz val="11"/>
        <rFont val="Calibri"/>
        <family val="2"/>
        <scheme val="minor"/>
      </rPr>
      <t>SRM986</t>
    </r>
  </si>
  <si>
    <r>
      <rPr>
        <b/>
        <sz val="11"/>
        <color theme="1"/>
        <rFont val="Calibri"/>
        <family val="2"/>
        <scheme val="minor"/>
      </rPr>
      <t>Table A2.</t>
    </r>
    <r>
      <rPr>
        <sz val="11"/>
        <color theme="1"/>
        <rFont val="Calibri"/>
        <family val="2"/>
        <scheme val="minor"/>
      </rPr>
      <t xml:space="preserve"> Water contents of the air-dried soils</t>
    </r>
  </si>
  <si>
    <r>
      <t>Synthetic saponite (</t>
    </r>
    <r>
      <rPr>
        <vertAlign val="superscript"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Ni-spiked)</t>
    </r>
  </si>
  <si>
    <t>61Ni-spiked_wash_solution_2</t>
  </si>
  <si>
    <r>
      <rPr>
        <b/>
        <i/>
        <sz val="11"/>
        <rFont val="Calibri"/>
        <family val="2"/>
        <scheme val="minor"/>
      </rPr>
      <t>c</t>
    </r>
    <r>
      <rPr>
        <b/>
        <vertAlign val="subscript"/>
        <sz val="11"/>
        <rFont val="Calibri"/>
        <family val="2"/>
        <scheme val="minor"/>
      </rPr>
      <t>DGT</t>
    </r>
    <r>
      <rPr>
        <b/>
        <sz val="11"/>
        <rFont val="Calibri"/>
        <family val="2"/>
        <scheme val="minor"/>
      </rPr>
      <t xml:space="preserve"> (Ni) / µg L</t>
    </r>
    <r>
      <rPr>
        <b/>
        <vertAlign val="superscript"/>
        <sz val="11"/>
        <rFont val="Calibri"/>
        <family val="2"/>
        <scheme val="minor"/>
      </rPr>
      <t>-1</t>
    </r>
  </si>
  <si>
    <t>Li / ng/g</t>
  </si>
  <si>
    <t>Be / ng/g</t>
  </si>
  <si>
    <t>Na / ng/g</t>
  </si>
  <si>
    <t>Mg / ng/g</t>
  </si>
  <si>
    <t>Al / ng/g</t>
  </si>
  <si>
    <t>P / ng/g</t>
  </si>
  <si>
    <t>K / ng/g</t>
  </si>
  <si>
    <t>Ca / ng/g</t>
  </si>
  <si>
    <t>Mn / ng/g</t>
  </si>
  <si>
    <t>Fe / ng/g</t>
  </si>
  <si>
    <t>Co / ng/g</t>
  </si>
  <si>
    <t>Ni / ng/g</t>
  </si>
  <si>
    <t>Cu / ng/g</t>
  </si>
  <si>
    <t>Zn / ng/g</t>
  </si>
  <si>
    <t>Cd / ng/g</t>
  </si>
  <si>
    <t>Pb / ng/g</t>
  </si>
  <si>
    <r>
      <rPr>
        <b/>
        <sz val="11"/>
        <rFont val="Calibri"/>
        <family val="2"/>
        <scheme val="minor"/>
      </rPr>
      <t>Table C2:</t>
    </r>
    <r>
      <rPr>
        <sz val="11"/>
        <rFont val="Calibri"/>
        <family val="2"/>
        <scheme val="minor"/>
      </rPr>
      <t xml:space="preserve"> Biases obtained for the analysis of SRM1515 Apple Leaves. Biases &gt; -10% and &lt; 10% are marked in green and indicate good agreement with the certified value. Biases &gt; -20% and &lt; 20% are marked in yellow and indicate satisfactory agreement with the certified value.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n.d. = No certified value available. S: signal intensity exceeded detector analogue range.</t>
    </r>
  </si>
  <si>
    <t>20241121_S6_SP_1_5_a*</t>
  </si>
  <si>
    <t>20241121_S6_SP_1_5_b*</t>
  </si>
  <si>
    <r>
      <rPr>
        <b/>
        <sz val="11"/>
        <color theme="1"/>
        <rFont val="Calibri"/>
        <family val="2"/>
        <scheme val="minor"/>
      </rPr>
      <t>Table B1.</t>
    </r>
    <r>
      <rPr>
        <sz val="11"/>
        <color theme="1"/>
        <rFont val="Calibri"/>
        <family val="2"/>
        <scheme val="minor"/>
      </rPr>
      <t xml:space="preserve"> Results from multielement analysis (MEA). S: signal intensity exceeded detector analogue range. n.a.: not analysed. *The sample 20241121_S6_SP_1_5 was split into two portions for digestions because of its higher biomass. For subsequent evaluation and figures, the mean of the results is used.</t>
    </r>
  </si>
  <si>
    <r>
      <rPr>
        <b/>
        <sz val="11"/>
        <color theme="1"/>
        <rFont val="Calibri"/>
        <family val="2"/>
        <scheme val="minor"/>
      </rPr>
      <t>Table D1</t>
    </r>
    <r>
      <rPr>
        <sz val="11"/>
        <color theme="1"/>
        <rFont val="Calibri"/>
        <family val="2"/>
        <scheme val="minor"/>
      </rPr>
      <t xml:space="preserve"> Absolute Ni isotope ratios and molar fractions of spike (</t>
    </r>
    <r>
      <rPr>
        <i/>
        <sz val="11"/>
        <color theme="1"/>
        <rFont val="Calibri"/>
        <family val="2"/>
        <scheme val="minor"/>
      </rPr>
      <t>x</t>
    </r>
    <r>
      <rPr>
        <vertAlign val="subscript"/>
        <sz val="11"/>
        <color theme="1"/>
        <rFont val="Calibri"/>
        <family val="2"/>
        <scheme val="minor"/>
      </rPr>
      <t>spike</t>
    </r>
    <r>
      <rPr>
        <sz val="11"/>
        <color theme="1"/>
        <rFont val="Calibri"/>
        <family val="2"/>
        <scheme val="minor"/>
      </rPr>
      <t>) and natural Ni (</t>
    </r>
    <r>
      <rPr>
        <i/>
        <sz val="11"/>
        <color theme="1"/>
        <rFont val="Calibri"/>
        <family val="2"/>
        <scheme val="minor"/>
      </rPr>
      <t>x</t>
    </r>
    <r>
      <rPr>
        <vertAlign val="subscript"/>
        <sz val="11"/>
        <color theme="1"/>
        <rFont val="Calibri"/>
        <family val="2"/>
        <scheme val="minor"/>
      </rPr>
      <t>natural</t>
    </r>
    <r>
      <rPr>
        <sz val="11"/>
        <color theme="1"/>
        <rFont val="Calibri"/>
        <family val="2"/>
        <scheme val="minor"/>
      </rPr>
      <t xml:space="preserve">) obtained from IPD. The </t>
    </r>
    <r>
      <rPr>
        <vertAlign val="superscript"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 xml:space="preserve">Ni isotope was calculated based on </t>
    </r>
    <r>
      <rPr>
        <vertAlign val="superscript"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Ni due to high background on </t>
    </r>
    <r>
      <rPr>
        <i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z </t>
    </r>
    <r>
      <rPr>
        <sz val="11"/>
        <color theme="1"/>
        <rFont val="Calibri"/>
        <family val="2"/>
        <scheme val="minor"/>
      </rPr>
      <t>64. Natural ratios were calculated based on the isotopic abundance provided on the website of the CIAAW: https://www.ciaaw.org/nickel.htm. *The sample 20241121_S6_SP_1_5 was split into two portions for digestions because of its higher biomass. For subsequent evaluation and figures, the mean of the results is used.</t>
    </r>
  </si>
  <si>
    <r>
      <t>NiCl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solution</t>
    </r>
  </si>
  <si>
    <r>
      <rPr>
        <b/>
        <sz val="11"/>
        <color theme="1"/>
        <rFont val="Calibri"/>
        <family val="2"/>
        <scheme val="minor"/>
      </rPr>
      <t>Table B2.</t>
    </r>
    <r>
      <rPr>
        <sz val="11"/>
        <color theme="1"/>
        <rFont val="Calibri"/>
        <family val="2"/>
        <scheme val="minor"/>
      </rPr>
      <t xml:space="preserve"> Measurement precision (6 instrumental replicates) of the obtained elemental mass fractions. S: signal intensity exceeded detector analogue range. n.a.: not analysed. </t>
    </r>
  </si>
  <si>
    <r>
      <rPr>
        <b/>
        <sz val="11"/>
        <color theme="1"/>
        <rFont val="Calibri"/>
        <family val="2"/>
        <scheme val="minor"/>
      </rPr>
      <t>Table A1.</t>
    </r>
    <r>
      <rPr>
        <sz val="11"/>
        <color theme="1"/>
        <rFont val="Calibri"/>
        <family val="2"/>
        <scheme val="minor"/>
      </rPr>
      <t xml:space="preserve"> Selected characteristics of the experimental soils S1 and S6. Source: Risse, S.B.L., Puschenreiter, M. &amp; Tognacchini, A. Rhizosphere processes by the nickel hyperaccumulator Odontarrhena chalcidica suggest Ni mobilization. Plant Soil 495, 43–56 (2024). https://doi.org/10.1007/s11104-023-06161-w.</t>
    </r>
  </si>
  <si>
    <r>
      <rPr>
        <b/>
        <sz val="11"/>
        <color theme="1"/>
        <rFont val="Calibri"/>
        <family val="2"/>
        <scheme val="minor"/>
      </rPr>
      <t xml:space="preserve">Table A3. </t>
    </r>
    <r>
      <rPr>
        <sz val="11"/>
        <color theme="1"/>
        <rFont val="Calibri"/>
        <family val="2"/>
        <scheme val="minor"/>
      </rPr>
      <t>Overview of rhizotest treatments with applied amendments and dry biomasses of the harvested plants. n.a.: not applicable.</t>
    </r>
  </si>
  <si>
    <t>Natural serpentinite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</si>
</sst>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"/>
    <numFmt numFmtId="167" formatCode="0.00000"/>
    <numFmt numFmtId="168" formatCode="0.0E+00"/>
    <numFmt numFmtId="169" formatCode="0.0%"/>
    <numFmt numFmtId="170" formatCode="hh:mm;@"/>
  </numFmts>
  <fonts count="5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theme="1"/>
      <name val="Times New Roman"/>
      <family val="1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bscript"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0" tint="-0.249977111117893"/>
      <name val="Calibri"/>
      <family val="2"/>
      <charset val="1"/>
    </font>
    <font>
      <b/>
      <sz val="11"/>
      <color theme="0" tint="-0.249977111117893"/>
      <name val="Calibri"/>
      <family val="2"/>
      <charset val="1"/>
    </font>
    <font>
      <i/>
      <sz val="11"/>
      <color theme="0" tint="-0.249977111117893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u/>
      <sz val="11"/>
      <color rgb="FF000000"/>
      <name val="Calibri"/>
      <family val="2"/>
      <charset val="1"/>
    </font>
    <font>
      <b/>
      <i/>
      <sz val="11"/>
      <name val="Calibri"/>
      <family val="2"/>
      <charset val="1"/>
    </font>
    <font>
      <sz val="8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1"/>
      <color rgb="FF000000"/>
      <name val="Tahoma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9646"/>
        <bgColor rgb="FFFF8080"/>
      </patternFill>
    </fill>
    <fill>
      <patternFill patternType="solid">
        <fgColor rgb="FFFF6600"/>
        <bgColor rgb="FFF79646"/>
      </patternFill>
    </fill>
    <fill>
      <patternFill patternType="solid">
        <fgColor theme="0" tint="-0.249977111117893"/>
        <bgColor rgb="FFFFFF00"/>
      </patternFill>
    </fill>
    <fill>
      <patternFill patternType="solid">
        <fgColor rgb="FFFAC09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40" fillId="0" borderId="0"/>
    <xf numFmtId="0" fontId="41" fillId="0" borderId="0"/>
    <xf numFmtId="0" fontId="40" fillId="0" borderId="0"/>
    <xf numFmtId="9" fontId="41" fillId="0" borderId="0" applyFont="0" applyFill="0" applyBorder="0" applyAlignment="0" applyProtection="0"/>
  </cellStyleXfs>
  <cellXfs count="38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6" fillId="2" borderId="0" xfId="0" applyNumberFormat="1" applyFont="1" applyFill="1"/>
    <xf numFmtId="165" fontId="6" fillId="2" borderId="0" xfId="0" applyNumberFormat="1" applyFont="1" applyFill="1"/>
    <xf numFmtId="164" fontId="6" fillId="2" borderId="0" xfId="0" applyNumberFormat="1" applyFont="1" applyFill="1"/>
    <xf numFmtId="1" fontId="0" fillId="0" borderId="0" xfId="0" applyNumberFormat="1"/>
    <xf numFmtId="165" fontId="2" fillId="0" borderId="0" xfId="0" applyNumberFormat="1" applyFont="1"/>
    <xf numFmtId="165" fontId="0" fillId="0" borderId="0" xfId="0" applyNumberFormat="1"/>
    <xf numFmtId="0" fontId="0" fillId="3" borderId="0" xfId="0" applyFill="1"/>
    <xf numFmtId="165" fontId="1" fillId="0" borderId="0" xfId="0" applyNumberFormat="1" applyFont="1"/>
    <xf numFmtId="0" fontId="7" fillId="0" borderId="0" xfId="0" applyFont="1"/>
    <xf numFmtId="0" fontId="6" fillId="4" borderId="0" xfId="0" applyFont="1" applyFill="1"/>
    <xf numFmtId="0" fontId="6" fillId="0" borderId="0" xfId="0" applyFont="1"/>
    <xf numFmtId="165" fontId="8" fillId="0" borderId="0" xfId="0" applyNumberFormat="1" applyFont="1"/>
    <xf numFmtId="0" fontId="6" fillId="3" borderId="0" xfId="0" applyFont="1" applyFill="1"/>
    <xf numFmtId="165" fontId="7" fillId="0" borderId="0" xfId="0" applyNumberFormat="1" applyFont="1"/>
    <xf numFmtId="0" fontId="7" fillId="5" borderId="0" xfId="0" applyFont="1" applyFill="1"/>
    <xf numFmtId="0" fontId="6" fillId="5" borderId="0" xfId="0" applyFont="1" applyFill="1"/>
    <xf numFmtId="0" fontId="7" fillId="0" borderId="0" xfId="0" applyFont="1" applyAlignment="1">
      <alignment wrapText="1"/>
    </xf>
    <xf numFmtId="0" fontId="0" fillId="0" borderId="3" xfId="0" applyBorder="1"/>
    <xf numFmtId="0" fontId="0" fillId="0" borderId="4" xfId="0" applyBorder="1"/>
    <xf numFmtId="164" fontId="0" fillId="4" borderId="4" xfId="0" applyNumberForma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5" borderId="0" xfId="0" applyFill="1"/>
    <xf numFmtId="0" fontId="0" fillId="5" borderId="7" xfId="0" applyFill="1" applyBorder="1"/>
    <xf numFmtId="0" fontId="0" fillId="4" borderId="6" xfId="0" applyFill="1" applyBorder="1"/>
    <xf numFmtId="0" fontId="0" fillId="4" borderId="0" xfId="0" applyFill="1"/>
    <xf numFmtId="0" fontId="0" fillId="4" borderId="7" xfId="0" applyFill="1" applyBorder="1"/>
    <xf numFmtId="0" fontId="2" fillId="4" borderId="0" xfId="0" applyFont="1" applyFill="1"/>
    <xf numFmtId="0" fontId="0" fillId="0" borderId="8" xfId="0" applyBorder="1"/>
    <xf numFmtId="0" fontId="0" fillId="0" borderId="9" xfId="0" applyBorder="1"/>
    <xf numFmtId="0" fontId="0" fillId="6" borderId="10" xfId="0" applyFill="1" applyBorder="1"/>
    <xf numFmtId="0" fontId="6" fillId="6" borderId="0" xfId="0" applyFont="1" applyFill="1"/>
    <xf numFmtId="0" fontId="0" fillId="6" borderId="0" xfId="0" applyFill="1"/>
    <xf numFmtId="0" fontId="0" fillId="6" borderId="11" xfId="0" applyFill="1" applyBorder="1"/>
    <xf numFmtId="0" fontId="0" fillId="0" borderId="10" xfId="0" applyBorder="1"/>
    <xf numFmtId="0" fontId="0" fillId="0" borderId="11" xfId="0" applyBorder="1"/>
    <xf numFmtId="0" fontId="6" fillId="0" borderId="7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5" fontId="10" fillId="7" borderId="6" xfId="0" applyNumberFormat="1" applyFont="1" applyFill="1" applyBorder="1"/>
    <xf numFmtId="2" fontId="2" fillId="6" borderId="8" xfId="0" applyNumberFormat="1" applyFont="1" applyFill="1" applyBorder="1"/>
    <xf numFmtId="2" fontId="0" fillId="6" borderId="1" xfId="0" applyNumberFormat="1" applyFill="1" applyBorder="1"/>
    <xf numFmtId="164" fontId="2" fillId="6" borderId="9" xfId="0" applyNumberFormat="1" applyFont="1" applyFill="1" applyBorder="1"/>
    <xf numFmtId="164" fontId="2" fillId="6" borderId="8" xfId="0" applyNumberFormat="1" applyFont="1" applyFill="1" applyBorder="1"/>
    <xf numFmtId="164" fontId="0" fillId="6" borderId="1" xfId="0" applyNumberFormat="1" applyFill="1" applyBorder="1"/>
    <xf numFmtId="164" fontId="0" fillId="6" borderId="9" xfId="0" applyNumberFormat="1" applyFill="1" applyBorder="1"/>
    <xf numFmtId="0" fontId="0" fillId="6" borderId="1" xfId="0" applyFill="1" applyBorder="1"/>
    <xf numFmtId="0" fontId="0" fillId="6" borderId="9" xfId="0" applyFill="1" applyBorder="1"/>
    <xf numFmtId="2" fontId="2" fillId="6" borderId="10" xfId="0" applyNumberFormat="1" applyFont="1" applyFill="1" applyBorder="1"/>
    <xf numFmtId="2" fontId="0" fillId="6" borderId="0" xfId="0" applyNumberFormat="1" applyFill="1"/>
    <xf numFmtId="164" fontId="2" fillId="6" borderId="11" xfId="0" applyNumberFormat="1" applyFont="1" applyFill="1" applyBorder="1"/>
    <xf numFmtId="164" fontId="2" fillId="6" borderId="10" xfId="0" applyNumberFormat="1" applyFont="1" applyFill="1" applyBorder="1"/>
    <xf numFmtId="164" fontId="0" fillId="6" borderId="0" xfId="0" applyNumberFormat="1" applyFill="1"/>
    <xf numFmtId="164" fontId="0" fillId="6" borderId="11" xfId="0" applyNumberFormat="1" applyFill="1" applyBorder="1"/>
    <xf numFmtId="165" fontId="2" fillId="6" borderId="0" xfId="0" applyNumberFormat="1" applyFont="1" applyFill="1"/>
    <xf numFmtId="165" fontId="0" fillId="6" borderId="0" xfId="0" applyNumberFormat="1" applyFill="1"/>
    <xf numFmtId="1" fontId="2" fillId="4" borderId="0" xfId="0" applyNumberFormat="1" applyFont="1" applyFill="1"/>
    <xf numFmtId="2" fontId="11" fillId="6" borderId="10" xfId="0" applyNumberFormat="1" applyFont="1" applyFill="1" applyBorder="1"/>
    <xf numFmtId="2" fontId="6" fillId="6" borderId="0" xfId="0" applyNumberFormat="1" applyFont="1" applyFill="1"/>
    <xf numFmtId="164" fontId="11" fillId="6" borderId="11" xfId="0" applyNumberFormat="1" applyFont="1" applyFill="1" applyBorder="1"/>
    <xf numFmtId="164" fontId="11" fillId="6" borderId="10" xfId="0" applyNumberFormat="1" applyFont="1" applyFill="1" applyBorder="1"/>
    <xf numFmtId="164" fontId="6" fillId="6" borderId="0" xfId="0" applyNumberFormat="1" applyFont="1" applyFill="1"/>
    <xf numFmtId="165" fontId="6" fillId="6" borderId="11" xfId="0" applyNumberFormat="1" applyFont="1" applyFill="1" applyBorder="1"/>
    <xf numFmtId="0" fontId="6" fillId="6" borderId="11" xfId="0" applyFont="1" applyFill="1" applyBorder="1"/>
    <xf numFmtId="165" fontId="2" fillId="4" borderId="0" xfId="0" applyNumberFormat="1" applyFont="1" applyFill="1" applyAlignment="1">
      <alignment wrapText="1"/>
    </xf>
    <xf numFmtId="1" fontId="0" fillId="7" borderId="6" xfId="0" applyNumberFormat="1" applyFill="1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/>
    <xf numFmtId="1" fontId="3" fillId="0" borderId="10" xfId="0" applyNumberFormat="1" applyFont="1" applyBorder="1"/>
    <xf numFmtId="164" fontId="1" fillId="0" borderId="0" xfId="0" applyNumberFormat="1" applyFont="1"/>
    <xf numFmtId="164" fontId="1" fillId="0" borderId="11" xfId="0" applyNumberFormat="1" applyFont="1" applyBorder="1"/>
    <xf numFmtId="0" fontId="1" fillId="0" borderId="0" xfId="0" applyFont="1"/>
    <xf numFmtId="0" fontId="1" fillId="0" borderId="11" xfId="0" applyFont="1" applyBorder="1"/>
    <xf numFmtId="1" fontId="6" fillId="0" borderId="0" xfId="0" applyNumberFormat="1" applyFont="1"/>
    <xf numFmtId="1" fontId="11" fillId="6" borderId="10" xfId="0" applyNumberFormat="1" applyFont="1" applyFill="1" applyBorder="1"/>
    <xf numFmtId="164" fontId="6" fillId="6" borderId="11" xfId="0" applyNumberFormat="1" applyFont="1" applyFill="1" applyBorder="1"/>
    <xf numFmtId="1" fontId="2" fillId="0" borderId="10" xfId="0" applyNumberFormat="1" applyFont="1" applyBorder="1"/>
    <xf numFmtId="1" fontId="2" fillId="0" borderId="0" xfId="0" applyNumberFormat="1" applyFont="1"/>
    <xf numFmtId="1" fontId="0" fillId="0" borderId="11" xfId="0" applyNumberFormat="1" applyBorder="1"/>
    <xf numFmtId="164" fontId="0" fillId="0" borderId="11" xfId="0" applyNumberFormat="1" applyBorder="1"/>
    <xf numFmtId="165" fontId="12" fillId="0" borderId="0" xfId="0" applyNumberFormat="1" applyFont="1"/>
    <xf numFmtId="0" fontId="12" fillId="0" borderId="0" xfId="0" applyFont="1"/>
    <xf numFmtId="1" fontId="2" fillId="6" borderId="10" xfId="0" applyNumberFormat="1" applyFont="1" applyFill="1" applyBorder="1"/>
    <xf numFmtId="0" fontId="6" fillId="5" borderId="7" xfId="0" applyFont="1" applyFill="1" applyBorder="1"/>
    <xf numFmtId="165" fontId="2" fillId="4" borderId="0" xfId="0" applyNumberFormat="1" applyFont="1" applyFill="1"/>
    <xf numFmtId="1" fontId="2" fillId="6" borderId="0" xfId="0" applyNumberFormat="1" applyFont="1" applyFill="1"/>
    <xf numFmtId="0" fontId="0" fillId="0" borderId="0" xfId="0" applyAlignment="1">
      <alignment wrapText="1"/>
    </xf>
    <xf numFmtId="1" fontId="0" fillId="6" borderId="0" xfId="0" applyNumberFormat="1" applyFill="1"/>
    <xf numFmtId="1" fontId="0" fillId="6" borderId="11" xfId="0" applyNumberFormat="1" applyFill="1" applyBorder="1"/>
    <xf numFmtId="0" fontId="0" fillId="7" borderId="6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4" borderId="0" xfId="0" applyFont="1" applyFill="1" applyAlignment="1">
      <alignment wrapText="1"/>
    </xf>
    <xf numFmtId="0" fontId="0" fillId="5" borderId="7" xfId="0" applyFill="1" applyBorder="1" applyAlignment="1">
      <alignment wrapText="1"/>
    </xf>
    <xf numFmtId="0" fontId="0" fillId="8" borderId="0" xfId="0" applyFill="1"/>
    <xf numFmtId="0" fontId="0" fillId="0" borderId="17" xfId="0" applyBorder="1"/>
    <xf numFmtId="0" fontId="0" fillId="5" borderId="18" xfId="0" applyFill="1" applyBorder="1"/>
    <xf numFmtId="0" fontId="0" fillId="5" borderId="19" xfId="0" applyFill="1" applyBorder="1"/>
    <xf numFmtId="0" fontId="13" fillId="0" borderId="0" xfId="0" applyFont="1"/>
    <xf numFmtId="165" fontId="13" fillId="0" borderId="0" xfId="0" applyNumberFormat="1" applyFont="1"/>
    <xf numFmtId="165" fontId="14" fillId="6" borderId="0" xfId="0" applyNumberFormat="1" applyFont="1" applyFill="1"/>
    <xf numFmtId="165" fontId="13" fillId="6" borderId="0" xfId="0" applyNumberFormat="1" applyFont="1" applyFill="1"/>
    <xf numFmtId="0" fontId="13" fillId="6" borderId="0" xfId="0" applyFont="1" applyFill="1"/>
    <xf numFmtId="0" fontId="13" fillId="0" borderId="2" xfId="0" applyFont="1" applyBorder="1"/>
    <xf numFmtId="1" fontId="14" fillId="0" borderId="0" xfId="0" applyNumberFormat="1" applyFont="1"/>
    <xf numFmtId="164" fontId="13" fillId="0" borderId="0" xfId="0" applyNumberFormat="1" applyFont="1"/>
    <xf numFmtId="1" fontId="14" fillId="6" borderId="0" xfId="0" applyNumberFormat="1" applyFont="1" applyFill="1"/>
    <xf numFmtId="164" fontId="13" fillId="6" borderId="0" xfId="0" applyNumberFormat="1" applyFont="1" applyFill="1"/>
    <xf numFmtId="1" fontId="13" fillId="0" borderId="0" xfId="0" applyNumberFormat="1" applyFont="1"/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8" borderId="0" xfId="0" applyFont="1" applyFill="1"/>
    <xf numFmtId="0" fontId="13" fillId="5" borderId="0" xfId="0" applyFont="1" applyFill="1"/>
    <xf numFmtId="0" fontId="3" fillId="0" borderId="0" xfId="0" applyFont="1" applyFill="1" applyBorder="1"/>
    <xf numFmtId="0" fontId="0" fillId="0" borderId="0" xfId="0" applyFont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0" fillId="0" borderId="0" xfId="0" applyFill="1" applyBorder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2" fontId="19" fillId="0" borderId="20" xfId="0" applyNumberFormat="1" applyFont="1" applyBorder="1" applyAlignment="1">
      <alignment horizontal="center"/>
    </xf>
    <xf numFmtId="2" fontId="19" fillId="0" borderId="20" xfId="0" applyNumberFormat="1" applyFont="1" applyBorder="1" applyAlignment="1">
      <alignment wrapText="1"/>
    </xf>
    <xf numFmtId="0" fontId="21" fillId="11" borderId="20" xfId="0" applyFont="1" applyFill="1" applyBorder="1" applyAlignment="1">
      <alignment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" fontId="19" fillId="0" borderId="21" xfId="0" applyNumberFormat="1" applyFont="1" applyBorder="1" applyAlignment="1">
      <alignment horizontal="center"/>
    </xf>
    <xf numFmtId="1" fontId="19" fillId="8" borderId="21" xfId="0" applyNumberFormat="1" applyFont="1" applyFill="1" applyBorder="1" applyAlignment="1">
      <alignment horizontal="center"/>
    </xf>
    <xf numFmtId="1" fontId="23" fillId="8" borderId="21" xfId="0" applyNumberFormat="1" applyFont="1" applyFill="1" applyBorder="1" applyAlignment="1">
      <alignment horizontal="center"/>
    </xf>
    <xf numFmtId="1" fontId="23" fillId="0" borderId="21" xfId="0" applyNumberFormat="1" applyFont="1" applyBorder="1" applyAlignment="1">
      <alignment horizontal="center"/>
    </xf>
    <xf numFmtId="1" fontId="23" fillId="8" borderId="22" xfId="0" applyNumberFormat="1" applyFont="1" applyFill="1" applyBorder="1" applyAlignment="1">
      <alignment horizontal="center"/>
    </xf>
    <xf numFmtId="0" fontId="19" fillId="0" borderId="16" xfId="0" applyFont="1" applyBorder="1"/>
    <xf numFmtId="2" fontId="19" fillId="0" borderId="0" xfId="0" applyNumberFormat="1" applyFont="1"/>
    <xf numFmtId="0" fontId="21" fillId="11" borderId="0" xfId="0" applyFont="1" applyFill="1"/>
    <xf numFmtId="1" fontId="24" fillId="12" borderId="23" xfId="0" applyNumberFormat="1" applyFont="1" applyFill="1" applyBorder="1" applyAlignment="1">
      <alignment horizontal="center"/>
    </xf>
    <xf numFmtId="1" fontId="24" fillId="0" borderId="21" xfId="0" applyNumberFormat="1" applyFont="1" applyBorder="1" applyAlignment="1">
      <alignment horizontal="center"/>
    </xf>
    <xf numFmtId="1" fontId="24" fillId="8" borderId="21" xfId="0" applyNumberFormat="1" applyFont="1" applyFill="1" applyBorder="1" applyAlignment="1">
      <alignment horizontal="center"/>
    </xf>
    <xf numFmtId="1" fontId="24" fillId="8" borderId="22" xfId="0" applyNumberFormat="1" applyFont="1" applyFill="1" applyBorder="1" applyAlignment="1">
      <alignment horizontal="center"/>
    </xf>
    <xf numFmtId="2" fontId="25" fillId="0" borderId="24" xfId="0" applyNumberFormat="1" applyFont="1" applyBorder="1" applyAlignment="1">
      <alignment horizontal="center"/>
    </xf>
    <xf numFmtId="0" fontId="24" fillId="0" borderId="16" xfId="0" applyFont="1" applyBorder="1"/>
    <xf numFmtId="2" fontId="24" fillId="0" borderId="20" xfId="0" applyNumberFormat="1" applyFont="1" applyBorder="1"/>
    <xf numFmtId="0" fontId="26" fillId="0" borderId="20" xfId="0" applyFont="1" applyBorder="1"/>
    <xf numFmtId="0" fontId="25" fillId="0" borderId="20" xfId="0" applyFont="1" applyBorder="1" applyAlignment="1">
      <alignment horizontal="center"/>
    </xf>
    <xf numFmtId="1" fontId="19" fillId="8" borderId="25" xfId="0" applyNumberFormat="1" applyFont="1" applyFill="1" applyBorder="1" applyAlignment="1">
      <alignment horizontal="center"/>
    </xf>
    <xf numFmtId="1" fontId="19" fillId="8" borderId="20" xfId="0" applyNumberFormat="1" applyFont="1" applyFill="1" applyBorder="1" applyAlignment="1">
      <alignment horizontal="center"/>
    </xf>
    <xf numFmtId="1" fontId="23" fillId="8" borderId="20" xfId="0" applyNumberFormat="1" applyFont="1" applyFill="1" applyBorder="1" applyAlignment="1">
      <alignment horizontal="center"/>
    </xf>
    <xf numFmtId="1" fontId="23" fillId="0" borderId="20" xfId="0" applyNumberFormat="1" applyFont="1" applyBorder="1" applyAlignment="1">
      <alignment horizontal="center"/>
    </xf>
    <xf numFmtId="1" fontId="23" fillId="8" borderId="15" xfId="0" applyNumberFormat="1" applyFont="1" applyFill="1" applyBorder="1" applyAlignment="1">
      <alignment horizontal="center"/>
    </xf>
    <xf numFmtId="2" fontId="27" fillId="0" borderId="26" xfId="0" applyNumberFormat="1" applyFont="1" applyBorder="1" applyAlignment="1">
      <alignment horizontal="center"/>
    </xf>
    <xf numFmtId="2" fontId="19" fillId="0" borderId="16" xfId="0" applyNumberFormat="1" applyFont="1" applyBorder="1" applyAlignment="1">
      <alignment horizontal="right"/>
    </xf>
    <xf numFmtId="165" fontId="19" fillId="0" borderId="20" xfId="0" applyNumberFormat="1" applyFont="1" applyBorder="1"/>
    <xf numFmtId="2" fontId="19" fillId="0" borderId="20" xfId="0" applyNumberFormat="1" applyFont="1" applyBorder="1"/>
    <xf numFmtId="0" fontId="19" fillId="0" borderId="20" xfId="0" applyFont="1" applyBorder="1"/>
    <xf numFmtId="0" fontId="20" fillId="0" borderId="20" xfId="0" applyFont="1" applyBorder="1" applyAlignment="1">
      <alignment horizontal="center"/>
    </xf>
    <xf numFmtId="1" fontId="19" fillId="13" borderId="20" xfId="0" applyNumberFormat="1" applyFont="1" applyFill="1" applyBorder="1" applyAlignment="1">
      <alignment horizontal="center"/>
    </xf>
    <xf numFmtId="1" fontId="19" fillId="8" borderId="27" xfId="0" applyNumberFormat="1" applyFont="1" applyFill="1" applyBorder="1" applyAlignment="1">
      <alignment horizontal="center"/>
    </xf>
    <xf numFmtId="1" fontId="19" fillId="13" borderId="28" xfId="0" applyNumberFormat="1" applyFont="1" applyFill="1" applyBorder="1" applyAlignment="1">
      <alignment horizontal="center"/>
    </xf>
    <xf numFmtId="1" fontId="19" fillId="8" borderId="28" xfId="0" applyNumberFormat="1" applyFont="1" applyFill="1" applyBorder="1" applyAlignment="1">
      <alignment horizontal="center"/>
    </xf>
    <xf numFmtId="1" fontId="19" fillId="0" borderId="28" xfId="0" applyNumberFormat="1" applyFont="1" applyBorder="1" applyAlignment="1">
      <alignment horizontal="center"/>
    </xf>
    <xf numFmtId="1" fontId="23" fillId="8" borderId="28" xfId="0" applyNumberFormat="1" applyFont="1" applyFill="1" applyBorder="1" applyAlignment="1">
      <alignment horizontal="center"/>
    </xf>
    <xf numFmtId="1" fontId="23" fillId="0" borderId="28" xfId="0" applyNumberFormat="1" applyFont="1" applyBorder="1" applyAlignment="1">
      <alignment horizontal="center"/>
    </xf>
    <xf numFmtId="1" fontId="23" fillId="8" borderId="8" xfId="0" applyNumberFormat="1" applyFont="1" applyFill="1" applyBorder="1" applyAlignment="1">
      <alignment horizontal="center"/>
    </xf>
    <xf numFmtId="49" fontId="22" fillId="8" borderId="27" xfId="0" applyNumberFormat="1" applyFont="1" applyFill="1" applyBorder="1" applyAlignment="1">
      <alignment horizontal="center"/>
    </xf>
    <xf numFmtId="49" fontId="22" fillId="0" borderId="28" xfId="0" applyNumberFormat="1" applyFont="1" applyBorder="1" applyAlignment="1">
      <alignment horizontal="center"/>
    </xf>
    <xf numFmtId="49" fontId="22" fillId="8" borderId="28" xfId="0" applyNumberFormat="1" applyFont="1" applyFill="1" applyBorder="1" applyAlignment="1">
      <alignment horizontal="center"/>
    </xf>
    <xf numFmtId="49" fontId="22" fillId="14" borderId="28" xfId="0" applyNumberFormat="1" applyFont="1" applyFill="1" applyBorder="1" applyAlignment="1">
      <alignment horizontal="center"/>
    </xf>
    <xf numFmtId="0" fontId="22" fillId="8" borderId="8" xfId="0" applyFont="1" applyFill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2" fillId="0" borderId="0" xfId="0" applyFont="1"/>
    <xf numFmtId="0" fontId="29" fillId="8" borderId="29" xfId="0" applyFont="1" applyFill="1" applyBorder="1" applyAlignment="1">
      <alignment horizontal="center"/>
    </xf>
    <xf numFmtId="0" fontId="29" fillId="0" borderId="30" xfId="0" applyFont="1" applyBorder="1" applyAlignment="1">
      <alignment horizontal="center"/>
    </xf>
    <xf numFmtId="0" fontId="29" fillId="8" borderId="30" xfId="0" applyFont="1" applyFill="1" applyBorder="1" applyAlignment="1">
      <alignment horizontal="center"/>
    </xf>
    <xf numFmtId="0" fontId="29" fillId="8" borderId="31" xfId="0" applyFont="1" applyFill="1" applyBorder="1" applyAlignment="1">
      <alignment horizontal="center"/>
    </xf>
    <xf numFmtId="0" fontId="19" fillId="0" borderId="32" xfId="0" applyFont="1" applyBorder="1"/>
    <xf numFmtId="0" fontId="20" fillId="0" borderId="0" xfId="0" applyFont="1" applyAlignment="1">
      <alignment horizontal="center"/>
    </xf>
    <xf numFmtId="2" fontId="19" fillId="8" borderId="33" xfId="0" applyNumberFormat="1" applyFont="1" applyFill="1" applyBorder="1" applyAlignment="1">
      <alignment horizontal="center"/>
    </xf>
    <xf numFmtId="2" fontId="19" fillId="0" borderId="34" xfId="0" applyNumberFormat="1" applyFont="1" applyBorder="1" applyAlignment="1">
      <alignment horizontal="center"/>
    </xf>
    <xf numFmtId="2" fontId="19" fillId="8" borderId="34" xfId="0" applyNumberFormat="1" applyFont="1" applyFill="1" applyBorder="1" applyAlignment="1">
      <alignment horizontal="center"/>
    </xf>
    <xf numFmtId="2" fontId="30" fillId="15" borderId="34" xfId="0" applyNumberFormat="1" applyFont="1" applyFill="1" applyBorder="1" applyAlignment="1">
      <alignment horizontal="center"/>
    </xf>
    <xf numFmtId="2" fontId="22" fillId="14" borderId="34" xfId="0" applyNumberFormat="1" applyFont="1" applyFill="1" applyBorder="1" applyAlignment="1">
      <alignment horizontal="center"/>
    </xf>
    <xf numFmtId="2" fontId="22" fillId="0" borderId="34" xfId="0" applyNumberFormat="1" applyFont="1" applyBorder="1" applyAlignment="1">
      <alignment horizontal="center"/>
    </xf>
    <xf numFmtId="2" fontId="19" fillId="14" borderId="34" xfId="0" applyNumberFormat="1" applyFont="1" applyFill="1" applyBorder="1" applyAlignment="1">
      <alignment horizontal="center"/>
    </xf>
    <xf numFmtId="2" fontId="22" fillId="8" borderId="12" xfId="0" applyNumberFormat="1" applyFont="1" applyFill="1" applyBorder="1" applyAlignment="1">
      <alignment horizontal="center"/>
    </xf>
    <xf numFmtId="2" fontId="27" fillId="0" borderId="35" xfId="0" applyNumberFormat="1" applyFont="1" applyBorder="1" applyAlignment="1">
      <alignment horizontal="center"/>
    </xf>
    <xf numFmtId="2" fontId="19" fillId="0" borderId="16" xfId="0" applyNumberFormat="1" applyFont="1" applyBorder="1"/>
    <xf numFmtId="2" fontId="19" fillId="8" borderId="25" xfId="0" applyNumberFormat="1" applyFont="1" applyFill="1" applyBorder="1" applyAlignment="1">
      <alignment horizontal="center"/>
    </xf>
    <xf numFmtId="2" fontId="19" fillId="8" borderId="20" xfId="0" applyNumberFormat="1" applyFont="1" applyFill="1" applyBorder="1" applyAlignment="1">
      <alignment horizontal="center"/>
    </xf>
    <xf numFmtId="2" fontId="19" fillId="14" borderId="20" xfId="0" applyNumberFormat="1" applyFont="1" applyFill="1" applyBorder="1" applyAlignment="1">
      <alignment horizontal="center"/>
    </xf>
    <xf numFmtId="2" fontId="30" fillId="15" borderId="20" xfId="0" applyNumberFormat="1" applyFont="1" applyFill="1" applyBorder="1" applyAlignment="1">
      <alignment horizontal="center"/>
    </xf>
    <xf numFmtId="2" fontId="22" fillId="0" borderId="20" xfId="0" applyNumberFormat="1" applyFont="1" applyBorder="1" applyAlignment="1">
      <alignment horizontal="center"/>
    </xf>
    <xf numFmtId="2" fontId="22" fillId="8" borderId="15" xfId="0" applyNumberFormat="1" applyFont="1" applyFill="1" applyBorder="1" applyAlignment="1">
      <alignment horizontal="center"/>
    </xf>
    <xf numFmtId="2" fontId="19" fillId="0" borderId="25" xfId="0" applyNumberFormat="1" applyFont="1" applyBorder="1"/>
    <xf numFmtId="2" fontId="23" fillId="8" borderId="15" xfId="0" applyNumberFormat="1" applyFont="1" applyFill="1" applyBorder="1" applyAlignment="1">
      <alignment horizontal="center"/>
    </xf>
    <xf numFmtId="0" fontId="22" fillId="0" borderId="20" xfId="0" applyFont="1" applyBorder="1" applyAlignment="1">
      <alignment horizontal="center"/>
    </xf>
    <xf numFmtId="2" fontId="19" fillId="8" borderId="27" xfId="0" applyNumberFormat="1" applyFont="1" applyFill="1" applyBorder="1" applyAlignment="1">
      <alignment horizontal="center"/>
    </xf>
    <xf numFmtId="2" fontId="19" fillId="0" borderId="28" xfId="0" applyNumberFormat="1" applyFont="1" applyBorder="1" applyAlignment="1">
      <alignment horizontal="center"/>
    </xf>
    <xf numFmtId="2" fontId="19" fillId="8" borderId="28" xfId="0" applyNumberFormat="1" applyFont="1" applyFill="1" applyBorder="1" applyAlignment="1">
      <alignment horizontal="center"/>
    </xf>
    <xf numFmtId="2" fontId="30" fillId="15" borderId="28" xfId="0" applyNumberFormat="1" applyFont="1" applyFill="1" applyBorder="1" applyAlignment="1">
      <alignment horizontal="center"/>
    </xf>
    <xf numFmtId="2" fontId="19" fillId="14" borderId="28" xfId="0" applyNumberFormat="1" applyFont="1" applyFill="1" applyBorder="1" applyAlignment="1">
      <alignment horizontal="center"/>
    </xf>
    <xf numFmtId="2" fontId="23" fillId="8" borderId="8" xfId="0" applyNumberFormat="1" applyFont="1" applyFill="1" applyBorder="1" applyAlignment="1">
      <alignment horizontal="center"/>
    </xf>
    <xf numFmtId="2" fontId="27" fillId="0" borderId="36" xfId="0" applyNumberFormat="1" applyFont="1" applyBorder="1" applyAlignment="1">
      <alignment horizontal="center"/>
    </xf>
    <xf numFmtId="2" fontId="19" fillId="0" borderId="28" xfId="0" applyNumberFormat="1" applyFont="1" applyBorder="1"/>
    <xf numFmtId="0" fontId="19" fillId="0" borderId="28" xfId="0" applyFont="1" applyBorder="1"/>
    <xf numFmtId="0" fontId="20" fillId="0" borderId="28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8" xfId="0" applyFont="1" applyBorder="1"/>
    <xf numFmtId="0" fontId="19" fillId="0" borderId="28" xfId="0" applyFont="1" applyBorder="1" applyAlignment="1">
      <alignment horizontal="center"/>
    </xf>
    <xf numFmtId="0" fontId="29" fillId="8" borderId="37" xfId="0" applyFont="1" applyFill="1" applyBorder="1" applyAlignment="1">
      <alignment horizontal="center"/>
    </xf>
    <xf numFmtId="0" fontId="29" fillId="0" borderId="38" xfId="0" applyFont="1" applyBorder="1" applyAlignment="1">
      <alignment horizontal="center"/>
    </xf>
    <xf numFmtId="0" fontId="29" fillId="8" borderId="38" xfId="0" applyFont="1" applyFill="1" applyBorder="1" applyAlignment="1">
      <alignment horizontal="center"/>
    </xf>
    <xf numFmtId="0" fontId="29" fillId="8" borderId="10" xfId="0" applyFont="1" applyFill="1" applyBorder="1" applyAlignment="1">
      <alignment horizontal="center"/>
    </xf>
    <xf numFmtId="0" fontId="19" fillId="0" borderId="36" xfId="0" applyFont="1" applyBorder="1"/>
    <xf numFmtId="0" fontId="19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20" fillId="0" borderId="10" xfId="0" applyFont="1" applyBorder="1"/>
    <xf numFmtId="0" fontId="20" fillId="0" borderId="3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19" fillId="0" borderId="12" xfId="0" applyFont="1" applyBorder="1"/>
    <xf numFmtId="0" fontId="19" fillId="0" borderId="34" xfId="0" applyFont="1" applyBorder="1"/>
    <xf numFmtId="1" fontId="34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20" xfId="0" applyBorder="1"/>
    <xf numFmtId="0" fontId="36" fillId="0" borderId="20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/>
    </xf>
    <xf numFmtId="0" fontId="38" fillId="0" borderId="20" xfId="0" applyFont="1" applyFill="1" applyBorder="1"/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6" fillId="0" borderId="20" xfId="0" applyFont="1" applyFill="1" applyBorder="1"/>
    <xf numFmtId="0" fontId="6" fillId="0" borderId="20" xfId="0" applyFont="1" applyBorder="1"/>
    <xf numFmtId="165" fontId="11" fillId="0" borderId="20" xfId="0" applyNumberFormat="1" applyFont="1" applyBorder="1"/>
    <xf numFmtId="0" fontId="11" fillId="16" borderId="20" xfId="0" applyFont="1" applyFill="1" applyBorder="1" applyAlignment="1">
      <alignment horizontal="center" vertical="center"/>
    </xf>
    <xf numFmtId="0" fontId="6" fillId="16" borderId="20" xfId="0" applyFont="1" applyFill="1" applyBorder="1"/>
    <xf numFmtId="0" fontId="11" fillId="17" borderId="20" xfId="0" applyFont="1" applyFill="1" applyBorder="1" applyAlignment="1">
      <alignment horizontal="center" vertical="center"/>
    </xf>
    <xf numFmtId="0" fontId="6" fillId="17" borderId="20" xfId="0" applyFont="1" applyFill="1" applyBorder="1"/>
    <xf numFmtId="0" fontId="11" fillId="9" borderId="20" xfId="0" applyFont="1" applyFill="1" applyBorder="1" applyAlignment="1">
      <alignment horizontal="center" vertical="center"/>
    </xf>
    <xf numFmtId="0" fontId="6" fillId="9" borderId="20" xfId="0" applyFont="1" applyFill="1" applyBorder="1"/>
    <xf numFmtId="0" fontId="11" fillId="10" borderId="20" xfId="0" applyFont="1" applyFill="1" applyBorder="1" applyAlignment="1">
      <alignment horizontal="center" vertical="center"/>
    </xf>
    <xf numFmtId="0" fontId="6" fillId="10" borderId="20" xfId="0" applyFont="1" applyFill="1" applyBorder="1"/>
    <xf numFmtId="0" fontId="6" fillId="5" borderId="20" xfId="0" applyFont="1" applyFill="1" applyBorder="1"/>
    <xf numFmtId="166" fontId="11" fillId="0" borderId="20" xfId="0" applyNumberFormat="1" applyFont="1" applyBorder="1"/>
    <xf numFmtId="0" fontId="11" fillId="0" borderId="20" xfId="0" applyFont="1" applyFill="1" applyBorder="1" applyAlignment="1">
      <alignment horizontal="center" vertical="center"/>
    </xf>
    <xf numFmtId="0" fontId="11" fillId="18" borderId="20" xfId="0" applyFont="1" applyFill="1" applyBorder="1" applyAlignment="1">
      <alignment horizontal="center" vertical="center"/>
    </xf>
    <xf numFmtId="0" fontId="6" fillId="18" borderId="20" xfId="0" applyFont="1" applyFill="1" applyBorder="1"/>
    <xf numFmtId="0" fontId="0" fillId="0" borderId="32" xfId="0" applyBorder="1"/>
    <xf numFmtId="0" fontId="0" fillId="0" borderId="39" xfId="0" applyBorder="1"/>
    <xf numFmtId="0" fontId="2" fillId="0" borderId="39" xfId="0" applyFont="1" applyBorder="1" applyAlignment="1">
      <alignment horizontal="center" vertical="center"/>
    </xf>
    <xf numFmtId="0" fontId="0" fillId="0" borderId="40" xfId="0" applyFill="1" applyBorder="1"/>
    <xf numFmtId="0" fontId="36" fillId="0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37" fillId="0" borderId="25" xfId="0" applyFont="1" applyFill="1" applyBorder="1" applyAlignment="1">
      <alignment horizontal="center" vertical="center" wrapText="1"/>
    </xf>
    <xf numFmtId="165" fontId="11" fillId="0" borderId="25" xfId="0" applyNumberFormat="1" applyFont="1" applyBorder="1"/>
    <xf numFmtId="0" fontId="0" fillId="0" borderId="24" xfId="0" applyBorder="1" applyAlignment="1">
      <alignment wrapText="1"/>
    </xf>
    <xf numFmtId="0" fontId="2" fillId="0" borderId="21" xfId="0" applyFont="1" applyBorder="1" applyAlignment="1">
      <alignment wrapText="1"/>
    </xf>
    <xf numFmtId="0" fontId="11" fillId="16" borderId="21" xfId="0" applyFont="1" applyFill="1" applyBorder="1" applyAlignment="1">
      <alignment horizontal="center" vertical="center"/>
    </xf>
    <xf numFmtId="0" fontId="6" fillId="16" borderId="21" xfId="0" applyFont="1" applyFill="1" applyBorder="1"/>
    <xf numFmtId="0" fontId="6" fillId="0" borderId="21" xfId="0" applyFont="1" applyBorder="1"/>
    <xf numFmtId="165" fontId="11" fillId="0" borderId="21" xfId="0" applyNumberFormat="1" applyFont="1" applyBorder="1"/>
    <xf numFmtId="165" fontId="11" fillId="0" borderId="23" xfId="0" applyNumberFormat="1" applyFont="1" applyBorder="1"/>
    <xf numFmtId="166" fontId="11" fillId="0" borderId="25" xfId="0" applyNumberFormat="1" applyFont="1" applyBorder="1"/>
    <xf numFmtId="0" fontId="0" fillId="0" borderId="24" xfId="0" applyBorder="1"/>
    <xf numFmtId="0" fontId="0" fillId="0" borderId="21" xfId="0" applyBorder="1"/>
    <xf numFmtId="0" fontId="11" fillId="17" borderId="21" xfId="0" applyFont="1" applyFill="1" applyBorder="1" applyAlignment="1">
      <alignment horizontal="center"/>
    </xf>
    <xf numFmtId="0" fontId="6" fillId="17" borderId="21" xfId="0" applyFont="1" applyFill="1" applyBorder="1"/>
    <xf numFmtId="0" fontId="6" fillId="0" borderId="21" xfId="0" applyFont="1" applyFill="1" applyBorder="1"/>
    <xf numFmtId="0" fontId="0" fillId="0" borderId="25" xfId="0" applyFont="1" applyFill="1" applyBorder="1"/>
    <xf numFmtId="0" fontId="0" fillId="0" borderId="25" xfId="0" applyBorder="1"/>
    <xf numFmtId="0" fontId="11" fillId="18" borderId="21" xfId="0" applyFont="1" applyFill="1" applyBorder="1" applyAlignment="1">
      <alignment horizontal="center" vertical="center"/>
    </xf>
    <xf numFmtId="0" fontId="6" fillId="18" borderId="21" xfId="0" applyFont="1" applyFill="1" applyBorder="1"/>
    <xf numFmtId="2" fontId="39" fillId="0" borderId="21" xfId="0" applyNumberFormat="1" applyFont="1" applyBorder="1"/>
    <xf numFmtId="0" fontId="0" fillId="0" borderId="23" xfId="0" applyFont="1" applyBorder="1"/>
    <xf numFmtId="0" fontId="2" fillId="0" borderId="2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6" fillId="0" borderId="0" xfId="2" applyFont="1"/>
    <xf numFmtId="0" fontId="6" fillId="0" borderId="1" xfId="2" applyFont="1" applyBorder="1"/>
    <xf numFmtId="10" fontId="6" fillId="0" borderId="0" xfId="2" applyNumberFormat="1" applyFont="1"/>
    <xf numFmtId="10" fontId="6" fillId="0" borderId="1" xfId="2" applyNumberFormat="1" applyFont="1" applyBorder="1"/>
    <xf numFmtId="0" fontId="6" fillId="0" borderId="0" xfId="2" applyFont="1" applyBorder="1"/>
    <xf numFmtId="0" fontId="6" fillId="0" borderId="0" xfId="2" applyFont="1" applyFill="1" applyBorder="1"/>
    <xf numFmtId="0" fontId="40" fillId="0" borderId="0" xfId="0" applyFont="1"/>
    <xf numFmtId="0" fontId="40" fillId="0" borderId="0" xfId="0" applyFont="1" applyBorder="1"/>
    <xf numFmtId="0" fontId="11" fillId="0" borderId="4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6" fillId="0" borderId="0" xfId="2" applyFont="1" applyFill="1"/>
    <xf numFmtId="0" fontId="11" fillId="0" borderId="21" xfId="3" applyFont="1" applyBorder="1" applyAlignment="1">
      <alignment horizontal="center" vertical="center" wrapText="1"/>
    </xf>
    <xf numFmtId="168" fontId="6" fillId="0" borderId="0" xfId="2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0" xfId="2" applyFont="1" applyAlignment="1">
      <alignment horizontal="center"/>
    </xf>
    <xf numFmtId="167" fontId="6" fillId="0" borderId="0" xfId="3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9" fontId="6" fillId="0" borderId="0" xfId="0" applyNumberFormat="1" applyFont="1" applyAlignment="1">
      <alignment horizontal="right" vertical="center"/>
    </xf>
    <xf numFmtId="168" fontId="6" fillId="0" borderId="0" xfId="2" applyNumberFormat="1" applyFont="1" applyFill="1" applyBorder="1"/>
    <xf numFmtId="168" fontId="6" fillId="0" borderId="1" xfId="2" applyNumberFormat="1" applyFont="1" applyBorder="1"/>
    <xf numFmtId="0" fontId="11" fillId="0" borderId="0" xfId="3" applyFont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165" fontId="0" fillId="0" borderId="0" xfId="0" applyNumberFormat="1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69" fontId="0" fillId="0" borderId="0" xfId="0" applyNumberFormat="1" applyFont="1" applyBorder="1" applyAlignment="1">
      <alignment horizontal="center"/>
    </xf>
    <xf numFmtId="169" fontId="0" fillId="0" borderId="0" xfId="0" applyNumberFormat="1" applyFont="1" applyAlignment="1">
      <alignment horizontal="center"/>
    </xf>
    <xf numFmtId="0" fontId="11" fillId="0" borderId="0" xfId="3" applyFont="1" applyFill="1" applyBorder="1" applyAlignment="1">
      <alignment horizontal="center" vertical="center" wrapText="1"/>
    </xf>
    <xf numFmtId="0" fontId="11" fillId="0" borderId="21" xfId="3" applyFont="1" applyFill="1" applyBorder="1" applyAlignment="1">
      <alignment horizontal="center" vertical="center" wrapText="1"/>
    </xf>
    <xf numFmtId="167" fontId="6" fillId="0" borderId="0" xfId="2" applyNumberFormat="1" applyFont="1"/>
    <xf numFmtId="166" fontId="6" fillId="0" borderId="0" xfId="2" applyNumberFormat="1" applyFont="1"/>
    <xf numFmtId="167" fontId="6" fillId="0" borderId="0" xfId="2" applyNumberFormat="1" applyFont="1" applyFill="1"/>
    <xf numFmtId="0" fontId="0" fillId="0" borderId="0" xfId="0" applyFont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  <xf numFmtId="0" fontId="42" fillId="0" borderId="21" xfId="3" applyNumberFormat="1" applyFont="1" applyBorder="1" applyAlignment="1">
      <alignment horizontal="center" vertical="center" wrapText="1"/>
    </xf>
    <xf numFmtId="10" fontId="0" fillId="0" borderId="0" xfId="0" applyNumberFormat="1"/>
    <xf numFmtId="0" fontId="11" fillId="0" borderId="4" xfId="2" applyFont="1" applyBorder="1"/>
    <xf numFmtId="0" fontId="11" fillId="0" borderId="21" xfId="2" applyFont="1" applyBorder="1"/>
    <xf numFmtId="166" fontId="39" fillId="0" borderId="0" xfId="2" applyNumberFormat="1" applyFont="1"/>
    <xf numFmtId="166" fontId="6" fillId="0" borderId="0" xfId="2" applyNumberFormat="1" applyFont="1" applyFill="1"/>
    <xf numFmtId="0" fontId="51" fillId="0" borderId="0" xfId="3" applyFont="1" applyFill="1" applyBorder="1"/>
    <xf numFmtId="170" fontId="52" fillId="0" borderId="0" xfId="3" applyNumberFormat="1" applyFont="1" applyFill="1"/>
    <xf numFmtId="164" fontId="52" fillId="0" borderId="0" xfId="3" applyNumberFormat="1" applyFont="1" applyFill="1"/>
    <xf numFmtId="1" fontId="52" fillId="0" borderId="0" xfId="3" applyNumberFormat="1" applyFont="1" applyFill="1"/>
    <xf numFmtId="2" fontId="0" fillId="0" borderId="0" xfId="4" applyNumberFormat="1" applyFont="1" applyFill="1"/>
    <xf numFmtId="164" fontId="52" fillId="0" borderId="0" xfId="3" applyNumberFormat="1" applyFont="1"/>
    <xf numFmtId="2" fontId="0" fillId="0" borderId="0" xfId="4" applyNumberFormat="1" applyFont="1"/>
    <xf numFmtId="0" fontId="52" fillId="0" borderId="0" xfId="3" applyFont="1" applyFill="1"/>
    <xf numFmtId="0" fontId="53" fillId="0" borderId="0" xfId="3" applyFont="1" applyFill="1"/>
    <xf numFmtId="0" fontId="53" fillId="0" borderId="0" xfId="3" applyFont="1" applyFill="1" applyBorder="1"/>
    <xf numFmtId="0" fontId="52" fillId="0" borderId="0" xfId="3" applyFont="1" applyFill="1" applyBorder="1"/>
    <xf numFmtId="0" fontId="52" fillId="0" borderId="0" xfId="3" applyFont="1"/>
    <xf numFmtId="0" fontId="6" fillId="0" borderId="0" xfId="2" applyFont="1" applyFill="1" applyAlignment="1">
      <alignment horizontal="center"/>
    </xf>
    <xf numFmtId="0" fontId="0" fillId="0" borderId="0" xfId="0" applyNumberFormat="1" applyAlignment="1">
      <alignment horizontal="right" vertical="center"/>
    </xf>
    <xf numFmtId="164" fontId="0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1" fillId="0" borderId="41" xfId="3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164" fontId="20" fillId="0" borderId="20" xfId="0" applyNumberFormat="1" applyFont="1" applyBorder="1" applyAlignment="1">
      <alignment horizontal="center"/>
    </xf>
  </cellXfs>
  <cellStyles count="6">
    <cellStyle name="Link" xfId="1" builtinId="8"/>
    <cellStyle name="Prozent 2" xfId="5" xr:uid="{7B0CAE76-A6BE-41EC-90E7-5C3A22E22B07}"/>
    <cellStyle name="Stand. 2 2 2" xfId="2" xr:uid="{7B8102D8-99E9-4769-BDDB-829834DBB650}"/>
    <cellStyle name="Stand. 2 4" xfId="4" xr:uid="{9BC04ABC-CD1D-44E8-B842-230E77F61233}"/>
    <cellStyle name="Standard" xfId="0" builtinId="0"/>
    <cellStyle name="Standard 2 5" xfId="3" xr:uid="{F605FDA8-1987-48FE-B91A-9227F3EFDF7B}"/>
  </cellStyles>
  <dxfs count="33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dis.ifas.ufl.edu/publication/HS1208%20Chelate%20fertilization%20rates%20range%20from%200.2%20to%201%20lb.%20micronutrient%20per%20acre%20for%20vegetable%20production%20and%200.1&#8211;0.5%20lb.%20micronutrient%20per%20acre%20for%20fruit%20production.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11C31-2D9A-4509-97A8-3654E0AB9243}">
  <sheetPr codeName="Sheet1"/>
  <dimension ref="A1:AD73"/>
  <sheetViews>
    <sheetView zoomScaleNormal="100" workbookViewId="0">
      <selection activeCell="C32" sqref="C32"/>
    </sheetView>
  </sheetViews>
  <sheetFormatPr baseColWidth="10" defaultColWidth="8.88671875" defaultRowHeight="14.4" x14ac:dyDescent="0.3"/>
  <cols>
    <col min="1" max="1" width="8.88671875" style="13"/>
    <col min="2" max="2" width="22.5546875" customWidth="1"/>
    <col min="3" max="3" width="16.5546875" style="1" customWidth="1"/>
    <col min="4" max="4" width="5.5546875" style="251" bestFit="1" customWidth="1"/>
    <col min="5" max="5" width="16.21875" style="134" bestFit="1" customWidth="1"/>
    <col min="6" max="6" width="8.88671875" bestFit="1" customWidth="1"/>
    <col min="7" max="7" width="10.77734375" customWidth="1"/>
    <col min="8" max="8" width="8" bestFit="1" customWidth="1"/>
    <col min="9" max="9" width="7.77734375" bestFit="1" customWidth="1"/>
    <col min="10" max="10" width="10.77734375" customWidth="1"/>
    <col min="11" max="11" width="9.88671875" bestFit="1" customWidth="1"/>
    <col min="12" max="12" width="9.88671875" style="134" bestFit="1" customWidth="1"/>
    <col min="13" max="13" width="9.88671875" style="134" customWidth="1"/>
    <col min="14" max="14" width="10.109375" style="134" customWidth="1"/>
    <col min="15" max="15" width="13.5546875" style="134" customWidth="1"/>
    <col min="16" max="16" width="11.6640625" style="134" bestFit="1" customWidth="1"/>
    <col min="17" max="22" width="3.44140625" style="134" customWidth="1"/>
  </cols>
  <sheetData>
    <row r="1" spans="1:23" ht="15" thickBot="1" x14ac:dyDescent="0.35"/>
    <row r="2" spans="1:23" x14ac:dyDescent="0.3">
      <c r="B2" s="280"/>
      <c r="C2" s="281"/>
      <c r="D2" s="375" t="s">
        <v>249</v>
      </c>
      <c r="E2" s="375"/>
      <c r="F2" s="375"/>
      <c r="G2" s="375"/>
      <c r="H2" s="375"/>
      <c r="I2" s="375"/>
      <c r="J2" s="282" t="s">
        <v>252</v>
      </c>
      <c r="K2" s="283" t="s">
        <v>253</v>
      </c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3" s="103" customFormat="1" ht="41.4" x14ac:dyDescent="0.3">
      <c r="A3" s="311"/>
      <c r="B3" s="307" t="s">
        <v>255</v>
      </c>
      <c r="C3" s="257" t="s">
        <v>254</v>
      </c>
      <c r="D3" s="256" t="s">
        <v>212</v>
      </c>
      <c r="E3" s="257" t="s">
        <v>4</v>
      </c>
      <c r="F3" s="256" t="s">
        <v>241</v>
      </c>
      <c r="G3" s="257" t="s">
        <v>237</v>
      </c>
      <c r="H3" s="257" t="s">
        <v>243</v>
      </c>
      <c r="I3" s="256" t="s">
        <v>245</v>
      </c>
      <c r="J3" s="257" t="s">
        <v>248</v>
      </c>
      <c r="K3" s="284" t="s">
        <v>248</v>
      </c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3" x14ac:dyDescent="0.3">
      <c r="B4" s="285"/>
      <c r="C4" s="255"/>
      <c r="D4" s="258"/>
      <c r="E4" s="259"/>
      <c r="F4" s="260" t="s">
        <v>242</v>
      </c>
      <c r="G4" s="261"/>
      <c r="H4" s="261" t="s">
        <v>244</v>
      </c>
      <c r="I4" s="260" t="s">
        <v>246</v>
      </c>
      <c r="J4" s="262" t="s">
        <v>247</v>
      </c>
      <c r="K4" s="286" t="s">
        <v>247</v>
      </c>
      <c r="L4" s="137"/>
      <c r="M4" s="137"/>
      <c r="N4" s="137"/>
      <c r="O4" s="137"/>
      <c r="P4" s="137"/>
      <c r="Q4" s="137"/>
      <c r="R4" s="137"/>
      <c r="S4" s="137"/>
      <c r="T4" s="137"/>
      <c r="U4" s="137"/>
      <c r="V4"/>
    </row>
    <row r="5" spans="1:23" ht="28.2" customHeight="1" x14ac:dyDescent="0.3">
      <c r="A5" s="13" t="s">
        <v>258</v>
      </c>
      <c r="B5" s="285" t="s">
        <v>257</v>
      </c>
      <c r="C5" s="308" t="s">
        <v>256</v>
      </c>
      <c r="D5" s="263" t="s">
        <v>3</v>
      </c>
      <c r="E5" s="264" t="s">
        <v>238</v>
      </c>
      <c r="F5" s="265">
        <v>147.02000000000001</v>
      </c>
      <c r="G5" s="265" t="s">
        <v>5</v>
      </c>
      <c r="H5" s="265">
        <v>0.6</v>
      </c>
      <c r="I5" s="265">
        <v>0.2</v>
      </c>
      <c r="J5" s="266">
        <v>17.642400000000002</v>
      </c>
      <c r="K5" s="287"/>
      <c r="V5"/>
    </row>
    <row r="6" spans="1:23" s="103" customFormat="1" ht="15" thickBot="1" x14ac:dyDescent="0.35">
      <c r="A6" s="311"/>
      <c r="B6" s="288"/>
      <c r="C6" s="289"/>
      <c r="D6" s="290" t="s">
        <v>7</v>
      </c>
      <c r="E6" s="291" t="s">
        <v>112</v>
      </c>
      <c r="F6" s="292">
        <v>61.83</v>
      </c>
      <c r="G6" s="292" t="s">
        <v>2</v>
      </c>
      <c r="H6" s="292">
        <v>2E-3</v>
      </c>
      <c r="I6" s="292">
        <v>1</v>
      </c>
      <c r="J6" s="293">
        <v>0.12366000000000001</v>
      </c>
      <c r="K6" s="294"/>
      <c r="L6" s="138"/>
      <c r="M6" s="138"/>
      <c r="N6" s="138"/>
      <c r="O6" s="138"/>
      <c r="P6" s="138"/>
    </row>
    <row r="7" spans="1:23" x14ac:dyDescent="0.3">
      <c r="B7" s="280"/>
      <c r="C7" s="281"/>
      <c r="D7" s="376" t="s">
        <v>250</v>
      </c>
      <c r="E7" s="376"/>
      <c r="F7" s="376"/>
      <c r="G7" s="376"/>
      <c r="H7" s="376"/>
      <c r="I7" s="376"/>
      <c r="J7" s="282" t="s">
        <v>252</v>
      </c>
      <c r="K7" s="283" t="s">
        <v>253</v>
      </c>
      <c r="Q7"/>
      <c r="R7"/>
      <c r="S7" s="1"/>
      <c r="T7" s="1"/>
      <c r="U7" s="130"/>
      <c r="V7" s="1"/>
    </row>
    <row r="8" spans="1:23" s="103" customFormat="1" ht="27.6" x14ac:dyDescent="0.3">
      <c r="A8" s="311"/>
      <c r="B8" s="307" t="s">
        <v>255</v>
      </c>
      <c r="C8" s="257" t="s">
        <v>254</v>
      </c>
      <c r="D8" s="256"/>
      <c r="E8" s="257" t="s">
        <v>4</v>
      </c>
      <c r="F8" s="256" t="s">
        <v>241</v>
      </c>
      <c r="G8" s="257" t="s">
        <v>239</v>
      </c>
      <c r="H8" s="257" t="s">
        <v>243</v>
      </c>
      <c r="I8" s="256" t="s">
        <v>245</v>
      </c>
      <c r="J8" s="257" t="s">
        <v>248</v>
      </c>
      <c r="K8" s="284" t="s">
        <v>248</v>
      </c>
      <c r="L8" s="252"/>
      <c r="M8" s="252"/>
      <c r="N8" s="252"/>
      <c r="O8" s="252"/>
      <c r="P8" s="252"/>
      <c r="S8" s="132"/>
      <c r="U8" s="132"/>
      <c r="V8" s="132"/>
    </row>
    <row r="9" spans="1:23" x14ac:dyDescent="0.3">
      <c r="B9" s="285"/>
      <c r="C9" s="255"/>
      <c r="D9" s="258"/>
      <c r="E9" s="259"/>
      <c r="F9" s="260" t="s">
        <v>242</v>
      </c>
      <c r="G9" s="261"/>
      <c r="H9" s="261" t="s">
        <v>244</v>
      </c>
      <c r="I9" s="260" t="s">
        <v>246</v>
      </c>
      <c r="J9" s="262" t="s">
        <v>247</v>
      </c>
      <c r="K9" s="286" t="s">
        <v>247</v>
      </c>
      <c r="Q9"/>
      <c r="R9"/>
      <c r="S9" s="1"/>
      <c r="T9" s="1"/>
      <c r="U9" s="1"/>
      <c r="V9" s="1"/>
    </row>
    <row r="10" spans="1:23" x14ac:dyDescent="0.3">
      <c r="B10" s="285"/>
      <c r="C10" s="255"/>
      <c r="D10" s="267" t="s">
        <v>7</v>
      </c>
      <c r="E10" s="268" t="s">
        <v>1</v>
      </c>
      <c r="F10" s="265">
        <v>61.83</v>
      </c>
      <c r="G10" s="265" t="s">
        <v>187</v>
      </c>
      <c r="H10" s="265">
        <v>2E-3</v>
      </c>
      <c r="I10" s="265">
        <v>1</v>
      </c>
      <c r="J10" s="266">
        <v>0.12366000000000001</v>
      </c>
      <c r="K10" s="287"/>
      <c r="Q10"/>
      <c r="R10"/>
      <c r="S10" s="1"/>
      <c r="T10" s="1"/>
      <c r="U10" s="1"/>
      <c r="V10" s="1"/>
    </row>
    <row r="11" spans="1:23" x14ac:dyDescent="0.3">
      <c r="A11" s="13" t="s">
        <v>258</v>
      </c>
      <c r="B11" s="285" t="s">
        <v>260</v>
      </c>
      <c r="C11" s="310" t="s">
        <v>259</v>
      </c>
      <c r="D11" s="269" t="s">
        <v>18</v>
      </c>
      <c r="E11" s="270" t="s">
        <v>6</v>
      </c>
      <c r="F11" s="265">
        <v>136.09</v>
      </c>
      <c r="G11" s="265" t="s">
        <v>8</v>
      </c>
      <c r="H11" s="264">
        <v>0.05</v>
      </c>
      <c r="I11" s="264">
        <v>0.2</v>
      </c>
      <c r="J11" s="266">
        <v>1.3609000000000002</v>
      </c>
      <c r="K11" s="287"/>
      <c r="Q11"/>
      <c r="R11"/>
      <c r="S11" s="1"/>
      <c r="T11" s="1"/>
      <c r="U11" s="1"/>
      <c r="V11" s="1"/>
    </row>
    <row r="12" spans="1:23" x14ac:dyDescent="0.3">
      <c r="A12" s="13" t="s">
        <v>262</v>
      </c>
      <c r="B12" s="285"/>
      <c r="C12" s="310" t="s">
        <v>261</v>
      </c>
      <c r="D12" s="271" t="s">
        <v>19</v>
      </c>
      <c r="E12" s="272" t="s">
        <v>9</v>
      </c>
      <c r="F12" s="265">
        <v>236.15</v>
      </c>
      <c r="G12" s="265" t="s">
        <v>186</v>
      </c>
      <c r="H12" s="264">
        <v>2</v>
      </c>
      <c r="I12" s="264">
        <v>0.5</v>
      </c>
      <c r="J12" s="266">
        <v>236.15</v>
      </c>
      <c r="K12" s="287"/>
      <c r="Q12"/>
      <c r="R12"/>
      <c r="S12" s="1"/>
      <c r="T12" s="1"/>
      <c r="U12" s="1"/>
      <c r="V12" s="1"/>
    </row>
    <row r="13" spans="1:23" x14ac:dyDescent="0.3">
      <c r="A13" s="13" t="s">
        <v>258</v>
      </c>
      <c r="B13" s="285" t="s">
        <v>257</v>
      </c>
      <c r="C13" s="310" t="s">
        <v>263</v>
      </c>
      <c r="D13" s="273" t="s">
        <v>20</v>
      </c>
      <c r="E13" s="274" t="s">
        <v>10</v>
      </c>
      <c r="F13" s="265">
        <v>246.47</v>
      </c>
      <c r="G13" s="265" t="s">
        <v>189</v>
      </c>
      <c r="H13" s="264">
        <v>1</v>
      </c>
      <c r="I13" s="264">
        <v>0.5</v>
      </c>
      <c r="J13" s="266">
        <v>123.235</v>
      </c>
      <c r="K13" s="287"/>
      <c r="Q13"/>
      <c r="R13"/>
      <c r="S13" s="1"/>
      <c r="T13" s="1"/>
      <c r="U13" s="1"/>
      <c r="V13" s="1"/>
    </row>
    <row r="14" spans="1:23" x14ac:dyDescent="0.3">
      <c r="B14" s="285"/>
      <c r="C14" s="255"/>
      <c r="D14" s="374" t="s">
        <v>21</v>
      </c>
      <c r="E14" s="275" t="s">
        <v>198</v>
      </c>
      <c r="F14" s="265">
        <v>249.71</v>
      </c>
      <c r="G14" s="265" t="s">
        <v>190</v>
      </c>
      <c r="H14" s="264">
        <v>2.0000000000000001E-4</v>
      </c>
      <c r="I14" s="264">
        <v>0.2</v>
      </c>
      <c r="J14" s="276">
        <v>9.9884000000000014E-3</v>
      </c>
      <c r="K14" s="295"/>
      <c r="R14"/>
      <c r="S14"/>
      <c r="T14" s="1"/>
      <c r="U14" s="1"/>
      <c r="V14" s="1"/>
      <c r="W14" s="1"/>
    </row>
    <row r="15" spans="1:23" x14ac:dyDescent="0.3">
      <c r="B15" s="285"/>
      <c r="C15" s="255"/>
      <c r="D15" s="374"/>
      <c r="E15" s="275" t="s">
        <v>13</v>
      </c>
      <c r="F15" s="265">
        <v>197.91</v>
      </c>
      <c r="G15" s="265" t="s">
        <v>2</v>
      </c>
      <c r="H15" s="264">
        <v>2E-3</v>
      </c>
      <c r="I15" s="264">
        <v>0.2</v>
      </c>
      <c r="J15" s="276">
        <v>7.9164000000000012E-2</v>
      </c>
      <c r="K15" s="295"/>
      <c r="R15"/>
      <c r="S15"/>
      <c r="T15" s="1"/>
      <c r="U15" s="1"/>
      <c r="V15" s="1"/>
      <c r="W15" s="1"/>
    </row>
    <row r="16" spans="1:23" x14ac:dyDescent="0.3">
      <c r="A16" s="13" t="s">
        <v>258</v>
      </c>
      <c r="B16" s="285" t="s">
        <v>257</v>
      </c>
      <c r="C16" s="309" t="s">
        <v>264</v>
      </c>
      <c r="D16" s="374"/>
      <c r="E16" s="275" t="s">
        <v>15</v>
      </c>
      <c r="F16" s="265">
        <v>287.54000000000002</v>
      </c>
      <c r="G16" s="265" t="s">
        <v>14</v>
      </c>
      <c r="H16" s="264">
        <v>1E-3</v>
      </c>
      <c r="I16" s="264">
        <v>0.2</v>
      </c>
      <c r="J16" s="276">
        <v>5.7508000000000004E-2</v>
      </c>
      <c r="K16" s="295"/>
      <c r="R16" s="1"/>
      <c r="S16" s="1"/>
      <c r="T16" s="1"/>
      <c r="U16" s="1"/>
      <c r="V16" s="1"/>
      <c r="W16" s="1"/>
    </row>
    <row r="17" spans="1:30" x14ac:dyDescent="0.3">
      <c r="B17" s="285"/>
      <c r="C17" s="255"/>
      <c r="D17" s="374"/>
      <c r="E17" s="275" t="s">
        <v>16</v>
      </c>
      <c r="F17" s="265">
        <v>241.95</v>
      </c>
      <c r="G17" s="265" t="s">
        <v>17</v>
      </c>
      <c r="H17" s="264">
        <v>5.0000000000000002E-5</v>
      </c>
      <c r="I17" s="264">
        <v>0.2</v>
      </c>
      <c r="J17" s="276">
        <v>2.4195000000000002E-3</v>
      </c>
      <c r="K17" s="295"/>
      <c r="R17" s="1"/>
      <c r="S17" s="1"/>
      <c r="T17"/>
      <c r="U17"/>
      <c r="V17"/>
    </row>
    <row r="18" spans="1:30" x14ac:dyDescent="0.3">
      <c r="B18" s="285"/>
      <c r="C18" s="255"/>
      <c r="D18" s="277" t="s">
        <v>22</v>
      </c>
      <c r="E18" s="264" t="s">
        <v>23</v>
      </c>
      <c r="F18" s="265">
        <v>367.05</v>
      </c>
      <c r="G18" s="265" t="s">
        <v>185</v>
      </c>
      <c r="H18" s="264">
        <v>0.1</v>
      </c>
      <c r="I18" s="264">
        <v>0.2</v>
      </c>
      <c r="J18" s="266">
        <v>7.3410000000000011</v>
      </c>
      <c r="K18" s="287"/>
      <c r="L18" s="250"/>
      <c r="M18" s="250"/>
      <c r="N18" s="250"/>
      <c r="O18" s="250"/>
      <c r="P18" s="250"/>
      <c r="Q18" s="250"/>
      <c r="R18" s="131"/>
      <c r="S18" s="131"/>
      <c r="T18" s="131"/>
      <c r="U18" s="131"/>
      <c r="V18"/>
    </row>
    <row r="19" spans="1:30" x14ac:dyDescent="0.3">
      <c r="B19" s="285" t="s">
        <v>257</v>
      </c>
      <c r="C19" s="309" t="s">
        <v>265</v>
      </c>
      <c r="D19" s="278" t="s">
        <v>24</v>
      </c>
      <c r="E19" s="279" t="s">
        <v>188</v>
      </c>
      <c r="F19" s="265">
        <v>101.11</v>
      </c>
      <c r="G19" s="265" t="s">
        <v>186</v>
      </c>
      <c r="H19" s="264">
        <v>1</v>
      </c>
      <c r="I19" s="264">
        <v>1</v>
      </c>
      <c r="J19" s="266">
        <v>101.11</v>
      </c>
      <c r="K19" s="287"/>
      <c r="L19" s="250"/>
      <c r="M19" s="250"/>
      <c r="N19" s="250"/>
      <c r="O19" s="250"/>
      <c r="P19" s="250"/>
      <c r="Q19" s="250"/>
      <c r="R19" s="131"/>
      <c r="S19" s="131"/>
      <c r="T19" s="131"/>
      <c r="U19" s="131"/>
      <c r="V19"/>
    </row>
    <row r="20" spans="1:30" x14ac:dyDescent="0.3">
      <c r="B20" s="285"/>
      <c r="C20" s="255"/>
      <c r="D20" s="263"/>
      <c r="E20" s="264"/>
      <c r="F20" s="265"/>
      <c r="G20" s="265"/>
      <c r="H20" s="265"/>
      <c r="I20" s="265"/>
      <c r="J20" s="266"/>
      <c r="K20" s="287"/>
      <c r="L20" s="250"/>
      <c r="M20" s="250"/>
      <c r="N20" s="250"/>
      <c r="O20" s="250"/>
      <c r="P20" s="250"/>
      <c r="Q20" s="250"/>
      <c r="R20" s="250"/>
      <c r="S20" s="250"/>
      <c r="T20" s="250"/>
      <c r="U20" s="250"/>
    </row>
    <row r="21" spans="1:30" ht="15" thickBot="1" x14ac:dyDescent="0.35">
      <c r="B21" s="296"/>
      <c r="C21" s="297"/>
      <c r="D21" s="298" t="s">
        <v>18</v>
      </c>
      <c r="E21" s="299" t="s">
        <v>6</v>
      </c>
      <c r="F21" s="292">
        <v>136.09</v>
      </c>
      <c r="G21" s="300" t="s">
        <v>236</v>
      </c>
      <c r="H21" s="300">
        <v>0.05</v>
      </c>
      <c r="I21" s="300">
        <v>0.2</v>
      </c>
      <c r="J21" s="293">
        <v>1.3609000000000002</v>
      </c>
      <c r="K21" s="294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135"/>
    </row>
    <row r="22" spans="1:30" x14ac:dyDescent="0.3">
      <c r="B22" s="280"/>
      <c r="C22" s="281"/>
      <c r="D22" s="376" t="s">
        <v>251</v>
      </c>
      <c r="E22" s="376"/>
      <c r="F22" s="376"/>
      <c r="G22" s="376"/>
      <c r="H22" s="376"/>
      <c r="I22" s="376"/>
      <c r="J22" s="282" t="s">
        <v>252</v>
      </c>
      <c r="K22" s="283" t="s">
        <v>253</v>
      </c>
      <c r="L22" s="250"/>
      <c r="M22" s="250"/>
      <c r="N22" s="250"/>
      <c r="O22" s="250"/>
      <c r="P22" s="250"/>
      <c r="Q22" s="250"/>
      <c r="R22" s="131"/>
      <c r="S22" s="131"/>
      <c r="T22" s="131"/>
      <c r="U22" s="131"/>
      <c r="V22"/>
      <c r="X22" s="131"/>
      <c r="Y22" s="131"/>
      <c r="Z22" s="250"/>
      <c r="AA22" s="250"/>
      <c r="AB22" s="250"/>
      <c r="AC22" s="250"/>
      <c r="AD22" s="250"/>
    </row>
    <row r="23" spans="1:30" s="103" customFormat="1" ht="41.4" x14ac:dyDescent="0.3">
      <c r="A23" s="311"/>
      <c r="B23" s="307" t="s">
        <v>255</v>
      </c>
      <c r="C23" s="257" t="s">
        <v>254</v>
      </c>
      <c r="D23" s="256"/>
      <c r="E23" s="257" t="s">
        <v>4</v>
      </c>
      <c r="F23" s="256" t="s">
        <v>241</v>
      </c>
      <c r="G23" s="257" t="s">
        <v>240</v>
      </c>
      <c r="H23" s="257" t="s">
        <v>243</v>
      </c>
      <c r="I23" s="256" t="s">
        <v>245</v>
      </c>
      <c r="J23" s="257" t="s">
        <v>248</v>
      </c>
      <c r="K23" s="284" t="s">
        <v>248</v>
      </c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2"/>
      <c r="X23" s="253"/>
      <c r="Y23" s="253"/>
      <c r="Z23" s="254"/>
      <c r="AA23" s="254"/>
      <c r="AB23" s="254"/>
      <c r="AC23" s="254"/>
      <c r="AD23" s="254"/>
    </row>
    <row r="24" spans="1:30" x14ac:dyDescent="0.3">
      <c r="B24" s="285"/>
      <c r="C24" s="255"/>
      <c r="D24" s="258"/>
      <c r="E24" s="259"/>
      <c r="F24" s="260" t="s">
        <v>242</v>
      </c>
      <c r="G24" s="261"/>
      <c r="H24" s="261" t="s">
        <v>244</v>
      </c>
      <c r="I24" s="260" t="s">
        <v>246</v>
      </c>
      <c r="J24" s="261" t="s">
        <v>247</v>
      </c>
      <c r="K24" s="286" t="s">
        <v>247</v>
      </c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135"/>
      <c r="X24" s="131"/>
      <c r="Y24" s="131"/>
      <c r="Z24" s="250"/>
      <c r="AA24" s="250"/>
      <c r="AB24" s="250"/>
      <c r="AC24" s="250"/>
      <c r="AD24" s="250"/>
    </row>
    <row r="25" spans="1:30" ht="18" customHeight="1" x14ac:dyDescent="0.3">
      <c r="B25" s="285"/>
      <c r="C25" s="255"/>
      <c r="D25" s="271" t="s">
        <v>19</v>
      </c>
      <c r="E25" s="272" t="s">
        <v>9</v>
      </c>
      <c r="F25" s="265">
        <v>236.15</v>
      </c>
      <c r="G25" s="264" t="s">
        <v>186</v>
      </c>
      <c r="H25" s="264">
        <v>2</v>
      </c>
      <c r="I25" s="264">
        <v>0.5</v>
      </c>
      <c r="J25" s="266">
        <v>236.15</v>
      </c>
      <c r="K25" s="301"/>
      <c r="L25" s="250"/>
      <c r="M25" s="135"/>
      <c r="N25"/>
      <c r="O25" s="250"/>
      <c r="P25" s="250"/>
      <c r="Q25" s="250"/>
      <c r="R25" s="250"/>
      <c r="S25" s="250"/>
      <c r="T25" s="250"/>
      <c r="U25" s="250"/>
      <c r="V25"/>
    </row>
    <row r="26" spans="1:30" x14ac:dyDescent="0.3">
      <c r="B26" s="285"/>
      <c r="C26" s="255"/>
      <c r="D26" s="273" t="s">
        <v>20</v>
      </c>
      <c r="E26" s="274" t="s">
        <v>10</v>
      </c>
      <c r="F26" s="265">
        <v>246.47</v>
      </c>
      <c r="G26" s="264" t="s">
        <v>11</v>
      </c>
      <c r="H26" s="264">
        <v>1</v>
      </c>
      <c r="I26" s="264">
        <v>0.5</v>
      </c>
      <c r="J26" s="266">
        <v>123.235</v>
      </c>
      <c r="K26" s="302"/>
      <c r="L26"/>
      <c r="M26"/>
      <c r="N26"/>
      <c r="O26"/>
      <c r="P26"/>
      <c r="V26"/>
    </row>
    <row r="27" spans="1:30" ht="15" thickBot="1" x14ac:dyDescent="0.35">
      <c r="B27" s="296"/>
      <c r="C27" s="297"/>
      <c r="D27" s="303" t="s">
        <v>24</v>
      </c>
      <c r="E27" s="304" t="s">
        <v>188</v>
      </c>
      <c r="F27" s="305">
        <v>101.11</v>
      </c>
      <c r="G27" s="300" t="s">
        <v>186</v>
      </c>
      <c r="H27" s="300">
        <v>1</v>
      </c>
      <c r="I27" s="300">
        <v>1</v>
      </c>
      <c r="J27" s="293">
        <v>101.11</v>
      </c>
      <c r="K27" s="306"/>
      <c r="L27" s="131"/>
      <c r="M27"/>
      <c r="N27"/>
      <c r="O27" s="131"/>
      <c r="P27" s="131"/>
      <c r="Q27" s="250"/>
      <c r="R27" s="250"/>
      <c r="S27" s="250"/>
      <c r="T27" s="250"/>
      <c r="U27" s="250"/>
      <c r="V27"/>
    </row>
    <row r="28" spans="1:30" ht="12.6" customHeight="1" x14ac:dyDescent="0.3">
      <c r="D28" s="133"/>
      <c r="E28" s="249"/>
      <c r="F28" s="248"/>
      <c r="G28" s="248"/>
      <c r="H28" s="248"/>
      <c r="I28" s="248"/>
      <c r="J28" s="248"/>
      <c r="K28" s="131"/>
      <c r="L28" s="131"/>
      <c r="M28"/>
      <c r="N28"/>
      <c r="O28" s="131"/>
      <c r="P28" s="131"/>
      <c r="Q28" s="250"/>
      <c r="R28" s="250"/>
      <c r="S28" s="250"/>
      <c r="T28" s="250"/>
      <c r="U28" s="250"/>
      <c r="V28"/>
    </row>
    <row r="29" spans="1:30" x14ac:dyDescent="0.3">
      <c r="D29" s="133"/>
      <c r="E29" s="136"/>
      <c r="F29" s="2"/>
      <c r="G29" s="2"/>
      <c r="H29" s="2"/>
      <c r="I29" s="2"/>
      <c r="J29" s="2"/>
      <c r="K29" s="250"/>
      <c r="L29" s="250"/>
      <c r="N29"/>
      <c r="O29" s="131"/>
      <c r="P29" s="131"/>
      <c r="Q29" s="250"/>
      <c r="R29" s="250"/>
      <c r="S29" s="250"/>
      <c r="T29" s="250"/>
      <c r="U29" s="250"/>
      <c r="V29"/>
    </row>
    <row r="30" spans="1:30" x14ac:dyDescent="0.3">
      <c r="D30" s="133"/>
      <c r="E30" s="139"/>
      <c r="F30" s="1"/>
      <c r="G30" s="1"/>
      <c r="H30" s="1"/>
      <c r="I30" s="1"/>
      <c r="J30" s="1"/>
      <c r="K30" s="250"/>
      <c r="L30" s="250"/>
      <c r="M30" s="135"/>
      <c r="N30"/>
      <c r="O30" s="131"/>
      <c r="P30" s="131"/>
      <c r="Q30" s="250"/>
      <c r="R30" s="250"/>
      <c r="S30" s="250"/>
      <c r="T30" s="250"/>
      <c r="U30" s="250"/>
      <c r="V30"/>
    </row>
    <row r="31" spans="1:30" x14ac:dyDescent="0.3">
      <c r="E31" s="250"/>
      <c r="F31" s="250"/>
      <c r="G31" s="250"/>
      <c r="H31" s="250"/>
      <c r="I31" s="250"/>
      <c r="J31" s="250"/>
      <c r="K31" s="250"/>
      <c r="L31" s="250"/>
      <c r="M31" s="135"/>
      <c r="N31"/>
      <c r="O31" s="250"/>
      <c r="P31" s="250"/>
      <c r="Q31" s="250"/>
      <c r="R31" s="250"/>
      <c r="S31" s="250"/>
      <c r="T31" s="250"/>
      <c r="U31" s="250"/>
      <c r="V31"/>
    </row>
    <row r="32" spans="1:30" x14ac:dyDescent="0.3">
      <c r="G32" s="134"/>
      <c r="H32" s="134"/>
      <c r="I32" s="134"/>
      <c r="J32" s="134"/>
      <c r="R32" s="1"/>
      <c r="S32" s="1"/>
      <c r="T32"/>
      <c r="U32"/>
      <c r="V32"/>
      <c r="Z32" s="134"/>
      <c r="AA32" s="134"/>
      <c r="AB32" s="134"/>
      <c r="AC32" s="134"/>
      <c r="AD32" s="134"/>
    </row>
    <row r="33" spans="5:30" x14ac:dyDescent="0.3">
      <c r="E33" s="250"/>
      <c r="F33" s="131"/>
      <c r="G33" s="250"/>
      <c r="H33" s="250"/>
      <c r="I33" s="250"/>
      <c r="J33" s="250"/>
      <c r="K33" s="131"/>
      <c r="L33" s="250"/>
      <c r="M33" s="250"/>
      <c r="N33" s="250"/>
      <c r="O33" s="250"/>
      <c r="P33" s="250"/>
      <c r="Q33" s="250"/>
      <c r="R33" s="131"/>
      <c r="S33" s="131"/>
      <c r="T33" s="131"/>
      <c r="U33" s="131"/>
      <c r="V33"/>
      <c r="X33" s="131"/>
      <c r="Y33" s="131"/>
      <c r="Z33" s="250"/>
      <c r="AA33" s="250"/>
      <c r="AB33" s="250"/>
      <c r="AC33" s="250"/>
      <c r="AD33" s="250"/>
    </row>
    <row r="34" spans="5:30" x14ac:dyDescent="0.3">
      <c r="E34" s="250"/>
      <c r="F34" s="131"/>
      <c r="G34" s="250"/>
      <c r="H34" s="250"/>
      <c r="I34" s="250"/>
      <c r="J34" s="250"/>
      <c r="K34" s="131"/>
      <c r="L34" s="250"/>
      <c r="M34" s="250"/>
      <c r="N34" s="250"/>
      <c r="O34" s="250"/>
      <c r="P34" s="250"/>
      <c r="Q34" s="250"/>
      <c r="R34" s="131"/>
      <c r="S34" s="131"/>
      <c r="T34" s="131"/>
      <c r="U34" s="131"/>
      <c r="V34"/>
      <c r="X34" s="131"/>
      <c r="Y34" s="131"/>
      <c r="Z34" s="250"/>
      <c r="AA34" s="250"/>
      <c r="AB34" s="250"/>
      <c r="AC34" s="250"/>
      <c r="AD34" s="250"/>
    </row>
    <row r="35" spans="5:30" x14ac:dyDescent="0.3">
      <c r="E35" s="250"/>
      <c r="F35" s="131"/>
      <c r="G35" s="250"/>
      <c r="H35" s="250"/>
      <c r="I35" s="250"/>
      <c r="J35" s="250"/>
      <c r="K35" s="131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X35" s="131"/>
      <c r="Y35" s="131"/>
      <c r="Z35" s="250"/>
      <c r="AA35" s="250"/>
      <c r="AB35" s="250"/>
      <c r="AC35" s="250"/>
      <c r="AD35" s="250"/>
    </row>
    <row r="36" spans="5:30" x14ac:dyDescent="0.3">
      <c r="E36" s="250"/>
      <c r="F36" s="131"/>
      <c r="G36" s="250"/>
      <c r="H36" s="250"/>
      <c r="I36" s="250"/>
      <c r="J36" s="250"/>
      <c r="K36" s="131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135"/>
      <c r="X36" s="131"/>
      <c r="Y36" s="131"/>
      <c r="Z36" s="250"/>
      <c r="AA36" s="250"/>
      <c r="AB36" s="250"/>
      <c r="AC36" s="250"/>
      <c r="AD36" s="250"/>
    </row>
    <row r="37" spans="5:30" x14ac:dyDescent="0.3"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135"/>
      <c r="X37" s="250"/>
      <c r="Y37" s="250"/>
      <c r="Z37" s="250"/>
      <c r="AA37" s="250"/>
      <c r="AB37" s="250"/>
      <c r="AC37" s="250"/>
      <c r="AD37" s="250"/>
    </row>
    <row r="38" spans="5:30" x14ac:dyDescent="0.3">
      <c r="G38" s="131"/>
      <c r="H38" s="131"/>
      <c r="I38" s="131"/>
      <c r="J38" s="131"/>
      <c r="R38" s="1"/>
      <c r="S38" s="1"/>
      <c r="T38"/>
      <c r="U38"/>
      <c r="V38"/>
      <c r="Z38" s="134"/>
      <c r="AA38" s="134"/>
      <c r="AB38" s="134"/>
      <c r="AC38" s="134"/>
      <c r="AD38" s="134"/>
    </row>
    <row r="39" spans="5:30" x14ac:dyDescent="0.3">
      <c r="K39" s="131"/>
      <c r="L39" s="250"/>
      <c r="M39" s="250"/>
      <c r="N39" s="250"/>
      <c r="O39" s="250"/>
      <c r="P39" s="250"/>
      <c r="Q39" s="250"/>
      <c r="R39" s="131"/>
      <c r="S39" s="131"/>
      <c r="T39" s="131"/>
      <c r="U39" s="131"/>
      <c r="V39"/>
      <c r="X39" s="131"/>
      <c r="Y39" s="131"/>
      <c r="Z39" s="250"/>
      <c r="AA39" s="250"/>
      <c r="AB39" s="250"/>
      <c r="AC39" s="250"/>
      <c r="AD39" s="250"/>
    </row>
    <row r="40" spans="5:30" x14ac:dyDescent="0.3">
      <c r="K40" s="131"/>
      <c r="L40" s="250"/>
      <c r="M40" s="250"/>
      <c r="N40" s="250"/>
      <c r="O40" s="250"/>
      <c r="P40" s="250"/>
      <c r="Q40" s="250"/>
      <c r="R40" s="131"/>
      <c r="S40" s="131"/>
      <c r="T40" s="131"/>
      <c r="U40" s="131"/>
      <c r="V40"/>
      <c r="X40" s="131"/>
      <c r="Y40" s="131"/>
      <c r="Z40" s="250"/>
      <c r="AA40" s="250"/>
      <c r="AB40" s="250"/>
      <c r="AC40" s="250"/>
      <c r="AD40" s="250"/>
    </row>
    <row r="41" spans="5:30" x14ac:dyDescent="0.3">
      <c r="K41" s="250"/>
      <c r="L41" s="250"/>
      <c r="M41" s="250"/>
      <c r="N41" s="250"/>
      <c r="O41" s="250"/>
      <c r="P41" s="250"/>
      <c r="Q41" s="250"/>
      <c r="R41" s="250"/>
      <c r="S41" s="250"/>
      <c r="T41" s="131"/>
      <c r="U41" s="131"/>
      <c r="V41"/>
    </row>
    <row r="42" spans="5:30" x14ac:dyDescent="0.3">
      <c r="K42" s="250"/>
      <c r="L42" s="250"/>
      <c r="M42" s="250"/>
      <c r="N42" s="250"/>
      <c r="O42" s="250"/>
      <c r="P42" s="250"/>
      <c r="Q42" s="250"/>
      <c r="R42" s="250"/>
      <c r="S42" s="250"/>
      <c r="T42" s="131"/>
      <c r="U42" s="131"/>
      <c r="V42"/>
    </row>
    <row r="43" spans="5:30" x14ac:dyDescent="0.3">
      <c r="K43" s="250"/>
      <c r="L43" s="250"/>
      <c r="M43" s="250"/>
      <c r="N43" s="250"/>
      <c r="O43" s="250"/>
      <c r="P43" s="250"/>
      <c r="Q43" s="250"/>
      <c r="R43" s="250"/>
      <c r="S43" s="250"/>
      <c r="T43" s="131"/>
      <c r="U43" s="131"/>
      <c r="V43"/>
    </row>
    <row r="44" spans="5:30" x14ac:dyDescent="0.3">
      <c r="K44" s="250"/>
      <c r="L44" s="250"/>
      <c r="M44" s="250"/>
      <c r="N44" s="250"/>
      <c r="O44" s="250"/>
      <c r="P44" s="250"/>
      <c r="Q44" s="250"/>
      <c r="R44" s="250"/>
      <c r="S44" s="250"/>
      <c r="T44" s="131"/>
      <c r="U44" s="131"/>
      <c r="V44"/>
    </row>
    <row r="45" spans="5:30" x14ac:dyDescent="0.3">
      <c r="K45" s="250"/>
      <c r="L45" s="250"/>
      <c r="M45" s="250"/>
      <c r="N45" s="250"/>
      <c r="O45" s="250"/>
      <c r="P45" s="250"/>
      <c r="Q45" s="250"/>
      <c r="R45" s="250"/>
      <c r="S45" s="250"/>
      <c r="T45" s="131"/>
      <c r="U45" s="131"/>
      <c r="V45"/>
    </row>
    <row r="46" spans="5:30" x14ac:dyDescent="0.3">
      <c r="K46" s="250"/>
      <c r="L46" s="250"/>
      <c r="M46" s="131"/>
      <c r="N46" s="131"/>
      <c r="O46" s="131"/>
      <c r="P46" s="131"/>
      <c r="Q46" s="131"/>
      <c r="R46" s="131"/>
      <c r="S46" s="131"/>
      <c r="T46" s="131"/>
      <c r="U46" s="131"/>
      <c r="V46"/>
    </row>
    <row r="47" spans="5:30" x14ac:dyDescent="0.3">
      <c r="K47" s="250"/>
      <c r="L47" s="250"/>
      <c r="M47" s="250"/>
      <c r="N47" s="250"/>
      <c r="O47" s="250"/>
      <c r="P47" s="250"/>
      <c r="Q47" s="250"/>
      <c r="R47" s="250"/>
      <c r="S47" s="250"/>
      <c r="T47" s="131"/>
      <c r="U47" s="131"/>
      <c r="V47"/>
    </row>
    <row r="48" spans="5:30" x14ac:dyDescent="0.3">
      <c r="K48" s="134"/>
      <c r="T48"/>
      <c r="U48"/>
      <c r="V48"/>
    </row>
    <row r="49" spans="11:22" x14ac:dyDescent="0.3">
      <c r="K49" s="134"/>
      <c r="T49"/>
      <c r="U49"/>
      <c r="V49"/>
    </row>
    <row r="50" spans="11:22" x14ac:dyDescent="0.3">
      <c r="K50" s="134"/>
      <c r="T50"/>
      <c r="U50"/>
      <c r="V50"/>
    </row>
    <row r="51" spans="11:22" x14ac:dyDescent="0.3">
      <c r="K51" s="134"/>
      <c r="T51"/>
      <c r="U51"/>
      <c r="V51"/>
    </row>
    <row r="52" spans="11:22" x14ac:dyDescent="0.3">
      <c r="K52" s="134"/>
      <c r="T52"/>
      <c r="U52"/>
      <c r="V52"/>
    </row>
    <row r="53" spans="11:22" x14ac:dyDescent="0.3">
      <c r="K53" s="134"/>
      <c r="T53"/>
      <c r="U53"/>
      <c r="V53"/>
    </row>
    <row r="54" spans="11:22" x14ac:dyDescent="0.3">
      <c r="K54" s="134"/>
      <c r="T54"/>
      <c r="U54"/>
      <c r="V54"/>
    </row>
    <row r="55" spans="11:22" x14ac:dyDescent="0.3">
      <c r="K55" s="134"/>
      <c r="U55"/>
      <c r="V55"/>
    </row>
    <row r="56" spans="11:22" x14ac:dyDescent="0.3">
      <c r="K56" s="134"/>
      <c r="U56"/>
      <c r="V56"/>
    </row>
    <row r="57" spans="11:22" x14ac:dyDescent="0.3">
      <c r="K57" s="134"/>
      <c r="U57"/>
      <c r="V57"/>
    </row>
    <row r="58" spans="11:22" x14ac:dyDescent="0.3">
      <c r="K58" s="134"/>
      <c r="U58"/>
      <c r="V58"/>
    </row>
    <row r="59" spans="11:22" x14ac:dyDescent="0.3">
      <c r="K59" s="134"/>
      <c r="U59"/>
      <c r="V59"/>
    </row>
    <row r="60" spans="11:22" x14ac:dyDescent="0.3">
      <c r="K60" s="134"/>
      <c r="U60"/>
      <c r="V60"/>
    </row>
    <row r="61" spans="11:22" x14ac:dyDescent="0.3">
      <c r="K61" s="134"/>
      <c r="U61"/>
      <c r="V61"/>
    </row>
    <row r="62" spans="11:22" x14ac:dyDescent="0.3">
      <c r="K62" s="134"/>
      <c r="U62"/>
      <c r="V62"/>
    </row>
    <row r="63" spans="11:22" x14ac:dyDescent="0.3">
      <c r="K63" s="134"/>
      <c r="U63"/>
      <c r="V63"/>
    </row>
    <row r="64" spans="11:22" x14ac:dyDescent="0.3">
      <c r="K64" s="134"/>
      <c r="U64"/>
      <c r="V64"/>
    </row>
    <row r="65" spans="11:22" x14ac:dyDescent="0.3">
      <c r="K65" s="134"/>
      <c r="U65"/>
      <c r="V65"/>
    </row>
    <row r="66" spans="11:22" x14ac:dyDescent="0.3">
      <c r="K66" s="134"/>
      <c r="U66"/>
      <c r="V66"/>
    </row>
    <row r="67" spans="11:22" x14ac:dyDescent="0.3">
      <c r="K67" s="134"/>
      <c r="U67"/>
      <c r="V67"/>
    </row>
    <row r="68" spans="11:22" x14ac:dyDescent="0.3">
      <c r="K68" s="134"/>
      <c r="U68"/>
      <c r="V68"/>
    </row>
    <row r="69" spans="11:22" x14ac:dyDescent="0.3">
      <c r="K69" s="134"/>
      <c r="U69"/>
      <c r="V69"/>
    </row>
    <row r="70" spans="11:22" x14ac:dyDescent="0.3">
      <c r="K70" s="134"/>
      <c r="U70"/>
      <c r="V70"/>
    </row>
    <row r="71" spans="11:22" x14ac:dyDescent="0.3">
      <c r="U71"/>
      <c r="V71"/>
    </row>
    <row r="72" spans="11:22" x14ac:dyDescent="0.3">
      <c r="U72"/>
      <c r="V72"/>
    </row>
    <row r="73" spans="11:22" x14ac:dyDescent="0.3">
      <c r="U73"/>
      <c r="V73"/>
    </row>
  </sheetData>
  <mergeCells count="4">
    <mergeCell ref="D14:D17"/>
    <mergeCell ref="D2:I2"/>
    <mergeCell ref="D7:I7"/>
    <mergeCell ref="D22:I2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A7F6-95D5-471E-9AE6-33678F2E9261}">
  <sheetPr codeName="Tabelle1"/>
  <dimension ref="A1:Y119"/>
  <sheetViews>
    <sheetView tabSelected="1" zoomScaleNormal="100" workbookViewId="0">
      <pane ySplit="3" topLeftCell="A4" activePane="bottomLeft" state="frozen"/>
      <selection activeCell="B1" sqref="B1"/>
      <selection pane="bottomLeft" sqref="A1:G1"/>
    </sheetView>
  </sheetViews>
  <sheetFormatPr baseColWidth="10" defaultColWidth="8.88671875" defaultRowHeight="14.4" x14ac:dyDescent="0.3"/>
  <cols>
    <col min="1" max="1" width="10.6640625" style="335" customWidth="1"/>
    <col min="2" max="2" width="9.6640625" style="335" customWidth="1"/>
    <col min="3" max="4" width="8.88671875" style="335"/>
    <col min="5" max="5" width="10.33203125" style="335" customWidth="1"/>
    <col min="6" max="6" width="8.88671875" style="335"/>
    <col min="7" max="8" width="10.109375" style="335" customWidth="1"/>
    <col min="9" max="9" width="27.21875" style="335" customWidth="1"/>
    <col min="10" max="10" width="13.109375" style="335" bestFit="1" customWidth="1"/>
    <col min="11" max="11" width="10.109375" style="335" customWidth="1"/>
    <col min="12" max="12" width="15" style="335" customWidth="1"/>
    <col min="13" max="13" width="7.88671875" style="335" customWidth="1"/>
    <col min="14" max="14" width="28.5546875" style="335" bestFit="1" customWidth="1"/>
    <col min="15" max="15" width="20.44140625" style="335" bestFit="1" customWidth="1"/>
    <col min="16" max="16" width="12.77734375" style="335" customWidth="1"/>
    <col min="17" max="17" width="22.44140625" style="335" customWidth="1"/>
    <col min="18" max="18" width="12.77734375" style="335" customWidth="1"/>
    <col min="19" max="19" width="17.109375" style="368" bestFit="1" customWidth="1"/>
    <col min="20" max="20" width="16" style="368" bestFit="1" customWidth="1"/>
    <col min="21" max="21" width="18.5546875" style="368" bestFit="1" customWidth="1"/>
    <col min="22" max="22" width="18.21875" style="368" bestFit="1" customWidth="1"/>
    <col min="23" max="23" width="17.5546875" style="368" bestFit="1" customWidth="1"/>
    <col min="24" max="25" width="8.88671875" style="335" customWidth="1"/>
    <col min="26" max="16384" width="8.88671875" style="335"/>
  </cols>
  <sheetData>
    <row r="1" spans="1:25" ht="58.2" customHeight="1" x14ac:dyDescent="0.3">
      <c r="A1" s="380" t="s">
        <v>697</v>
      </c>
      <c r="B1" s="380"/>
      <c r="C1" s="380"/>
      <c r="D1" s="380"/>
      <c r="E1" s="380"/>
      <c r="F1" s="380"/>
      <c r="G1" s="380"/>
      <c r="I1" s="334" t="s">
        <v>670</v>
      </c>
      <c r="L1" s="334" t="s">
        <v>698</v>
      </c>
      <c r="S1" s="357"/>
      <c r="T1" s="357"/>
      <c r="U1" s="357"/>
      <c r="V1" s="357"/>
      <c r="W1" s="357"/>
    </row>
    <row r="2" spans="1:25" x14ac:dyDescent="0.3">
      <c r="A2" s="325"/>
      <c r="B2" s="326"/>
      <c r="C2" s="326"/>
      <c r="D2" s="377" t="s">
        <v>267</v>
      </c>
      <c r="E2" s="377"/>
      <c r="F2" s="377" t="s">
        <v>268</v>
      </c>
      <c r="G2" s="377"/>
      <c r="H2" s="372"/>
      <c r="K2" s="372"/>
      <c r="L2" s="334"/>
      <c r="S2" s="357"/>
      <c r="T2" s="357"/>
      <c r="U2" s="357"/>
      <c r="V2" s="357"/>
      <c r="W2" s="357"/>
    </row>
    <row r="3" spans="1:25" s="336" customFormat="1" ht="14.4" customHeight="1" thickBot="1" x14ac:dyDescent="0.35">
      <c r="A3" s="323" t="s">
        <v>514</v>
      </c>
      <c r="B3" s="323" t="s">
        <v>515</v>
      </c>
      <c r="C3" s="323" t="s">
        <v>516</v>
      </c>
      <c r="D3" s="323" t="s">
        <v>519</v>
      </c>
      <c r="E3" s="323" t="s">
        <v>521</v>
      </c>
      <c r="F3" s="323" t="s">
        <v>519</v>
      </c>
      <c r="G3" s="323" t="s">
        <v>521</v>
      </c>
      <c r="H3" s="373"/>
      <c r="I3" s="323" t="s">
        <v>511</v>
      </c>
      <c r="J3" s="323" t="s">
        <v>510</v>
      </c>
      <c r="K3" s="373"/>
      <c r="L3" s="323" t="s">
        <v>536</v>
      </c>
      <c r="M3" s="323" t="s">
        <v>266</v>
      </c>
      <c r="N3" s="323" t="s">
        <v>329</v>
      </c>
      <c r="O3" s="323" t="s">
        <v>523</v>
      </c>
      <c r="P3" s="323" t="s">
        <v>498</v>
      </c>
      <c r="Q3" s="323" t="s">
        <v>535</v>
      </c>
      <c r="R3" s="323" t="s">
        <v>509</v>
      </c>
      <c r="S3" s="342" t="s">
        <v>414</v>
      </c>
      <c r="T3" s="342" t="s">
        <v>415</v>
      </c>
      <c r="U3" s="342" t="s">
        <v>533</v>
      </c>
      <c r="V3" s="342" t="s">
        <v>534</v>
      </c>
      <c r="W3" s="342" t="s">
        <v>673</v>
      </c>
      <c r="X3" s="341"/>
      <c r="Y3" s="333"/>
    </row>
    <row r="4" spans="1:25" ht="16.2" x14ac:dyDescent="0.3">
      <c r="A4" s="378" t="s">
        <v>330</v>
      </c>
      <c r="B4" s="335" t="s">
        <v>44</v>
      </c>
      <c r="C4" s="335" t="s">
        <v>517</v>
      </c>
      <c r="D4" s="335">
        <v>56.3</v>
      </c>
      <c r="E4" s="335">
        <v>4.7</v>
      </c>
      <c r="F4" s="335">
        <v>69.099999999999994</v>
      </c>
      <c r="G4" s="335">
        <v>1.8</v>
      </c>
      <c r="I4" s="338" t="s">
        <v>512</v>
      </c>
      <c r="J4" s="339">
        <v>2.9126213592232865E-2</v>
      </c>
      <c r="L4" s="335" t="s">
        <v>269</v>
      </c>
      <c r="M4" s="335" t="s">
        <v>267</v>
      </c>
      <c r="N4" s="335" t="s">
        <v>699</v>
      </c>
      <c r="O4" s="335" t="s">
        <v>334</v>
      </c>
      <c r="P4" s="335">
        <v>1</v>
      </c>
      <c r="Q4" s="337">
        <v>0.44</v>
      </c>
      <c r="R4" s="335">
        <v>1</v>
      </c>
      <c r="S4" s="358">
        <v>0.37013888888888891</v>
      </c>
      <c r="T4" s="358">
        <v>0.38680555555555557</v>
      </c>
      <c r="U4" s="359">
        <v>24.4</v>
      </c>
      <c r="V4" s="360">
        <v>87840</v>
      </c>
      <c r="W4" s="361">
        <v>44.60633329976114</v>
      </c>
      <c r="X4" s="337"/>
      <c r="Y4" s="337"/>
    </row>
    <row r="5" spans="1:25" ht="16.2" x14ac:dyDescent="0.3">
      <c r="A5" s="378"/>
      <c r="B5" s="335" t="s">
        <v>47</v>
      </c>
      <c r="C5" s="335" t="s">
        <v>517</v>
      </c>
      <c r="D5" s="335">
        <v>1.08</v>
      </c>
      <c r="E5" s="335">
        <v>0.3</v>
      </c>
      <c r="F5" s="371">
        <v>1.33</v>
      </c>
      <c r="G5" s="335">
        <v>0.4</v>
      </c>
      <c r="I5" s="338" t="s">
        <v>513</v>
      </c>
      <c r="J5" s="339">
        <v>4.2432571723071633E-2</v>
      </c>
      <c r="L5" s="335" t="s">
        <v>270</v>
      </c>
      <c r="M5" s="335" t="s">
        <v>267</v>
      </c>
      <c r="N5" s="335" t="s">
        <v>699</v>
      </c>
      <c r="O5" s="335" t="s">
        <v>334</v>
      </c>
      <c r="P5" s="335">
        <v>2</v>
      </c>
      <c r="Q5" s="337">
        <v>0.56799999999999995</v>
      </c>
      <c r="R5" s="335">
        <v>2</v>
      </c>
      <c r="S5" s="358">
        <v>0.37152777777777779</v>
      </c>
      <c r="T5" s="358">
        <v>0.38750000000000001</v>
      </c>
      <c r="U5" s="359">
        <v>24.383333333333333</v>
      </c>
      <c r="V5" s="360">
        <v>87780</v>
      </c>
      <c r="W5" s="361">
        <v>29.945231789322921</v>
      </c>
      <c r="X5" s="337"/>
      <c r="Y5" s="337"/>
    </row>
    <row r="6" spans="1:25" ht="16.2" x14ac:dyDescent="0.3">
      <c r="A6" s="378"/>
      <c r="B6" s="335" t="s">
        <v>331</v>
      </c>
      <c r="C6" s="335" t="s">
        <v>518</v>
      </c>
      <c r="D6" s="335">
        <v>552</v>
      </c>
      <c r="E6" s="335">
        <v>52</v>
      </c>
      <c r="F6" s="335">
        <v>1465</v>
      </c>
      <c r="G6" s="335">
        <v>58</v>
      </c>
      <c r="I6" s="338"/>
      <c r="J6" s="339"/>
      <c r="L6" s="335" t="s">
        <v>271</v>
      </c>
      <c r="M6" s="335" t="s">
        <v>267</v>
      </c>
      <c r="N6" s="335" t="s">
        <v>699</v>
      </c>
      <c r="O6" s="335" t="s">
        <v>334</v>
      </c>
      <c r="P6" s="335">
        <v>3</v>
      </c>
      <c r="Q6" s="337">
        <v>0.20100000000000001</v>
      </c>
      <c r="R6" s="335">
        <v>3</v>
      </c>
      <c r="S6" s="358">
        <v>0.37222222222222223</v>
      </c>
      <c r="T6" s="358">
        <v>0.38819444444444445</v>
      </c>
      <c r="U6" s="359">
        <v>24.383333333333333</v>
      </c>
      <c r="V6" s="360">
        <v>87780</v>
      </c>
      <c r="W6" s="361">
        <v>31.473595313722978</v>
      </c>
      <c r="X6" s="337"/>
      <c r="Y6" s="337"/>
    </row>
    <row r="7" spans="1:25" ht="16.2" x14ac:dyDescent="0.3">
      <c r="A7" s="378"/>
      <c r="B7" s="335" t="s">
        <v>49</v>
      </c>
      <c r="C7" s="335" t="s">
        <v>518</v>
      </c>
      <c r="D7" s="335">
        <v>13.1</v>
      </c>
      <c r="E7" s="335">
        <v>1.5</v>
      </c>
      <c r="F7" s="335">
        <v>21.7</v>
      </c>
      <c r="G7" s="335">
        <v>2.4</v>
      </c>
      <c r="J7" s="340"/>
      <c r="L7" s="335" t="s">
        <v>272</v>
      </c>
      <c r="M7" s="335" t="s">
        <v>267</v>
      </c>
      <c r="N7" s="335" t="s">
        <v>699</v>
      </c>
      <c r="O7" s="335" t="s">
        <v>334</v>
      </c>
      <c r="P7" s="335">
        <v>4</v>
      </c>
      <c r="Q7" s="337">
        <v>0.129</v>
      </c>
      <c r="R7" s="335">
        <v>4</v>
      </c>
      <c r="S7" s="358">
        <v>0.37361111111111112</v>
      </c>
      <c r="T7" s="358">
        <v>0.3888888888888889</v>
      </c>
      <c r="U7" s="359">
        <v>24.366666666666667</v>
      </c>
      <c r="V7" s="360">
        <v>87720</v>
      </c>
      <c r="W7" s="361">
        <v>38.939959804428469</v>
      </c>
      <c r="X7" s="337"/>
      <c r="Y7" s="337"/>
    </row>
    <row r="8" spans="1:25" ht="16.2" x14ac:dyDescent="0.3">
      <c r="A8" s="378"/>
      <c r="B8" s="335" t="s">
        <v>41</v>
      </c>
      <c r="C8" s="335" t="s">
        <v>518</v>
      </c>
      <c r="D8" s="335">
        <v>62.7</v>
      </c>
      <c r="E8" s="335">
        <v>1.5</v>
      </c>
      <c r="F8" s="335">
        <v>59.4</v>
      </c>
      <c r="G8" s="335">
        <v>1.4</v>
      </c>
      <c r="J8" s="340"/>
      <c r="L8" s="335" t="s">
        <v>273</v>
      </c>
      <c r="M8" s="335" t="s">
        <v>267</v>
      </c>
      <c r="N8" s="335" t="s">
        <v>699</v>
      </c>
      <c r="O8" s="335" t="s">
        <v>334</v>
      </c>
      <c r="P8" s="335">
        <v>5</v>
      </c>
      <c r="Q8" s="337">
        <v>0.313</v>
      </c>
      <c r="R8" s="335">
        <v>5</v>
      </c>
      <c r="S8" s="358">
        <v>0.375</v>
      </c>
      <c r="T8" s="358">
        <v>0.38958333333333334</v>
      </c>
      <c r="U8" s="359">
        <v>24.35</v>
      </c>
      <c r="V8" s="360">
        <v>87660</v>
      </c>
      <c r="W8" s="361">
        <v>31.500082006062318</v>
      </c>
      <c r="X8" s="337"/>
      <c r="Y8" s="337"/>
    </row>
    <row r="9" spans="1:25" ht="16.2" x14ac:dyDescent="0.3">
      <c r="A9" s="378"/>
      <c r="B9" s="335" t="s">
        <v>0</v>
      </c>
      <c r="C9" s="335" t="s">
        <v>518</v>
      </c>
      <c r="D9" s="335">
        <v>235</v>
      </c>
      <c r="E9" s="335">
        <v>14</v>
      </c>
      <c r="F9" s="335">
        <v>297</v>
      </c>
      <c r="G9" s="335">
        <v>20</v>
      </c>
      <c r="L9" s="335" t="s">
        <v>274</v>
      </c>
      <c r="M9" s="335" t="s">
        <v>267</v>
      </c>
      <c r="N9" s="335" t="s">
        <v>699</v>
      </c>
      <c r="O9" s="335" t="s">
        <v>59</v>
      </c>
      <c r="P9" s="335">
        <v>1</v>
      </c>
      <c r="Q9" s="335" t="s">
        <v>422</v>
      </c>
      <c r="R9" s="335">
        <v>6</v>
      </c>
      <c r="S9" s="358">
        <v>0.37777777777777777</v>
      </c>
      <c r="T9" s="358">
        <v>0.39097222222222222</v>
      </c>
      <c r="U9" s="359">
        <v>24.316666666666666</v>
      </c>
      <c r="V9" s="360">
        <v>87540</v>
      </c>
      <c r="W9" s="361">
        <v>36.22751069221664</v>
      </c>
    </row>
    <row r="10" spans="1:25" ht="16.2" x14ac:dyDescent="0.3">
      <c r="A10" s="379" t="s">
        <v>332</v>
      </c>
      <c r="B10" s="335" t="s">
        <v>331</v>
      </c>
      <c r="C10" s="335" t="s">
        <v>518</v>
      </c>
      <c r="D10" s="335">
        <v>41.6</v>
      </c>
      <c r="E10" s="335">
        <v>0.5</v>
      </c>
      <c r="F10" s="335">
        <v>158</v>
      </c>
      <c r="G10" s="335">
        <v>7</v>
      </c>
      <c r="L10" s="335" t="s">
        <v>275</v>
      </c>
      <c r="M10" s="335" t="s">
        <v>267</v>
      </c>
      <c r="N10" s="335" t="s">
        <v>699</v>
      </c>
      <c r="O10" s="335" t="s">
        <v>59</v>
      </c>
      <c r="P10" s="335">
        <v>2</v>
      </c>
      <c r="Q10" s="335" t="s">
        <v>422</v>
      </c>
      <c r="R10" s="335">
        <v>7</v>
      </c>
      <c r="S10" s="358">
        <v>0.37986111111111109</v>
      </c>
      <c r="T10" s="358">
        <v>0.39166666666666666</v>
      </c>
      <c r="U10" s="359">
        <v>24.283333333333335</v>
      </c>
      <c r="V10" s="360">
        <v>87420</v>
      </c>
      <c r="W10" s="361">
        <v>43.993085947587112</v>
      </c>
    </row>
    <row r="11" spans="1:25" ht="16.2" x14ac:dyDescent="0.3">
      <c r="A11" s="379"/>
      <c r="B11" s="335" t="s">
        <v>44</v>
      </c>
      <c r="C11" s="335" t="s">
        <v>518</v>
      </c>
      <c r="D11" s="335">
        <v>317</v>
      </c>
      <c r="E11" s="335">
        <v>2</v>
      </c>
      <c r="F11" s="335">
        <v>212</v>
      </c>
      <c r="G11" s="335">
        <v>8</v>
      </c>
      <c r="L11" s="335" t="s">
        <v>276</v>
      </c>
      <c r="M11" s="335" t="s">
        <v>267</v>
      </c>
      <c r="N11" s="335" t="s">
        <v>699</v>
      </c>
      <c r="O11" s="335" t="s">
        <v>59</v>
      </c>
      <c r="P11" s="335">
        <v>3</v>
      </c>
      <c r="Q11" s="335" t="s">
        <v>422</v>
      </c>
      <c r="R11" s="335">
        <v>8</v>
      </c>
      <c r="S11" s="358">
        <v>0.38124999999999998</v>
      </c>
      <c r="T11" s="358">
        <v>0.3923611111111111</v>
      </c>
      <c r="U11" s="359">
        <v>24.266666666666666</v>
      </c>
      <c r="V11" s="360">
        <v>87360</v>
      </c>
      <c r="W11" s="361">
        <v>38.753386573435051</v>
      </c>
    </row>
    <row r="12" spans="1:25" ht="16.2" x14ac:dyDescent="0.3">
      <c r="A12" s="379"/>
      <c r="B12" s="335" t="s">
        <v>49</v>
      </c>
      <c r="C12" s="335" t="s">
        <v>518</v>
      </c>
      <c r="D12" s="335">
        <v>0.87</v>
      </c>
      <c r="E12" s="335">
        <v>0.1</v>
      </c>
      <c r="F12" s="335">
        <v>2.1</v>
      </c>
      <c r="G12" s="335">
        <v>0.1</v>
      </c>
      <c r="L12" s="335" t="s">
        <v>277</v>
      </c>
      <c r="M12" s="335" t="s">
        <v>267</v>
      </c>
      <c r="N12" s="335" t="s">
        <v>699</v>
      </c>
      <c r="O12" s="335" t="s">
        <v>59</v>
      </c>
      <c r="P12" s="335">
        <v>4</v>
      </c>
      <c r="Q12" s="335" t="s">
        <v>422</v>
      </c>
      <c r="R12" s="335">
        <v>9</v>
      </c>
      <c r="S12" s="358">
        <v>0.38263888888888886</v>
      </c>
      <c r="T12" s="358">
        <v>0.39374999999999999</v>
      </c>
      <c r="U12" s="359">
        <v>24.266666666666666</v>
      </c>
      <c r="V12" s="360">
        <v>87360</v>
      </c>
      <c r="W12" s="361">
        <v>32.451158743541768</v>
      </c>
    </row>
    <row r="13" spans="1:25" ht="16.2" x14ac:dyDescent="0.3">
      <c r="A13" s="379"/>
      <c r="B13" s="335" t="s">
        <v>41</v>
      </c>
      <c r="C13" s="335" t="s">
        <v>518</v>
      </c>
      <c r="D13" s="335">
        <v>4</v>
      </c>
      <c r="E13" s="335">
        <v>0.2</v>
      </c>
      <c r="F13" s="335">
        <v>2.2000000000000002</v>
      </c>
      <c r="G13" s="335">
        <v>0.3</v>
      </c>
      <c r="L13" s="335" t="s">
        <v>278</v>
      </c>
      <c r="M13" s="335" t="s">
        <v>267</v>
      </c>
      <c r="N13" s="335" t="s">
        <v>699</v>
      </c>
      <c r="O13" s="335" t="s">
        <v>59</v>
      </c>
      <c r="P13" s="335">
        <v>5</v>
      </c>
      <c r="Q13" s="335" t="s">
        <v>422</v>
      </c>
      <c r="R13" s="335">
        <v>10</v>
      </c>
      <c r="S13" s="358">
        <v>0.3840277777777778</v>
      </c>
      <c r="T13" s="358">
        <v>0.39444444444444443</v>
      </c>
      <c r="U13" s="359">
        <v>24.25</v>
      </c>
      <c r="V13" s="360">
        <v>87300</v>
      </c>
      <c r="W13" s="361">
        <v>40.304557071975253</v>
      </c>
    </row>
    <row r="14" spans="1:25" ht="16.2" x14ac:dyDescent="0.3">
      <c r="A14" s="379"/>
      <c r="B14" s="335" t="s">
        <v>47</v>
      </c>
      <c r="C14" s="335" t="s">
        <v>518</v>
      </c>
      <c r="D14" s="335">
        <v>46.8</v>
      </c>
      <c r="E14" s="335">
        <v>0.1</v>
      </c>
      <c r="F14" s="335">
        <v>22.3</v>
      </c>
      <c r="G14" s="335">
        <v>0.8</v>
      </c>
      <c r="L14" s="335" t="s">
        <v>279</v>
      </c>
      <c r="M14" s="335" t="s">
        <v>268</v>
      </c>
      <c r="N14" s="335" t="s">
        <v>699</v>
      </c>
      <c r="O14" s="335" t="s">
        <v>334</v>
      </c>
      <c r="P14" s="335">
        <v>1</v>
      </c>
      <c r="Q14" s="337">
        <v>0.41799999999999998</v>
      </c>
      <c r="R14" s="335">
        <v>11</v>
      </c>
      <c r="S14" s="358">
        <v>0.38750000000000001</v>
      </c>
      <c r="T14" s="358">
        <v>0.39583333333333331</v>
      </c>
      <c r="U14" s="359">
        <v>24.2</v>
      </c>
      <c r="V14" s="360">
        <v>87120</v>
      </c>
      <c r="W14" s="361">
        <v>59.206959144836986</v>
      </c>
      <c r="X14" s="337"/>
      <c r="Y14" s="337"/>
    </row>
    <row r="15" spans="1:25" ht="16.2" x14ac:dyDescent="0.3">
      <c r="A15" s="335" t="s">
        <v>333</v>
      </c>
      <c r="B15" s="335" t="s">
        <v>0</v>
      </c>
      <c r="C15" s="335" t="s">
        <v>518</v>
      </c>
      <c r="D15" s="335">
        <v>2.9</v>
      </c>
      <c r="E15" s="335">
        <v>0.1</v>
      </c>
      <c r="F15" s="335">
        <v>6.5</v>
      </c>
      <c r="G15" s="335">
        <v>0.9</v>
      </c>
      <c r="L15" s="335" t="s">
        <v>280</v>
      </c>
      <c r="M15" s="335" t="s">
        <v>268</v>
      </c>
      <c r="N15" s="335" t="s">
        <v>699</v>
      </c>
      <c r="O15" s="335" t="s">
        <v>334</v>
      </c>
      <c r="P15" s="335">
        <v>2</v>
      </c>
      <c r="Q15" s="337">
        <v>0.13900000000000001</v>
      </c>
      <c r="R15" s="335">
        <v>12</v>
      </c>
      <c r="S15" s="358">
        <v>0.38611111111111113</v>
      </c>
      <c r="T15" s="358">
        <v>0.39652777777777776</v>
      </c>
      <c r="U15" s="359">
        <v>24.25</v>
      </c>
      <c r="V15" s="360">
        <v>87300</v>
      </c>
      <c r="W15" s="361">
        <v>36.028719431363662</v>
      </c>
      <c r="X15" s="337"/>
      <c r="Y15" s="337"/>
    </row>
    <row r="16" spans="1:25" x14ac:dyDescent="0.3">
      <c r="A16" s="335" t="s">
        <v>422</v>
      </c>
      <c r="B16" s="335" t="s">
        <v>520</v>
      </c>
      <c r="C16" s="335" t="s">
        <v>422</v>
      </c>
      <c r="D16" s="335">
        <v>5.93</v>
      </c>
      <c r="E16" s="335">
        <v>0.03</v>
      </c>
      <c r="F16" s="335">
        <v>6.48</v>
      </c>
      <c r="G16" s="335">
        <v>0.08</v>
      </c>
      <c r="L16" s="335" t="s">
        <v>281</v>
      </c>
      <c r="M16" s="335" t="s">
        <v>268</v>
      </c>
      <c r="N16" s="335" t="s">
        <v>699</v>
      </c>
      <c r="O16" s="335" t="s">
        <v>334</v>
      </c>
      <c r="P16" s="335">
        <v>3</v>
      </c>
      <c r="Q16" s="337">
        <v>0.39200000000000002</v>
      </c>
      <c r="R16" s="335">
        <v>13</v>
      </c>
      <c r="S16" s="358">
        <v>0.3888888888888889</v>
      </c>
      <c r="T16" s="358">
        <v>0.3972222222222222</v>
      </c>
      <c r="U16" s="359">
        <v>24.2</v>
      </c>
      <c r="V16" s="360">
        <v>87120</v>
      </c>
      <c r="W16" s="361">
        <v>51.359078187580238</v>
      </c>
      <c r="X16" s="337"/>
      <c r="Y16" s="337"/>
    </row>
    <row r="17" spans="12:25" x14ac:dyDescent="0.3">
      <c r="L17" s="335" t="s">
        <v>282</v>
      </c>
      <c r="M17" s="335" t="s">
        <v>268</v>
      </c>
      <c r="N17" s="335" t="s">
        <v>699</v>
      </c>
      <c r="O17" s="335" t="s">
        <v>334</v>
      </c>
      <c r="P17" s="335">
        <v>4</v>
      </c>
      <c r="Q17" s="337">
        <v>0.435</v>
      </c>
      <c r="R17" s="335">
        <v>14</v>
      </c>
      <c r="S17" s="358">
        <v>0.39097222222222222</v>
      </c>
      <c r="T17" s="358">
        <v>0.39791666666666664</v>
      </c>
      <c r="U17" s="359">
        <v>24.166666666666668</v>
      </c>
      <c r="V17" s="360">
        <v>87000</v>
      </c>
      <c r="W17" s="361">
        <v>30.475922574431408</v>
      </c>
      <c r="X17" s="337"/>
      <c r="Y17" s="337"/>
    </row>
    <row r="18" spans="12:25" x14ac:dyDescent="0.3">
      <c r="L18" s="335" t="s">
        <v>283</v>
      </c>
      <c r="M18" s="335" t="s">
        <v>268</v>
      </c>
      <c r="N18" s="335" t="s">
        <v>699</v>
      </c>
      <c r="O18" s="335" t="s">
        <v>334</v>
      </c>
      <c r="P18" s="335">
        <v>5</v>
      </c>
      <c r="Q18" s="337">
        <v>0.76900000000000002</v>
      </c>
      <c r="R18" s="335">
        <v>15</v>
      </c>
      <c r="S18" s="358">
        <v>0.39305555555555555</v>
      </c>
      <c r="T18" s="358">
        <v>0.39930555555555558</v>
      </c>
      <c r="U18" s="359">
        <v>24.15</v>
      </c>
      <c r="V18" s="360">
        <v>86940</v>
      </c>
      <c r="W18" s="361">
        <v>54.943736392224217</v>
      </c>
      <c r="X18" s="337"/>
      <c r="Y18" s="337"/>
    </row>
    <row r="19" spans="12:25" x14ac:dyDescent="0.3">
      <c r="L19" s="335" t="s">
        <v>284</v>
      </c>
      <c r="M19" s="335" t="s">
        <v>268</v>
      </c>
      <c r="N19" s="335" t="s">
        <v>699</v>
      </c>
      <c r="O19" s="335" t="s">
        <v>59</v>
      </c>
      <c r="P19" s="335">
        <v>1</v>
      </c>
      <c r="Q19" s="335" t="s">
        <v>422</v>
      </c>
      <c r="R19" s="335">
        <v>16</v>
      </c>
      <c r="S19" s="358">
        <v>0.39513888888888887</v>
      </c>
      <c r="T19" s="358">
        <v>0.4</v>
      </c>
      <c r="U19" s="359">
        <v>24.116666666666667</v>
      </c>
      <c r="V19" s="360">
        <v>86820</v>
      </c>
      <c r="W19" s="361">
        <v>51.138760627614978</v>
      </c>
    </row>
    <row r="20" spans="12:25" x14ac:dyDescent="0.3">
      <c r="L20" s="335" t="s">
        <v>285</v>
      </c>
      <c r="M20" s="335" t="s">
        <v>268</v>
      </c>
      <c r="N20" s="335" t="s">
        <v>699</v>
      </c>
      <c r="O20" s="335" t="s">
        <v>59</v>
      </c>
      <c r="P20" s="335">
        <v>2</v>
      </c>
      <c r="Q20" s="335" t="s">
        <v>422</v>
      </c>
      <c r="R20" s="335">
        <v>17</v>
      </c>
      <c r="S20" s="358">
        <v>0.39861111111111114</v>
      </c>
      <c r="T20" s="358">
        <v>0.40069444444444446</v>
      </c>
      <c r="U20" s="359">
        <v>24.05</v>
      </c>
      <c r="V20" s="360">
        <v>86580</v>
      </c>
      <c r="W20" s="361">
        <v>59.177140828805754</v>
      </c>
    </row>
    <row r="21" spans="12:25" x14ac:dyDescent="0.3">
      <c r="L21" s="335" t="s">
        <v>286</v>
      </c>
      <c r="M21" s="335" t="s">
        <v>268</v>
      </c>
      <c r="N21" s="335" t="s">
        <v>699</v>
      </c>
      <c r="O21" s="335" t="s">
        <v>59</v>
      </c>
      <c r="P21" s="335">
        <v>3</v>
      </c>
      <c r="Q21" s="335" t="s">
        <v>422</v>
      </c>
      <c r="R21" s="335">
        <v>18</v>
      </c>
      <c r="S21" s="358">
        <v>0.4</v>
      </c>
      <c r="T21" s="358">
        <v>0.40138888888888891</v>
      </c>
      <c r="U21" s="359">
        <v>24.033333333333335</v>
      </c>
      <c r="V21" s="360">
        <v>86520</v>
      </c>
      <c r="W21" s="361">
        <v>69.82514975934987</v>
      </c>
    </row>
    <row r="22" spans="12:25" x14ac:dyDescent="0.3">
      <c r="L22" s="335" t="s">
        <v>287</v>
      </c>
      <c r="M22" s="335" t="s">
        <v>268</v>
      </c>
      <c r="N22" s="335" t="s">
        <v>699</v>
      </c>
      <c r="O22" s="335" t="s">
        <v>59</v>
      </c>
      <c r="P22" s="335">
        <v>4</v>
      </c>
      <c r="Q22" s="335" t="s">
        <v>422</v>
      </c>
      <c r="R22" s="335">
        <v>19</v>
      </c>
      <c r="S22" s="358">
        <v>0.40277777777777779</v>
      </c>
      <c r="T22" s="358">
        <v>0.40277777777777779</v>
      </c>
      <c r="U22" s="359">
        <v>24</v>
      </c>
      <c r="V22" s="360">
        <v>86400</v>
      </c>
      <c r="W22" s="361">
        <v>56.575149128246892</v>
      </c>
    </row>
    <row r="23" spans="12:25" x14ac:dyDescent="0.3">
      <c r="L23" s="335" t="s">
        <v>288</v>
      </c>
      <c r="M23" s="335" t="s">
        <v>268</v>
      </c>
      <c r="N23" s="335" t="s">
        <v>699</v>
      </c>
      <c r="O23" s="335" t="s">
        <v>59</v>
      </c>
      <c r="P23" s="335">
        <v>5</v>
      </c>
      <c r="Q23" s="335" t="s">
        <v>422</v>
      </c>
      <c r="R23" s="335">
        <v>20</v>
      </c>
      <c r="S23" s="358">
        <v>0.40416666666666667</v>
      </c>
      <c r="T23" s="358">
        <v>0.40416666666666667</v>
      </c>
      <c r="U23" s="359">
        <v>24</v>
      </c>
      <c r="V23" s="360">
        <v>86400</v>
      </c>
      <c r="W23" s="361">
        <v>46.099145142708885</v>
      </c>
    </row>
    <row r="24" spans="12:25" x14ac:dyDescent="0.3">
      <c r="L24" s="335" t="s">
        <v>289</v>
      </c>
      <c r="M24" s="335" t="s">
        <v>267</v>
      </c>
      <c r="N24" s="335" t="s">
        <v>497</v>
      </c>
      <c r="O24" s="335" t="s">
        <v>334</v>
      </c>
      <c r="P24" s="335">
        <v>1</v>
      </c>
      <c r="Q24" s="337">
        <v>0.154</v>
      </c>
      <c r="R24" s="335">
        <v>21</v>
      </c>
      <c r="S24" s="358">
        <v>0.40763888888888888</v>
      </c>
      <c r="T24" s="358">
        <v>0.41180555555555554</v>
      </c>
      <c r="U24" s="359">
        <v>24.1</v>
      </c>
      <c r="V24" s="360">
        <v>86760</v>
      </c>
      <c r="W24" s="361">
        <v>14.204155959816948</v>
      </c>
      <c r="X24" s="337"/>
      <c r="Y24" s="337"/>
    </row>
    <row r="25" spans="12:25" x14ac:dyDescent="0.3">
      <c r="L25" s="335" t="s">
        <v>290</v>
      </c>
      <c r="M25" s="335" t="s">
        <v>267</v>
      </c>
      <c r="N25" s="335" t="s">
        <v>497</v>
      </c>
      <c r="O25" s="335" t="s">
        <v>334</v>
      </c>
      <c r="P25" s="335">
        <v>2</v>
      </c>
      <c r="Q25" s="337">
        <v>0.35099999999999998</v>
      </c>
      <c r="R25" s="335">
        <v>22</v>
      </c>
      <c r="S25" s="358">
        <v>0.41041666666666665</v>
      </c>
      <c r="T25" s="358">
        <v>0.41319444444444442</v>
      </c>
      <c r="U25" s="359">
        <v>24.066666666666666</v>
      </c>
      <c r="V25" s="360">
        <v>86640</v>
      </c>
      <c r="W25" s="361">
        <v>8.7931912543364774</v>
      </c>
      <c r="X25" s="337"/>
      <c r="Y25" s="337"/>
    </row>
    <row r="26" spans="12:25" x14ac:dyDescent="0.3">
      <c r="L26" s="335" t="s">
        <v>291</v>
      </c>
      <c r="M26" s="335" t="s">
        <v>267</v>
      </c>
      <c r="N26" s="335" t="s">
        <v>497</v>
      </c>
      <c r="O26" s="335" t="s">
        <v>334</v>
      </c>
      <c r="P26" s="335">
        <v>3</v>
      </c>
      <c r="Q26" s="337">
        <v>0.16900000000000001</v>
      </c>
      <c r="R26" s="335">
        <v>23</v>
      </c>
      <c r="S26" s="358">
        <v>0.41249999999999998</v>
      </c>
      <c r="T26" s="358">
        <v>0.41388888888888886</v>
      </c>
      <c r="U26" s="359">
        <v>24.033333333333335</v>
      </c>
      <c r="V26" s="360">
        <v>86520</v>
      </c>
      <c r="W26" s="361">
        <v>10.453365225509776</v>
      </c>
      <c r="X26" s="337"/>
      <c r="Y26" s="337"/>
    </row>
    <row r="27" spans="12:25" x14ac:dyDescent="0.3">
      <c r="L27" s="335" t="s">
        <v>292</v>
      </c>
      <c r="M27" s="335" t="s">
        <v>267</v>
      </c>
      <c r="N27" s="335" t="s">
        <v>497</v>
      </c>
      <c r="O27" s="335" t="s">
        <v>334</v>
      </c>
      <c r="P27" s="335">
        <v>4</v>
      </c>
      <c r="Q27" s="337">
        <v>0.38500000000000001</v>
      </c>
      <c r="R27" s="335">
        <v>24</v>
      </c>
      <c r="S27" s="358">
        <v>0.41458333333333336</v>
      </c>
      <c r="T27" s="358">
        <v>0.41458333333333336</v>
      </c>
      <c r="U27" s="359">
        <v>24</v>
      </c>
      <c r="V27" s="360">
        <v>86400</v>
      </c>
      <c r="W27" s="361">
        <v>9.5641562919363174</v>
      </c>
      <c r="X27" s="337"/>
      <c r="Y27" s="337"/>
    </row>
    <row r="28" spans="12:25" x14ac:dyDescent="0.3">
      <c r="L28" s="335" t="s">
        <v>293</v>
      </c>
      <c r="M28" s="335" t="s">
        <v>267</v>
      </c>
      <c r="N28" s="335" t="s">
        <v>497</v>
      </c>
      <c r="O28" s="335" t="s">
        <v>334</v>
      </c>
      <c r="P28" s="335">
        <v>5</v>
      </c>
      <c r="Q28" s="337">
        <v>0.19</v>
      </c>
      <c r="R28" s="335">
        <v>25</v>
      </c>
      <c r="S28" s="358">
        <v>0.41666666666666669</v>
      </c>
      <c r="T28" s="358">
        <v>0.41944444444444445</v>
      </c>
      <c r="U28" s="359">
        <v>24.066666666666666</v>
      </c>
      <c r="V28" s="360">
        <v>86640</v>
      </c>
      <c r="W28" s="361">
        <v>11.897884236890413</v>
      </c>
      <c r="X28" s="337"/>
      <c r="Y28" s="337"/>
    </row>
    <row r="29" spans="12:25" x14ac:dyDescent="0.3">
      <c r="L29" s="335" t="s">
        <v>294</v>
      </c>
      <c r="M29" s="335" t="s">
        <v>267</v>
      </c>
      <c r="N29" s="335" t="s">
        <v>497</v>
      </c>
      <c r="O29" s="335" t="s">
        <v>59</v>
      </c>
      <c r="P29" s="335">
        <v>1</v>
      </c>
      <c r="Q29" s="335" t="s">
        <v>422</v>
      </c>
      <c r="R29" s="335">
        <v>26</v>
      </c>
      <c r="S29" s="358">
        <v>0.41805555555555557</v>
      </c>
      <c r="T29" s="358">
        <v>0.4201388888888889</v>
      </c>
      <c r="U29" s="359">
        <v>24.05</v>
      </c>
      <c r="V29" s="360">
        <v>86580</v>
      </c>
      <c r="W29" s="361">
        <v>7.9925962867402696</v>
      </c>
    </row>
    <row r="30" spans="12:25" x14ac:dyDescent="0.3">
      <c r="L30" s="335" t="s">
        <v>295</v>
      </c>
      <c r="M30" s="335" t="s">
        <v>267</v>
      </c>
      <c r="N30" s="335" t="s">
        <v>497</v>
      </c>
      <c r="O30" s="335" t="s">
        <v>59</v>
      </c>
      <c r="P30" s="335">
        <v>2</v>
      </c>
      <c r="Q30" s="335" t="s">
        <v>422</v>
      </c>
      <c r="R30" s="335">
        <v>27</v>
      </c>
      <c r="S30" s="358">
        <v>0.43263888888888891</v>
      </c>
      <c r="T30" s="358">
        <v>0.4375</v>
      </c>
      <c r="U30" s="359">
        <v>24.116666666666667</v>
      </c>
      <c r="V30" s="360">
        <v>86820</v>
      </c>
      <c r="W30" s="361">
        <v>6.8218558297403336</v>
      </c>
    </row>
    <row r="31" spans="12:25" x14ac:dyDescent="0.3">
      <c r="L31" s="335" t="s">
        <v>296</v>
      </c>
      <c r="M31" s="335" t="s">
        <v>267</v>
      </c>
      <c r="N31" s="335" t="s">
        <v>497</v>
      </c>
      <c r="O31" s="335" t="s">
        <v>59</v>
      </c>
      <c r="P31" s="335">
        <v>3</v>
      </c>
      <c r="Q31" s="335" t="s">
        <v>422</v>
      </c>
      <c r="R31" s="335">
        <v>28</v>
      </c>
      <c r="S31" s="358">
        <v>0.43472222222222223</v>
      </c>
      <c r="T31" s="358">
        <v>0.4375</v>
      </c>
      <c r="U31" s="359">
        <v>24.066666666666666</v>
      </c>
      <c r="V31" s="360">
        <v>86640</v>
      </c>
      <c r="W31" s="361">
        <v>5.9978372003358524</v>
      </c>
    </row>
    <row r="32" spans="12:25" x14ac:dyDescent="0.3">
      <c r="L32" s="335" t="s">
        <v>297</v>
      </c>
      <c r="M32" s="335" t="s">
        <v>267</v>
      </c>
      <c r="N32" s="335" t="s">
        <v>497</v>
      </c>
      <c r="O32" s="335" t="s">
        <v>59</v>
      </c>
      <c r="P32" s="335">
        <v>4</v>
      </c>
      <c r="Q32" s="335" t="s">
        <v>422</v>
      </c>
      <c r="R32" s="335">
        <v>29</v>
      </c>
      <c r="S32" s="358">
        <v>0.43680555555555556</v>
      </c>
      <c r="T32" s="358">
        <v>0.43819444444444444</v>
      </c>
      <c r="U32" s="359">
        <v>24.033333333333335</v>
      </c>
      <c r="V32" s="360">
        <v>86520</v>
      </c>
      <c r="W32" s="361">
        <v>14.421226879795501</v>
      </c>
    </row>
    <row r="33" spans="12:25" x14ac:dyDescent="0.3">
      <c r="L33" s="335" t="s">
        <v>298</v>
      </c>
      <c r="M33" s="335" t="s">
        <v>267</v>
      </c>
      <c r="N33" s="335" t="s">
        <v>497</v>
      </c>
      <c r="O33" s="335" t="s">
        <v>59</v>
      </c>
      <c r="P33" s="335">
        <v>5</v>
      </c>
      <c r="Q33" s="335" t="s">
        <v>422</v>
      </c>
      <c r="R33" s="335">
        <v>30</v>
      </c>
      <c r="S33" s="358">
        <v>0.43888888888888888</v>
      </c>
      <c r="T33" s="358">
        <v>0.43888888888888888</v>
      </c>
      <c r="U33" s="359">
        <v>24</v>
      </c>
      <c r="V33" s="360">
        <v>86400</v>
      </c>
      <c r="W33" s="361">
        <v>10.005706441763058</v>
      </c>
    </row>
    <row r="34" spans="12:25" x14ac:dyDescent="0.3">
      <c r="L34" s="335" t="s">
        <v>299</v>
      </c>
      <c r="M34" s="335" t="s">
        <v>268</v>
      </c>
      <c r="N34" s="335" t="s">
        <v>497</v>
      </c>
      <c r="O34" s="335" t="s">
        <v>334</v>
      </c>
      <c r="P34" s="335">
        <v>1</v>
      </c>
      <c r="Q34" s="337">
        <v>0.217</v>
      </c>
      <c r="R34" s="335">
        <v>31</v>
      </c>
      <c r="S34" s="358">
        <v>0.37986111111111109</v>
      </c>
      <c r="T34" s="358">
        <v>0.41597222222222224</v>
      </c>
      <c r="U34" s="359">
        <v>24.866666666666667</v>
      </c>
      <c r="V34" s="360">
        <v>89520</v>
      </c>
      <c r="W34" s="361">
        <v>9.3062347477537362</v>
      </c>
      <c r="X34" s="337"/>
      <c r="Y34" s="337"/>
    </row>
    <row r="35" spans="12:25" x14ac:dyDescent="0.3">
      <c r="L35" s="335" t="s">
        <v>300</v>
      </c>
      <c r="M35" s="335" t="s">
        <v>268</v>
      </c>
      <c r="N35" s="335" t="s">
        <v>497</v>
      </c>
      <c r="O35" s="335" t="s">
        <v>334</v>
      </c>
      <c r="P35" s="335">
        <v>2</v>
      </c>
      <c r="Q35" s="337">
        <v>0.20399999999999999</v>
      </c>
      <c r="R35" s="335">
        <v>32</v>
      </c>
      <c r="S35" s="358">
        <v>0.38263888888888886</v>
      </c>
      <c r="T35" s="358">
        <v>0.41666666666666669</v>
      </c>
      <c r="U35" s="359">
        <v>24.816666666666666</v>
      </c>
      <c r="V35" s="360">
        <v>89340</v>
      </c>
      <c r="W35" s="361">
        <v>65.609015308154341</v>
      </c>
      <c r="X35" s="337"/>
      <c r="Y35" s="337"/>
    </row>
    <row r="36" spans="12:25" x14ac:dyDescent="0.3">
      <c r="L36" s="335" t="s">
        <v>301</v>
      </c>
      <c r="M36" s="335" t="s">
        <v>268</v>
      </c>
      <c r="N36" s="335" t="s">
        <v>497</v>
      </c>
      <c r="O36" s="335" t="s">
        <v>334</v>
      </c>
      <c r="P36" s="335">
        <v>3</v>
      </c>
      <c r="Q36" s="337">
        <v>0.33500000000000002</v>
      </c>
      <c r="R36" s="335">
        <v>33</v>
      </c>
      <c r="S36" s="358">
        <v>0.3840277777777778</v>
      </c>
      <c r="T36" s="358">
        <v>0.41736111111111113</v>
      </c>
      <c r="U36" s="359">
        <v>24.8</v>
      </c>
      <c r="V36" s="360">
        <v>89280</v>
      </c>
      <c r="W36" s="361">
        <v>35.754184719961351</v>
      </c>
      <c r="X36" s="337"/>
      <c r="Y36" s="337"/>
    </row>
    <row r="37" spans="12:25" x14ac:dyDescent="0.3">
      <c r="L37" s="335" t="s">
        <v>302</v>
      </c>
      <c r="M37" s="335" t="s">
        <v>268</v>
      </c>
      <c r="N37" s="335" t="s">
        <v>497</v>
      </c>
      <c r="O37" s="335" t="s">
        <v>334</v>
      </c>
      <c r="P37" s="335">
        <v>4</v>
      </c>
      <c r="Q37" s="337">
        <v>0.373</v>
      </c>
      <c r="R37" s="335">
        <v>34</v>
      </c>
      <c r="S37" s="358">
        <v>0.38611111111111113</v>
      </c>
      <c r="T37" s="358">
        <v>0.41805555555555557</v>
      </c>
      <c r="U37" s="359">
        <v>24.766666666666666</v>
      </c>
      <c r="V37" s="360">
        <v>89160</v>
      </c>
      <c r="W37" s="361">
        <v>30.544046908187099</v>
      </c>
      <c r="X37" s="337"/>
      <c r="Y37" s="337"/>
    </row>
    <row r="38" spans="12:25" x14ac:dyDescent="0.3">
      <c r="L38" s="335" t="s">
        <v>303</v>
      </c>
      <c r="M38" s="335" t="s">
        <v>268</v>
      </c>
      <c r="N38" s="335" t="s">
        <v>497</v>
      </c>
      <c r="O38" s="335" t="s">
        <v>334</v>
      </c>
      <c r="P38" s="335">
        <v>5</v>
      </c>
      <c r="Q38" s="337">
        <v>0.14499999999999999</v>
      </c>
      <c r="R38" s="335">
        <v>35</v>
      </c>
      <c r="S38" s="358">
        <v>0.38750000000000001</v>
      </c>
      <c r="T38" s="358">
        <v>0.41875000000000001</v>
      </c>
      <c r="U38" s="359">
        <v>24.75</v>
      </c>
      <c r="V38" s="360">
        <v>89100</v>
      </c>
      <c r="W38" s="361">
        <v>37.353518495918799</v>
      </c>
      <c r="X38" s="337"/>
      <c r="Y38" s="337"/>
    </row>
    <row r="39" spans="12:25" x14ac:dyDescent="0.3">
      <c r="L39" s="335" t="s">
        <v>304</v>
      </c>
      <c r="M39" s="335" t="s">
        <v>268</v>
      </c>
      <c r="N39" s="335" t="s">
        <v>497</v>
      </c>
      <c r="O39" s="335" t="s">
        <v>59</v>
      </c>
      <c r="P39" s="335">
        <v>1</v>
      </c>
      <c r="Q39" s="335" t="s">
        <v>422</v>
      </c>
      <c r="R39" s="335">
        <v>36</v>
      </c>
      <c r="S39" s="358">
        <v>0.38958333333333334</v>
      </c>
      <c r="T39" s="358">
        <v>0.42083333333333334</v>
      </c>
      <c r="U39" s="359">
        <v>24.75</v>
      </c>
      <c r="V39" s="360">
        <v>89100</v>
      </c>
      <c r="W39" s="361">
        <v>28.258012934517538</v>
      </c>
    </row>
    <row r="40" spans="12:25" x14ac:dyDescent="0.3">
      <c r="L40" s="335" t="s">
        <v>305</v>
      </c>
      <c r="M40" s="335" t="s">
        <v>268</v>
      </c>
      <c r="N40" s="335" t="s">
        <v>497</v>
      </c>
      <c r="O40" s="335" t="s">
        <v>59</v>
      </c>
      <c r="P40" s="335">
        <v>2</v>
      </c>
      <c r="Q40" s="335" t="s">
        <v>422</v>
      </c>
      <c r="R40" s="335">
        <v>37</v>
      </c>
      <c r="S40" s="358">
        <v>0.39166666666666666</v>
      </c>
      <c r="T40" s="358">
        <v>0.42152777777777778</v>
      </c>
      <c r="U40" s="359">
        <v>24.716666666666665</v>
      </c>
      <c r="V40" s="360">
        <v>88980</v>
      </c>
      <c r="W40" s="361">
        <v>48.211379747368326</v>
      </c>
    </row>
    <row r="41" spans="12:25" x14ac:dyDescent="0.3">
      <c r="L41" s="335" t="s">
        <v>306</v>
      </c>
      <c r="M41" s="335" t="s">
        <v>268</v>
      </c>
      <c r="N41" s="335" t="s">
        <v>497</v>
      </c>
      <c r="O41" s="335" t="s">
        <v>59</v>
      </c>
      <c r="P41" s="335">
        <v>3</v>
      </c>
      <c r="Q41" s="335" t="s">
        <v>422</v>
      </c>
      <c r="R41" s="335">
        <v>38</v>
      </c>
      <c r="S41" s="358">
        <v>0.39444444444444443</v>
      </c>
      <c r="T41" s="358">
        <v>0.42222222222222222</v>
      </c>
      <c r="U41" s="359">
        <v>24.666666666666668</v>
      </c>
      <c r="V41" s="360">
        <v>88800</v>
      </c>
      <c r="W41" s="361">
        <v>66.215270987400189</v>
      </c>
    </row>
    <row r="42" spans="12:25" x14ac:dyDescent="0.3">
      <c r="L42" s="335" t="s">
        <v>307</v>
      </c>
      <c r="M42" s="335" t="s">
        <v>268</v>
      </c>
      <c r="N42" s="335" t="s">
        <v>497</v>
      </c>
      <c r="O42" s="335" t="s">
        <v>59</v>
      </c>
      <c r="P42" s="335">
        <v>4</v>
      </c>
      <c r="Q42" s="335" t="s">
        <v>422</v>
      </c>
      <c r="R42" s="335">
        <v>39</v>
      </c>
      <c r="S42" s="358">
        <v>0.39583333333333331</v>
      </c>
      <c r="T42" s="358">
        <v>0.42291666666666666</v>
      </c>
      <c r="U42" s="359">
        <v>24.65</v>
      </c>
      <c r="V42" s="360">
        <v>88740</v>
      </c>
      <c r="W42" s="361">
        <v>23.362032643527435</v>
      </c>
    </row>
    <row r="43" spans="12:25" x14ac:dyDescent="0.3">
      <c r="L43" s="335" t="s">
        <v>308</v>
      </c>
      <c r="M43" s="335" t="s">
        <v>268</v>
      </c>
      <c r="N43" s="335" t="s">
        <v>497</v>
      </c>
      <c r="O43" s="335" t="s">
        <v>59</v>
      </c>
      <c r="P43" s="335">
        <v>5</v>
      </c>
      <c r="Q43" s="335" t="s">
        <v>422</v>
      </c>
      <c r="R43" s="335">
        <v>40</v>
      </c>
      <c r="S43" s="358">
        <v>0.39791666666666664</v>
      </c>
      <c r="T43" s="358">
        <v>0.4236111111111111</v>
      </c>
      <c r="U43" s="359">
        <v>24.616666666666667</v>
      </c>
      <c r="V43" s="360">
        <v>88620</v>
      </c>
      <c r="W43" s="361">
        <v>90.175932667036236</v>
      </c>
    </row>
    <row r="44" spans="12:25" ht="16.2" x14ac:dyDescent="0.3">
      <c r="L44" s="335" t="s">
        <v>309</v>
      </c>
      <c r="M44" s="335" t="s">
        <v>267</v>
      </c>
      <c r="N44" s="335" t="s">
        <v>671</v>
      </c>
      <c r="O44" s="335" t="s">
        <v>334</v>
      </c>
      <c r="P44" s="335">
        <v>1</v>
      </c>
      <c r="Q44" s="337">
        <v>0.27100000000000002</v>
      </c>
      <c r="R44" s="335">
        <v>41</v>
      </c>
      <c r="S44" s="358">
        <v>0.40208333333333335</v>
      </c>
      <c r="T44" s="358">
        <v>0.42430555555555555</v>
      </c>
      <c r="U44" s="359">
        <v>24.533333333333335</v>
      </c>
      <c r="V44" s="360">
        <v>88320</v>
      </c>
      <c r="W44" s="361">
        <v>19.376505907482997</v>
      </c>
      <c r="X44" s="337"/>
      <c r="Y44" s="337"/>
    </row>
    <row r="45" spans="12:25" ht="16.2" x14ac:dyDescent="0.3">
      <c r="L45" s="335" t="s">
        <v>310</v>
      </c>
      <c r="M45" s="335" t="s">
        <v>267</v>
      </c>
      <c r="N45" s="335" t="s">
        <v>671</v>
      </c>
      <c r="O45" s="335" t="s">
        <v>334</v>
      </c>
      <c r="P45" s="335">
        <v>2</v>
      </c>
      <c r="Q45" s="337">
        <v>0.222</v>
      </c>
      <c r="R45" s="335">
        <v>42</v>
      </c>
      <c r="S45" s="358">
        <v>0.40347222222222223</v>
      </c>
      <c r="T45" s="358">
        <v>0.42430555555555555</v>
      </c>
      <c r="U45" s="359">
        <v>24.5</v>
      </c>
      <c r="V45" s="360">
        <v>88200</v>
      </c>
      <c r="W45" s="361">
        <v>15.126391038605149</v>
      </c>
      <c r="X45" s="337"/>
      <c r="Y45" s="337"/>
    </row>
    <row r="46" spans="12:25" ht="16.2" x14ac:dyDescent="0.3">
      <c r="L46" s="335" t="s">
        <v>311</v>
      </c>
      <c r="M46" s="335" t="s">
        <v>267</v>
      </c>
      <c r="N46" s="335" t="s">
        <v>671</v>
      </c>
      <c r="O46" s="335" t="s">
        <v>334</v>
      </c>
      <c r="P46" s="335">
        <v>3</v>
      </c>
      <c r="Q46" s="337">
        <v>0.20300000000000001</v>
      </c>
      <c r="R46" s="335">
        <v>43</v>
      </c>
      <c r="S46" s="358">
        <v>0.40486111111111112</v>
      </c>
      <c r="T46" s="358">
        <v>0.42499999999999999</v>
      </c>
      <c r="U46" s="359">
        <v>24.483333333333334</v>
      </c>
      <c r="V46" s="360">
        <v>88140</v>
      </c>
      <c r="W46" s="361">
        <v>10.932824491188313</v>
      </c>
      <c r="X46" s="337"/>
      <c r="Y46" s="337"/>
    </row>
    <row r="47" spans="12:25" ht="16.2" x14ac:dyDescent="0.3">
      <c r="L47" s="335" t="s">
        <v>312</v>
      </c>
      <c r="M47" s="335" t="s">
        <v>267</v>
      </c>
      <c r="N47" s="335" t="s">
        <v>671</v>
      </c>
      <c r="O47" s="335" t="s">
        <v>334</v>
      </c>
      <c r="P47" s="335">
        <v>4</v>
      </c>
      <c r="Q47" s="337">
        <v>0.14299999999999999</v>
      </c>
      <c r="R47" s="335">
        <v>44</v>
      </c>
      <c r="S47" s="358">
        <v>0.40694444444444444</v>
      </c>
      <c r="T47" s="358">
        <v>0.42569444444444443</v>
      </c>
      <c r="U47" s="359">
        <v>24.45</v>
      </c>
      <c r="V47" s="360">
        <v>88020</v>
      </c>
      <c r="W47" s="361">
        <v>14.403134892745893</v>
      </c>
      <c r="X47" s="337"/>
      <c r="Y47" s="337"/>
    </row>
    <row r="48" spans="12:25" ht="16.2" x14ac:dyDescent="0.3">
      <c r="L48" s="335" t="s">
        <v>313</v>
      </c>
      <c r="M48" s="335" t="s">
        <v>267</v>
      </c>
      <c r="N48" s="335" t="s">
        <v>671</v>
      </c>
      <c r="O48" s="335" t="s">
        <v>334</v>
      </c>
      <c r="P48" s="335">
        <v>5</v>
      </c>
      <c r="Q48" s="337">
        <v>0.17799999999999999</v>
      </c>
      <c r="R48" s="335">
        <v>45</v>
      </c>
      <c r="S48" s="358">
        <v>0.40833333333333333</v>
      </c>
      <c r="T48" s="358">
        <v>0.42638888888888887</v>
      </c>
      <c r="U48" s="359">
        <v>24.433333333333334</v>
      </c>
      <c r="V48" s="360">
        <v>87960</v>
      </c>
      <c r="W48" s="361">
        <v>30.050125408001275</v>
      </c>
      <c r="X48" s="337"/>
      <c r="Y48" s="337"/>
    </row>
    <row r="49" spans="12:25" ht="16.2" x14ac:dyDescent="0.3">
      <c r="L49" s="335" t="s">
        <v>314</v>
      </c>
      <c r="M49" s="335" t="s">
        <v>267</v>
      </c>
      <c r="N49" s="335" t="s">
        <v>671</v>
      </c>
      <c r="O49" s="335" t="s">
        <v>59</v>
      </c>
      <c r="P49" s="335">
        <v>1</v>
      </c>
      <c r="Q49" s="335" t="s">
        <v>422</v>
      </c>
      <c r="R49" s="335">
        <v>46</v>
      </c>
      <c r="S49" s="358">
        <v>0.41111111111111109</v>
      </c>
      <c r="T49" s="358">
        <v>0.42708333333333331</v>
      </c>
      <c r="U49" s="359">
        <v>24.383333333333333</v>
      </c>
      <c r="V49" s="360">
        <v>87780</v>
      </c>
      <c r="W49" s="361">
        <v>7.6151769613627103</v>
      </c>
    </row>
    <row r="50" spans="12:25" ht="16.2" x14ac:dyDescent="0.3">
      <c r="L50" s="335" t="s">
        <v>315</v>
      </c>
      <c r="M50" s="335" t="s">
        <v>267</v>
      </c>
      <c r="N50" s="335" t="s">
        <v>671</v>
      </c>
      <c r="O50" s="335" t="s">
        <v>59</v>
      </c>
      <c r="P50" s="335">
        <v>2</v>
      </c>
      <c r="Q50" s="335" t="s">
        <v>422</v>
      </c>
      <c r="R50" s="335">
        <v>47</v>
      </c>
      <c r="S50" s="358">
        <v>0.41249999999999998</v>
      </c>
      <c r="T50" s="358">
        <v>0.42777777777777776</v>
      </c>
      <c r="U50" s="359">
        <v>24.366666666666667</v>
      </c>
      <c r="V50" s="360">
        <v>87720</v>
      </c>
      <c r="W50" s="361">
        <v>13.679589797158574</v>
      </c>
    </row>
    <row r="51" spans="12:25" ht="16.2" x14ac:dyDescent="0.3">
      <c r="L51" s="335" t="s">
        <v>316</v>
      </c>
      <c r="M51" s="335" t="s">
        <v>267</v>
      </c>
      <c r="N51" s="335" t="s">
        <v>671</v>
      </c>
      <c r="O51" s="335" t="s">
        <v>59</v>
      </c>
      <c r="P51" s="335">
        <v>3</v>
      </c>
      <c r="Q51" s="335" t="s">
        <v>422</v>
      </c>
      <c r="R51" s="335">
        <v>48</v>
      </c>
      <c r="S51" s="358">
        <v>0.41388888888888886</v>
      </c>
      <c r="T51" s="358">
        <v>0.4284722222222222</v>
      </c>
      <c r="U51" s="359">
        <v>24.35</v>
      </c>
      <c r="V51" s="360">
        <v>87660</v>
      </c>
      <c r="W51" s="361">
        <v>11.634407521944123</v>
      </c>
    </row>
    <row r="52" spans="12:25" ht="16.2" x14ac:dyDescent="0.3">
      <c r="L52" s="335" t="s">
        <v>317</v>
      </c>
      <c r="M52" s="335" t="s">
        <v>267</v>
      </c>
      <c r="N52" s="335" t="s">
        <v>671</v>
      </c>
      <c r="O52" s="335" t="s">
        <v>59</v>
      </c>
      <c r="P52" s="335">
        <v>4</v>
      </c>
      <c r="Q52" s="335" t="s">
        <v>422</v>
      </c>
      <c r="R52" s="335">
        <v>49</v>
      </c>
      <c r="S52" s="358">
        <v>0.4152777777777778</v>
      </c>
      <c r="T52" s="358">
        <v>0.42916666666666664</v>
      </c>
      <c r="U52" s="359">
        <v>24.333333333333332</v>
      </c>
      <c r="V52" s="360">
        <v>87600</v>
      </c>
      <c r="W52" s="361">
        <v>10.26889501224151</v>
      </c>
    </row>
    <row r="53" spans="12:25" ht="16.2" x14ac:dyDescent="0.3">
      <c r="L53" s="335" t="s">
        <v>318</v>
      </c>
      <c r="M53" s="335" t="s">
        <v>267</v>
      </c>
      <c r="N53" s="335" t="s">
        <v>671</v>
      </c>
      <c r="O53" s="335" t="s">
        <v>59</v>
      </c>
      <c r="P53" s="335">
        <v>5</v>
      </c>
      <c r="Q53" s="335" t="s">
        <v>422</v>
      </c>
      <c r="R53" s="335">
        <v>50</v>
      </c>
      <c r="S53" s="358">
        <v>0.41666666666666669</v>
      </c>
      <c r="T53" s="358">
        <v>0.43263888888888891</v>
      </c>
      <c r="U53" s="359">
        <v>24.383333333333333</v>
      </c>
      <c r="V53" s="360">
        <v>87780</v>
      </c>
      <c r="W53" s="361">
        <v>8.1824739090429386</v>
      </c>
    </row>
    <row r="54" spans="12:25" ht="16.2" x14ac:dyDescent="0.3">
      <c r="L54" s="335" t="s">
        <v>319</v>
      </c>
      <c r="M54" s="335" t="s">
        <v>268</v>
      </c>
      <c r="N54" s="335" t="s">
        <v>671</v>
      </c>
      <c r="O54" s="335" t="s">
        <v>334</v>
      </c>
      <c r="P54" s="335">
        <v>1</v>
      </c>
      <c r="Q54" s="337">
        <v>0.36</v>
      </c>
      <c r="R54" s="335">
        <v>51</v>
      </c>
      <c r="S54" s="358">
        <v>0.4201388888888889</v>
      </c>
      <c r="T54" s="358">
        <v>0.43333333333333335</v>
      </c>
      <c r="U54" s="359">
        <v>24.316666666666666</v>
      </c>
      <c r="V54" s="360">
        <v>87540</v>
      </c>
      <c r="W54" s="361">
        <v>28.760620810318866</v>
      </c>
      <c r="X54" s="337"/>
      <c r="Y54" s="337"/>
    </row>
    <row r="55" spans="12:25" ht="16.2" x14ac:dyDescent="0.3">
      <c r="L55" s="335" t="s">
        <v>320</v>
      </c>
      <c r="M55" s="335" t="s">
        <v>268</v>
      </c>
      <c r="N55" s="335" t="s">
        <v>671</v>
      </c>
      <c r="O55" s="335" t="s">
        <v>334</v>
      </c>
      <c r="P55" s="335">
        <v>2</v>
      </c>
      <c r="Q55" s="337">
        <v>0.11700000000000001</v>
      </c>
      <c r="R55" s="335">
        <v>52</v>
      </c>
      <c r="S55" s="358">
        <v>0.42083333333333334</v>
      </c>
      <c r="T55" s="358">
        <v>0.43402777777777779</v>
      </c>
      <c r="U55" s="359">
        <v>24.316666666666666</v>
      </c>
      <c r="V55" s="360">
        <v>87540</v>
      </c>
      <c r="W55" s="361">
        <v>25.492101295166393</v>
      </c>
      <c r="X55" s="337"/>
      <c r="Y55" s="337"/>
    </row>
    <row r="56" spans="12:25" ht="16.2" x14ac:dyDescent="0.3">
      <c r="L56" s="335" t="s">
        <v>321</v>
      </c>
      <c r="M56" s="335" t="s">
        <v>268</v>
      </c>
      <c r="N56" s="335" t="s">
        <v>671</v>
      </c>
      <c r="O56" s="335" t="s">
        <v>334</v>
      </c>
      <c r="P56" s="335">
        <v>3</v>
      </c>
      <c r="Q56" s="337">
        <v>0.437</v>
      </c>
      <c r="R56" s="335">
        <v>53</v>
      </c>
      <c r="S56" s="358">
        <v>0.42222222222222222</v>
      </c>
      <c r="T56" s="358">
        <v>0.43472222222222223</v>
      </c>
      <c r="U56" s="359">
        <v>24.3</v>
      </c>
      <c r="V56" s="360">
        <v>87480</v>
      </c>
      <c r="W56" s="361">
        <v>26.672499225031707</v>
      </c>
      <c r="X56" s="337"/>
      <c r="Y56" s="337"/>
    </row>
    <row r="57" spans="12:25" ht="16.2" x14ac:dyDescent="0.3">
      <c r="L57" s="335" t="s">
        <v>322</v>
      </c>
      <c r="M57" s="335" t="s">
        <v>268</v>
      </c>
      <c r="N57" s="335" t="s">
        <v>671</v>
      </c>
      <c r="O57" s="335" t="s">
        <v>334</v>
      </c>
      <c r="P57" s="335">
        <v>4</v>
      </c>
      <c r="Q57" s="337">
        <v>0.221</v>
      </c>
      <c r="R57" s="335">
        <v>54</v>
      </c>
      <c r="S57" s="358">
        <v>0.42499999999999999</v>
      </c>
      <c r="T57" s="358">
        <v>0.43541666666666667</v>
      </c>
      <c r="U57" s="359">
        <v>24.25</v>
      </c>
      <c r="V57" s="360">
        <v>87300</v>
      </c>
      <c r="W57" s="361">
        <v>33.923468949278259</v>
      </c>
      <c r="X57" s="337"/>
      <c r="Y57" s="337"/>
    </row>
    <row r="58" spans="12:25" ht="16.2" x14ac:dyDescent="0.3">
      <c r="L58" s="335" t="s">
        <v>323</v>
      </c>
      <c r="M58" s="335" t="s">
        <v>268</v>
      </c>
      <c r="N58" s="335" t="s">
        <v>671</v>
      </c>
      <c r="O58" s="335" t="s">
        <v>334</v>
      </c>
      <c r="P58" s="335">
        <v>5</v>
      </c>
      <c r="Q58" s="337">
        <v>0.27200000000000002</v>
      </c>
      <c r="R58" s="335">
        <v>55</v>
      </c>
      <c r="S58" s="358">
        <v>0.42777777777777776</v>
      </c>
      <c r="T58" s="358">
        <v>0.43611111111111112</v>
      </c>
      <c r="U58" s="359">
        <v>24.2</v>
      </c>
      <c r="V58" s="360">
        <v>87120</v>
      </c>
      <c r="W58" s="361">
        <v>35.241498532636101</v>
      </c>
      <c r="X58" s="337"/>
      <c r="Y58" s="337"/>
    </row>
    <row r="59" spans="12:25" ht="16.2" x14ac:dyDescent="0.3">
      <c r="L59" s="335" t="s">
        <v>324</v>
      </c>
      <c r="M59" s="335" t="s">
        <v>268</v>
      </c>
      <c r="N59" s="335" t="s">
        <v>671</v>
      </c>
      <c r="O59" s="335" t="s">
        <v>59</v>
      </c>
      <c r="P59" s="335">
        <v>1</v>
      </c>
      <c r="Q59" s="335" t="s">
        <v>422</v>
      </c>
      <c r="R59" s="335">
        <v>56</v>
      </c>
      <c r="S59" s="358">
        <v>0.42986111111111114</v>
      </c>
      <c r="T59" s="358">
        <v>0.43611111111111112</v>
      </c>
      <c r="U59" s="359">
        <v>24.15</v>
      </c>
      <c r="V59" s="360">
        <v>86940</v>
      </c>
      <c r="W59" s="361">
        <v>21.806581737574447</v>
      </c>
    </row>
    <row r="60" spans="12:25" ht="16.2" x14ac:dyDescent="0.3">
      <c r="L60" s="335" t="s">
        <v>325</v>
      </c>
      <c r="M60" s="335" t="s">
        <v>268</v>
      </c>
      <c r="N60" s="335" t="s">
        <v>671</v>
      </c>
      <c r="O60" s="335" t="s">
        <v>59</v>
      </c>
      <c r="P60" s="335">
        <v>2</v>
      </c>
      <c r="Q60" s="335" t="s">
        <v>422</v>
      </c>
      <c r="R60" s="335">
        <v>57</v>
      </c>
      <c r="S60" s="358">
        <v>0.43333333333333335</v>
      </c>
      <c r="T60" s="358">
        <v>0.43888888888888888</v>
      </c>
      <c r="U60" s="359">
        <v>24.133333333333333</v>
      </c>
      <c r="V60" s="360">
        <v>86880</v>
      </c>
      <c r="W60" s="361">
        <v>23.371909587911826</v>
      </c>
    </row>
    <row r="61" spans="12:25" ht="16.2" x14ac:dyDescent="0.3">
      <c r="L61" s="335" t="s">
        <v>326</v>
      </c>
      <c r="M61" s="335" t="s">
        <v>268</v>
      </c>
      <c r="N61" s="335" t="s">
        <v>671</v>
      </c>
      <c r="O61" s="335" t="s">
        <v>59</v>
      </c>
      <c r="P61" s="335">
        <v>3</v>
      </c>
      <c r="Q61" s="335" t="s">
        <v>422</v>
      </c>
      <c r="R61" s="335">
        <v>58</v>
      </c>
      <c r="S61" s="358">
        <v>0.43541666666666667</v>
      </c>
      <c r="T61" s="358">
        <v>0.43958333333333333</v>
      </c>
      <c r="U61" s="359">
        <v>24.1</v>
      </c>
      <c r="V61" s="360">
        <v>86760</v>
      </c>
      <c r="W61" s="361">
        <v>27.415092963317655</v>
      </c>
    </row>
    <row r="62" spans="12:25" ht="16.2" x14ac:dyDescent="0.3">
      <c r="L62" s="335" t="s">
        <v>327</v>
      </c>
      <c r="M62" s="335" t="s">
        <v>268</v>
      </c>
      <c r="N62" s="335" t="s">
        <v>671</v>
      </c>
      <c r="O62" s="335" t="s">
        <v>59</v>
      </c>
      <c r="P62" s="335">
        <v>4</v>
      </c>
      <c r="Q62" s="335" t="s">
        <v>422</v>
      </c>
      <c r="R62" s="335">
        <v>59</v>
      </c>
      <c r="S62" s="358">
        <v>0.43680555555555556</v>
      </c>
      <c r="T62" s="358">
        <v>0.44027777777777777</v>
      </c>
      <c r="U62" s="359">
        <v>24.083333333333332</v>
      </c>
      <c r="V62" s="360">
        <v>86700</v>
      </c>
      <c r="W62" s="361">
        <v>20.313502704028057</v>
      </c>
    </row>
    <row r="63" spans="12:25" ht="16.2" x14ac:dyDescent="0.3">
      <c r="L63" s="335" t="s">
        <v>328</v>
      </c>
      <c r="M63" s="335" t="s">
        <v>268</v>
      </c>
      <c r="N63" s="335" t="s">
        <v>671</v>
      </c>
      <c r="O63" s="335" t="s">
        <v>59</v>
      </c>
      <c r="P63" s="335">
        <v>5</v>
      </c>
      <c r="Q63" s="335" t="s">
        <v>422</v>
      </c>
      <c r="R63" s="335">
        <v>60</v>
      </c>
      <c r="S63" s="358">
        <v>0.43819444444444444</v>
      </c>
      <c r="T63" s="358">
        <v>0.44097222222222221</v>
      </c>
      <c r="U63" s="359">
        <v>24.066666666666666</v>
      </c>
      <c r="V63" s="360">
        <v>86640</v>
      </c>
      <c r="W63" s="361">
        <v>20.970257565831716</v>
      </c>
    </row>
    <row r="64" spans="12:25" x14ac:dyDescent="0.3">
      <c r="L64" s="335" t="s">
        <v>499</v>
      </c>
      <c r="M64" s="335" t="s">
        <v>422</v>
      </c>
      <c r="N64" s="335" t="s">
        <v>422</v>
      </c>
      <c r="O64" s="335" t="s">
        <v>422</v>
      </c>
      <c r="P64" s="335">
        <v>1</v>
      </c>
      <c r="Q64" s="337">
        <v>4.8000000000000001E-2</v>
      </c>
      <c r="R64" s="335" t="s">
        <v>422</v>
      </c>
      <c r="S64" s="362"/>
      <c r="T64" s="362"/>
      <c r="U64" s="362"/>
      <c r="V64" s="362"/>
      <c r="W64" s="363"/>
      <c r="X64" s="337"/>
      <c r="Y64" s="337"/>
    </row>
    <row r="65" spans="12:25" x14ac:dyDescent="0.3">
      <c r="L65" s="335" t="s">
        <v>500</v>
      </c>
      <c r="M65" s="335" t="s">
        <v>422</v>
      </c>
      <c r="N65" s="335" t="s">
        <v>422</v>
      </c>
      <c r="O65" s="335" t="s">
        <v>422</v>
      </c>
      <c r="P65" s="335">
        <v>2</v>
      </c>
      <c r="Q65" s="337">
        <v>6.7000000000000004E-2</v>
      </c>
      <c r="R65" s="335" t="s">
        <v>422</v>
      </c>
      <c r="S65" s="364"/>
      <c r="T65" s="364"/>
      <c r="U65" s="364"/>
      <c r="V65" s="364"/>
      <c r="W65" s="364"/>
      <c r="X65" s="337"/>
      <c r="Y65" s="337"/>
    </row>
    <row r="66" spans="12:25" x14ac:dyDescent="0.3">
      <c r="L66" s="335" t="s">
        <v>501</v>
      </c>
      <c r="M66" s="335" t="s">
        <v>422</v>
      </c>
      <c r="N66" s="335" t="s">
        <v>422</v>
      </c>
      <c r="O66" s="335" t="s">
        <v>422</v>
      </c>
      <c r="P66" s="335">
        <v>3</v>
      </c>
      <c r="Q66" s="337">
        <v>3.5000000000000003E-2</v>
      </c>
      <c r="R66" s="335" t="s">
        <v>422</v>
      </c>
      <c r="S66" s="365"/>
      <c r="T66" s="365"/>
      <c r="U66" s="366"/>
      <c r="V66" s="366"/>
      <c r="W66" s="366"/>
      <c r="X66" s="337"/>
      <c r="Y66" s="337"/>
    </row>
    <row r="67" spans="12:25" x14ac:dyDescent="0.3">
      <c r="L67" s="335" t="s">
        <v>502</v>
      </c>
      <c r="M67" s="335" t="s">
        <v>422</v>
      </c>
      <c r="N67" s="335" t="s">
        <v>422</v>
      </c>
      <c r="O67" s="335" t="s">
        <v>422</v>
      </c>
      <c r="P67" s="335">
        <v>4</v>
      </c>
      <c r="Q67" s="337">
        <v>2.5000000000000001E-2</v>
      </c>
      <c r="R67" s="335" t="s">
        <v>422</v>
      </c>
      <c r="S67" s="365"/>
      <c r="T67" s="365"/>
      <c r="U67" s="367"/>
      <c r="V67" s="367"/>
      <c r="W67" s="367"/>
      <c r="X67" s="337"/>
      <c r="Y67" s="337"/>
    </row>
    <row r="68" spans="12:25" x14ac:dyDescent="0.3">
      <c r="L68" s="335" t="s">
        <v>503</v>
      </c>
      <c r="M68" s="335" t="s">
        <v>422</v>
      </c>
      <c r="N68" s="335" t="s">
        <v>422</v>
      </c>
      <c r="O68" s="335" t="s">
        <v>422</v>
      </c>
      <c r="P68" s="335">
        <v>5</v>
      </c>
      <c r="Q68" s="337">
        <v>0.17499999999999999</v>
      </c>
      <c r="R68" s="335" t="s">
        <v>422</v>
      </c>
      <c r="S68" s="365"/>
      <c r="T68" s="365"/>
      <c r="U68" s="367"/>
      <c r="V68" s="367"/>
      <c r="W68" s="367"/>
      <c r="X68" s="337"/>
      <c r="Y68" s="337"/>
    </row>
    <row r="69" spans="12:25" x14ac:dyDescent="0.3">
      <c r="L69" s="335" t="s">
        <v>504</v>
      </c>
      <c r="M69" s="335" t="s">
        <v>422</v>
      </c>
      <c r="N69" s="335" t="s">
        <v>422</v>
      </c>
      <c r="O69" s="335" t="s">
        <v>422</v>
      </c>
      <c r="P69" s="335">
        <v>6</v>
      </c>
      <c r="Q69" s="337">
        <v>0.02</v>
      </c>
      <c r="R69" s="335" t="s">
        <v>422</v>
      </c>
      <c r="S69" s="365"/>
      <c r="T69" s="365"/>
      <c r="U69" s="367"/>
      <c r="V69" s="367"/>
      <c r="W69" s="367"/>
      <c r="X69" s="337"/>
      <c r="Y69" s="337"/>
    </row>
    <row r="70" spans="12:25" x14ac:dyDescent="0.3">
      <c r="L70" s="335" t="s">
        <v>505</v>
      </c>
      <c r="M70" s="335" t="s">
        <v>422</v>
      </c>
      <c r="N70" s="335" t="s">
        <v>422</v>
      </c>
      <c r="O70" s="335" t="s">
        <v>422</v>
      </c>
      <c r="P70" s="335">
        <v>7</v>
      </c>
      <c r="Q70" s="337">
        <v>3.2000000000000001E-2</v>
      </c>
      <c r="R70" s="335" t="s">
        <v>422</v>
      </c>
      <c r="S70" s="365"/>
      <c r="T70" s="365"/>
      <c r="U70" s="366"/>
      <c r="V70" s="366"/>
      <c r="W70" s="366"/>
      <c r="X70" s="337"/>
      <c r="Y70" s="337"/>
    </row>
    <row r="71" spans="12:25" x14ac:dyDescent="0.3">
      <c r="L71" s="335" t="s">
        <v>506</v>
      </c>
      <c r="M71" s="335" t="s">
        <v>422</v>
      </c>
      <c r="N71" s="335" t="s">
        <v>422</v>
      </c>
      <c r="O71" s="335" t="s">
        <v>422</v>
      </c>
      <c r="P71" s="335">
        <v>8</v>
      </c>
      <c r="Q71" s="337">
        <v>7.2999999999999995E-2</v>
      </c>
      <c r="R71" s="335" t="s">
        <v>422</v>
      </c>
      <c r="S71" s="365"/>
      <c r="T71" s="365"/>
      <c r="U71" s="367"/>
      <c r="V71" s="367"/>
      <c r="W71" s="367"/>
      <c r="X71" s="337"/>
      <c r="Y71" s="337"/>
    </row>
    <row r="72" spans="12:25" x14ac:dyDescent="0.3">
      <c r="L72" s="335" t="s">
        <v>507</v>
      </c>
      <c r="M72" s="335" t="s">
        <v>422</v>
      </c>
      <c r="N72" s="335" t="s">
        <v>422</v>
      </c>
      <c r="O72" s="335" t="s">
        <v>422</v>
      </c>
      <c r="P72" s="335">
        <v>9</v>
      </c>
      <c r="Q72" s="337">
        <v>0.02</v>
      </c>
      <c r="R72" s="335" t="s">
        <v>422</v>
      </c>
      <c r="S72" s="365"/>
      <c r="T72" s="365"/>
      <c r="U72" s="367"/>
      <c r="V72" s="367"/>
      <c r="W72" s="367"/>
      <c r="X72" s="337"/>
      <c r="Y72" s="337"/>
    </row>
    <row r="73" spans="12:25" x14ac:dyDescent="0.3">
      <c r="L73" s="335" t="s">
        <v>508</v>
      </c>
      <c r="M73" s="335" t="s">
        <v>422</v>
      </c>
      <c r="N73" s="335" t="s">
        <v>422</v>
      </c>
      <c r="O73" s="335" t="s">
        <v>422</v>
      </c>
      <c r="P73" s="335">
        <v>10</v>
      </c>
      <c r="Q73" s="337">
        <v>7.3999999999999996E-2</v>
      </c>
      <c r="R73" s="335" t="s">
        <v>422</v>
      </c>
      <c r="S73" s="365"/>
      <c r="T73" s="365"/>
      <c r="U73" s="367"/>
      <c r="V73" s="367"/>
      <c r="W73" s="367"/>
      <c r="X73" s="337"/>
      <c r="Y73" s="337"/>
    </row>
    <row r="74" spans="12:25" x14ac:dyDescent="0.3">
      <c r="S74" s="365"/>
      <c r="T74" s="365"/>
      <c r="U74" s="366"/>
      <c r="V74" s="366"/>
      <c r="W74" s="366"/>
    </row>
    <row r="75" spans="12:25" x14ac:dyDescent="0.3">
      <c r="S75" s="365"/>
      <c r="T75" s="365"/>
      <c r="U75" s="367"/>
      <c r="V75" s="367"/>
      <c r="W75" s="367"/>
    </row>
    <row r="76" spans="12:25" x14ac:dyDescent="0.3">
      <c r="S76" s="365"/>
      <c r="T76" s="365"/>
      <c r="U76" s="367"/>
      <c r="V76" s="367"/>
      <c r="W76" s="367"/>
    </row>
    <row r="77" spans="12:25" x14ac:dyDescent="0.3">
      <c r="S77" s="365"/>
      <c r="T77" s="365"/>
      <c r="U77" s="367"/>
      <c r="V77" s="367"/>
      <c r="W77" s="367"/>
    </row>
    <row r="78" spans="12:25" x14ac:dyDescent="0.3">
      <c r="S78" s="365"/>
      <c r="T78" s="365"/>
      <c r="U78" s="366"/>
      <c r="V78" s="366"/>
      <c r="W78" s="366"/>
    </row>
    <row r="79" spans="12:25" x14ac:dyDescent="0.3">
      <c r="S79" s="365"/>
      <c r="T79" s="365"/>
      <c r="U79" s="367"/>
      <c r="V79" s="367"/>
      <c r="W79" s="367"/>
    </row>
    <row r="80" spans="12:25" x14ac:dyDescent="0.3">
      <c r="S80" s="365"/>
      <c r="T80" s="365"/>
      <c r="U80" s="367"/>
      <c r="V80" s="367"/>
      <c r="W80" s="367"/>
    </row>
    <row r="81" spans="19:23" x14ac:dyDescent="0.3">
      <c r="S81" s="365"/>
      <c r="T81" s="365"/>
      <c r="U81" s="367"/>
      <c r="V81" s="367"/>
      <c r="W81" s="367"/>
    </row>
    <row r="82" spans="19:23" x14ac:dyDescent="0.3">
      <c r="S82" s="365"/>
      <c r="T82" s="365"/>
      <c r="U82" s="366"/>
      <c r="V82" s="366"/>
      <c r="W82" s="366"/>
    </row>
    <row r="83" spans="19:23" x14ac:dyDescent="0.3">
      <c r="S83" s="365"/>
      <c r="T83" s="365"/>
      <c r="U83" s="367"/>
      <c r="V83" s="367"/>
      <c r="W83" s="367"/>
    </row>
    <row r="84" spans="19:23" x14ac:dyDescent="0.3">
      <c r="S84" s="365"/>
      <c r="T84" s="365"/>
      <c r="U84" s="367"/>
      <c r="V84" s="367"/>
      <c r="W84" s="367"/>
    </row>
    <row r="85" spans="19:23" x14ac:dyDescent="0.3">
      <c r="S85" s="365"/>
      <c r="T85" s="365"/>
      <c r="U85" s="367"/>
      <c r="V85" s="367"/>
      <c r="W85" s="367"/>
    </row>
    <row r="86" spans="19:23" x14ac:dyDescent="0.3">
      <c r="S86" s="365"/>
      <c r="T86" s="365"/>
      <c r="U86" s="366"/>
      <c r="V86" s="366"/>
      <c r="W86" s="366"/>
    </row>
    <row r="87" spans="19:23" x14ac:dyDescent="0.3">
      <c r="S87" s="365"/>
      <c r="T87" s="365"/>
      <c r="U87" s="367"/>
      <c r="V87" s="367"/>
      <c r="W87" s="367"/>
    </row>
    <row r="88" spans="19:23" x14ac:dyDescent="0.3">
      <c r="S88" s="365"/>
      <c r="T88" s="365"/>
      <c r="U88" s="367"/>
      <c r="V88" s="367"/>
      <c r="W88" s="367"/>
    </row>
    <row r="89" spans="19:23" x14ac:dyDescent="0.3">
      <c r="S89" s="365"/>
      <c r="T89" s="365"/>
      <c r="U89" s="367"/>
      <c r="V89" s="367"/>
      <c r="W89" s="367"/>
    </row>
    <row r="90" spans="19:23" x14ac:dyDescent="0.3">
      <c r="S90" s="365"/>
      <c r="T90" s="365"/>
      <c r="U90" s="366"/>
      <c r="V90" s="366"/>
      <c r="W90" s="366"/>
    </row>
    <row r="91" spans="19:23" x14ac:dyDescent="0.3">
      <c r="S91" s="365"/>
      <c r="T91" s="365"/>
      <c r="U91" s="367"/>
      <c r="V91" s="367"/>
      <c r="W91" s="367"/>
    </row>
    <row r="92" spans="19:23" x14ac:dyDescent="0.3">
      <c r="S92" s="365"/>
      <c r="T92" s="365"/>
      <c r="U92" s="367"/>
      <c r="V92" s="367"/>
      <c r="W92" s="367"/>
    </row>
    <row r="93" spans="19:23" x14ac:dyDescent="0.3">
      <c r="S93" s="365"/>
      <c r="T93" s="365"/>
      <c r="U93" s="367"/>
      <c r="V93" s="367"/>
      <c r="W93" s="367"/>
    </row>
    <row r="94" spans="19:23" x14ac:dyDescent="0.3">
      <c r="S94" s="365"/>
      <c r="T94" s="365"/>
      <c r="U94" s="366"/>
      <c r="V94" s="366"/>
      <c r="W94" s="366"/>
    </row>
    <row r="95" spans="19:23" x14ac:dyDescent="0.3">
      <c r="S95" s="365"/>
      <c r="T95" s="365"/>
      <c r="U95" s="367"/>
      <c r="V95" s="367"/>
      <c r="W95" s="367"/>
    </row>
    <row r="96" spans="19:23" x14ac:dyDescent="0.3">
      <c r="S96" s="365"/>
      <c r="T96" s="365"/>
      <c r="U96" s="367"/>
      <c r="V96" s="367"/>
      <c r="W96" s="367"/>
    </row>
    <row r="97" spans="19:23" x14ac:dyDescent="0.3">
      <c r="S97" s="359"/>
      <c r="T97" s="359"/>
      <c r="U97" s="367"/>
      <c r="V97" s="367"/>
      <c r="W97" s="367"/>
    </row>
    <row r="98" spans="19:23" x14ac:dyDescent="0.3">
      <c r="S98" s="365"/>
      <c r="T98" s="365"/>
      <c r="U98" s="367"/>
      <c r="V98" s="367"/>
      <c r="W98" s="367"/>
    </row>
    <row r="99" spans="19:23" x14ac:dyDescent="0.3">
      <c r="S99" s="365"/>
      <c r="T99" s="365"/>
      <c r="U99" s="367"/>
      <c r="V99" s="367"/>
      <c r="W99" s="367"/>
    </row>
    <row r="100" spans="19:23" x14ac:dyDescent="0.3">
      <c r="S100" s="365"/>
      <c r="T100" s="365"/>
      <c r="U100" s="367"/>
      <c r="V100" s="367"/>
      <c r="W100" s="367"/>
    </row>
    <row r="101" spans="19:23" x14ac:dyDescent="0.3">
      <c r="S101" s="359"/>
      <c r="T101" s="359"/>
      <c r="U101" s="367"/>
      <c r="V101" s="367"/>
      <c r="W101" s="367"/>
    </row>
    <row r="102" spans="19:23" x14ac:dyDescent="0.3">
      <c r="S102" s="365"/>
      <c r="T102" s="365"/>
      <c r="U102" s="367"/>
      <c r="V102" s="367"/>
      <c r="W102" s="367"/>
    </row>
    <row r="103" spans="19:23" x14ac:dyDescent="0.3">
      <c r="S103" s="365"/>
      <c r="T103" s="365"/>
      <c r="U103" s="367"/>
      <c r="V103" s="367"/>
      <c r="W103" s="367"/>
    </row>
    <row r="104" spans="19:23" x14ac:dyDescent="0.3">
      <c r="S104" s="365"/>
      <c r="T104" s="365"/>
      <c r="U104" s="367"/>
      <c r="V104" s="367"/>
      <c r="W104" s="367"/>
    </row>
    <row r="105" spans="19:23" x14ac:dyDescent="0.3">
      <c r="S105" s="364"/>
      <c r="T105" s="364"/>
      <c r="U105" s="367"/>
      <c r="V105" s="367"/>
      <c r="W105" s="367"/>
    </row>
    <row r="106" spans="19:23" x14ac:dyDescent="0.3">
      <c r="S106" s="365"/>
      <c r="T106" s="365"/>
      <c r="U106" s="367"/>
      <c r="V106" s="367"/>
      <c r="W106" s="367"/>
    </row>
    <row r="107" spans="19:23" x14ac:dyDescent="0.3">
      <c r="S107" s="365"/>
      <c r="T107" s="365"/>
      <c r="U107" s="367"/>
      <c r="V107" s="367"/>
      <c r="W107" s="367"/>
    </row>
    <row r="108" spans="19:23" x14ac:dyDescent="0.3">
      <c r="S108" s="365"/>
      <c r="T108" s="365"/>
      <c r="U108" s="367"/>
      <c r="V108" s="367"/>
      <c r="W108" s="367"/>
    </row>
    <row r="109" spans="19:23" x14ac:dyDescent="0.3">
      <c r="S109" s="364"/>
      <c r="T109" s="364"/>
      <c r="U109" s="367"/>
      <c r="V109" s="367"/>
      <c r="W109" s="367"/>
    </row>
    <row r="110" spans="19:23" x14ac:dyDescent="0.3">
      <c r="S110" s="365"/>
      <c r="T110" s="365"/>
      <c r="U110" s="367"/>
      <c r="V110" s="367"/>
      <c r="W110" s="367"/>
    </row>
    <row r="111" spans="19:23" x14ac:dyDescent="0.3">
      <c r="S111" s="365"/>
      <c r="T111" s="365"/>
      <c r="U111" s="367"/>
      <c r="V111" s="367"/>
      <c r="W111" s="367"/>
    </row>
    <row r="112" spans="19:23" x14ac:dyDescent="0.3">
      <c r="S112" s="365"/>
      <c r="T112" s="365"/>
      <c r="U112" s="367"/>
      <c r="V112" s="367"/>
      <c r="W112" s="367"/>
    </row>
    <row r="113" spans="19:23" x14ac:dyDescent="0.3">
      <c r="S113" s="364"/>
      <c r="T113" s="364"/>
      <c r="U113" s="364"/>
      <c r="V113" s="364"/>
      <c r="W113" s="364"/>
    </row>
    <row r="114" spans="19:23" x14ac:dyDescent="0.3">
      <c r="S114" s="364"/>
      <c r="T114" s="364"/>
      <c r="U114" s="364"/>
      <c r="V114" s="364"/>
      <c r="W114" s="364"/>
    </row>
    <row r="115" spans="19:23" x14ac:dyDescent="0.3">
      <c r="S115" s="364"/>
      <c r="T115" s="364"/>
      <c r="U115" s="364"/>
      <c r="V115" s="364"/>
      <c r="W115" s="364"/>
    </row>
    <row r="116" spans="19:23" x14ac:dyDescent="0.3">
      <c r="S116" s="364"/>
      <c r="T116" s="364"/>
      <c r="U116" s="364"/>
      <c r="V116" s="364"/>
      <c r="W116" s="364"/>
    </row>
    <row r="117" spans="19:23" x14ac:dyDescent="0.3">
      <c r="S117" s="364"/>
      <c r="T117" s="364"/>
      <c r="U117" s="364"/>
      <c r="V117" s="364"/>
      <c r="W117" s="364"/>
    </row>
    <row r="118" spans="19:23" x14ac:dyDescent="0.3">
      <c r="S118" s="364"/>
      <c r="T118" s="364"/>
      <c r="U118" s="364"/>
      <c r="V118" s="364"/>
      <c r="W118" s="364"/>
    </row>
    <row r="119" spans="19:23" x14ac:dyDescent="0.3">
      <c r="S119" s="364"/>
      <c r="T119" s="364"/>
      <c r="U119" s="364"/>
      <c r="V119" s="364"/>
      <c r="W119" s="364"/>
    </row>
  </sheetData>
  <mergeCells count="5">
    <mergeCell ref="D2:E2"/>
    <mergeCell ref="F2:G2"/>
    <mergeCell ref="A4:A9"/>
    <mergeCell ref="A10:A14"/>
    <mergeCell ref="A1:G1"/>
  </mergeCells>
  <phoneticPr fontId="35" type="noConversion"/>
  <conditionalFormatting sqref="L3:Y3">
    <cfRule type="containsText" dxfId="32" priority="53" operator="containsText" text="LOQ">
      <formula>NOT(ISERROR(SEARCH("LOQ",L3)))</formula>
    </cfRule>
    <cfRule type="containsText" dxfId="31" priority="54" operator="containsText" text="LOD">
      <formula>NOT(ISERROR(SEARCH("LOD",L3)))</formula>
    </cfRule>
  </conditionalFormatting>
  <conditionalFormatting sqref="I3:J3">
    <cfRule type="containsText" dxfId="30" priority="51" operator="containsText" text="LOQ">
      <formula>NOT(ISERROR(SEARCH("LOQ",I3)))</formula>
    </cfRule>
    <cfRule type="containsText" dxfId="29" priority="52" operator="containsText" text="LOD">
      <formula>NOT(ISERROR(SEARCH("LOD",I3)))</formula>
    </cfRule>
  </conditionalFormatting>
  <conditionalFormatting sqref="A3:K3">
    <cfRule type="containsText" dxfId="28" priority="49" operator="containsText" text="LOQ">
      <formula>NOT(ISERROR(SEARCH("LOQ",A3)))</formula>
    </cfRule>
    <cfRule type="containsText" dxfId="27" priority="50" operator="containsText" text="LOD">
      <formula>NOT(ISERROR(SEARCH("LOD",A3)))</formula>
    </cfRule>
  </conditionalFormatting>
  <conditionalFormatting sqref="S97:T97 S101:T101 S4:V63 S64:W64">
    <cfRule type="cellIs" dxfId="26" priority="6" operator="between">
      <formula>#REF!</formula>
      <formula>#REF!</formula>
    </cfRule>
    <cfRule type="containsText" dxfId="25" priority="7" operator="containsText" text="LOQ">
      <formula>NOT(ISERROR(SEARCH("LOQ",S4)))</formula>
    </cfRule>
    <cfRule type="containsText" dxfId="24" priority="8" operator="containsText" text="LOD">
      <formula>NOT(ISERROR(SEARCH("LOD",S4)))</formula>
    </cfRule>
  </conditionalFormatting>
  <conditionalFormatting sqref="W64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{D7FE870E-CDA4-4793-8627-6BD9F92EDE14}</x14:id>
        </ext>
      </extLst>
    </cfRule>
  </conditionalFormatting>
  <conditionalFormatting sqref="W64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{1DCF3A12-0A3A-47F4-8A56-1B61A3D41BC5}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FE870E-CDA4-4793-8627-6BD9F92EDE1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W64</xm:sqref>
        </x14:conditionalFormatting>
        <x14:conditionalFormatting xmlns:xm="http://schemas.microsoft.com/office/excel/2006/main">
          <x14:cfRule type="dataBar" id="{1DCF3A12-0A3A-47F4-8A56-1B61A3D41B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W64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20CF-0E3F-4B67-BF4A-AC962EC5184D}">
  <sheetPr codeName="Tabelle2"/>
  <dimension ref="A1:S290"/>
  <sheetViews>
    <sheetView zoomScaleNormal="100" workbookViewId="0">
      <pane xSplit="3" ySplit="2" topLeftCell="D3" activePane="bottomRight" state="frozen"/>
      <selection activeCell="E35" sqref="E35"/>
      <selection pane="topRight" activeCell="E35" sqref="E35"/>
      <selection pane="bottomLeft" activeCell="E35" sqref="E35"/>
      <selection pane="bottomRight"/>
    </sheetView>
  </sheetViews>
  <sheetFormatPr baseColWidth="10" defaultRowHeight="14.4" x14ac:dyDescent="0.3"/>
  <cols>
    <col min="1" max="1" width="34.6640625" style="131" customWidth="1"/>
    <col min="2" max="2" width="15.44140625" style="131" bestFit="1" customWidth="1"/>
    <col min="3" max="3" width="29.77734375" style="312" customWidth="1"/>
    <col min="4" max="19" width="11.5546875" style="312" customWidth="1"/>
    <col min="20" max="20" width="11.5546875" style="131" customWidth="1"/>
    <col min="21" max="16384" width="11.5546875" style="131"/>
  </cols>
  <sheetData>
    <row r="1" spans="1:19" x14ac:dyDescent="0.3">
      <c r="A1" s="131" t="s">
        <v>693</v>
      </c>
    </row>
    <row r="2" spans="1:19" s="251" customFormat="1" ht="16.8" thickBot="1" x14ac:dyDescent="0.35">
      <c r="A2" s="323" t="s">
        <v>404</v>
      </c>
      <c r="B2" s="323" t="s">
        <v>405</v>
      </c>
      <c r="C2" s="323" t="s">
        <v>524</v>
      </c>
      <c r="D2" s="323" t="s">
        <v>674</v>
      </c>
      <c r="E2" s="323" t="s">
        <v>675</v>
      </c>
      <c r="F2" s="323" t="s">
        <v>676</v>
      </c>
      <c r="G2" s="323" t="s">
        <v>677</v>
      </c>
      <c r="H2" s="323" t="s">
        <v>678</v>
      </c>
      <c r="I2" s="323" t="s">
        <v>679</v>
      </c>
      <c r="J2" s="323" t="s">
        <v>680</v>
      </c>
      <c r="K2" s="323" t="s">
        <v>681</v>
      </c>
      <c r="L2" s="323" t="s">
        <v>682</v>
      </c>
      <c r="M2" s="323" t="s">
        <v>683</v>
      </c>
      <c r="N2" s="323" t="s">
        <v>684</v>
      </c>
      <c r="O2" s="323" t="s">
        <v>685</v>
      </c>
      <c r="P2" s="323" t="s">
        <v>686</v>
      </c>
      <c r="Q2" s="323" t="s">
        <v>687</v>
      </c>
      <c r="R2" s="323" t="s">
        <v>688</v>
      </c>
      <c r="S2" s="323" t="s">
        <v>689</v>
      </c>
    </row>
    <row r="3" spans="1:19" ht="15.6" x14ac:dyDescent="0.35">
      <c r="A3" s="327" t="s">
        <v>424</v>
      </c>
      <c r="B3" s="327" t="s">
        <v>411</v>
      </c>
      <c r="C3" s="327" t="s">
        <v>59</v>
      </c>
      <c r="D3" s="324" t="s">
        <v>529</v>
      </c>
      <c r="E3" s="324" t="s">
        <v>529</v>
      </c>
      <c r="F3" s="324" t="s">
        <v>529</v>
      </c>
      <c r="G3" s="312">
        <v>3300000</v>
      </c>
      <c r="H3" s="324" t="s">
        <v>529</v>
      </c>
      <c r="I3" s="312">
        <v>1840000</v>
      </c>
      <c r="J3" s="312">
        <v>7900000</v>
      </c>
      <c r="K3" s="312">
        <v>7000000</v>
      </c>
      <c r="L3" s="324" t="s">
        <v>529</v>
      </c>
      <c r="M3" s="324" t="s">
        <v>528</v>
      </c>
      <c r="N3" s="312">
        <v>1610</v>
      </c>
      <c r="O3" s="312">
        <v>41000</v>
      </c>
      <c r="P3" s="324" t="s">
        <v>528</v>
      </c>
      <c r="Q3" s="312">
        <v>40800</v>
      </c>
      <c r="R3" s="312">
        <v>28</v>
      </c>
      <c r="S3" s="324" t="s">
        <v>528</v>
      </c>
    </row>
    <row r="4" spans="1:19" ht="15.6" x14ac:dyDescent="0.35">
      <c r="A4" s="327" t="s">
        <v>425</v>
      </c>
      <c r="B4" s="327" t="s">
        <v>411</v>
      </c>
      <c r="C4" s="327" t="s">
        <v>59</v>
      </c>
      <c r="D4" s="324" t="s">
        <v>529</v>
      </c>
      <c r="E4" s="324" t="s">
        <v>529</v>
      </c>
      <c r="F4" s="312">
        <v>67000</v>
      </c>
      <c r="G4" s="312">
        <v>3100000</v>
      </c>
      <c r="H4" s="324" t="s">
        <v>529</v>
      </c>
      <c r="I4" s="312">
        <v>2000000</v>
      </c>
      <c r="J4" s="312">
        <v>11600000</v>
      </c>
      <c r="K4" s="312">
        <v>7700000</v>
      </c>
      <c r="L4" s="324" t="s">
        <v>528</v>
      </c>
      <c r="M4" s="312">
        <v>92000</v>
      </c>
      <c r="N4" s="312">
        <v>3110</v>
      </c>
      <c r="O4" s="312">
        <v>59000</v>
      </c>
      <c r="P4" s="312">
        <v>1320</v>
      </c>
      <c r="Q4" s="312">
        <v>50800</v>
      </c>
      <c r="R4" s="312">
        <v>54</v>
      </c>
      <c r="S4" s="312">
        <v>522</v>
      </c>
    </row>
    <row r="5" spans="1:19" ht="15.6" x14ac:dyDescent="0.35">
      <c r="A5" s="327" t="s">
        <v>426</v>
      </c>
      <c r="B5" s="327" t="s">
        <v>411</v>
      </c>
      <c r="C5" s="327" t="s">
        <v>59</v>
      </c>
      <c r="D5" s="324" t="s">
        <v>529</v>
      </c>
      <c r="E5" s="324" t="s">
        <v>529</v>
      </c>
      <c r="F5" s="324" t="s">
        <v>529</v>
      </c>
      <c r="G5" s="312">
        <v>4900000</v>
      </c>
      <c r="H5" s="324" t="s">
        <v>529</v>
      </c>
      <c r="I5" s="312">
        <v>3100000</v>
      </c>
      <c r="J5" s="312">
        <v>14200000</v>
      </c>
      <c r="K5" s="312">
        <v>8200000</v>
      </c>
      <c r="L5" s="324" t="s">
        <v>529</v>
      </c>
      <c r="M5" s="324" t="s">
        <v>528</v>
      </c>
      <c r="N5" s="312">
        <v>3600</v>
      </c>
      <c r="O5" s="312">
        <v>152000</v>
      </c>
      <c r="P5" s="324" t="s">
        <v>528</v>
      </c>
      <c r="Q5" s="324" t="s">
        <v>528</v>
      </c>
      <c r="R5" s="312">
        <v>48</v>
      </c>
      <c r="S5" s="324" t="s">
        <v>528</v>
      </c>
    </row>
    <row r="6" spans="1:19" ht="15.6" x14ac:dyDescent="0.35">
      <c r="A6" s="327" t="s">
        <v>427</v>
      </c>
      <c r="B6" s="327" t="s">
        <v>411</v>
      </c>
      <c r="C6" s="327" t="s">
        <v>59</v>
      </c>
      <c r="D6" s="324" t="s">
        <v>529</v>
      </c>
      <c r="E6" s="324" t="s">
        <v>529</v>
      </c>
      <c r="F6" s="324" t="s">
        <v>528</v>
      </c>
      <c r="G6" s="312">
        <v>5500000</v>
      </c>
      <c r="H6" s="324" t="s">
        <v>529</v>
      </c>
      <c r="I6" s="312">
        <v>4400000</v>
      </c>
      <c r="J6" s="312">
        <v>20200000</v>
      </c>
      <c r="K6" s="312">
        <v>14400000</v>
      </c>
      <c r="L6" s="324" t="s">
        <v>529</v>
      </c>
      <c r="M6" s="324" t="s">
        <v>528</v>
      </c>
      <c r="N6" s="312">
        <v>6540</v>
      </c>
      <c r="O6" s="312">
        <v>218000</v>
      </c>
      <c r="P6" s="324" t="s">
        <v>528</v>
      </c>
      <c r="Q6" s="324" t="s">
        <v>528</v>
      </c>
      <c r="R6" s="312">
        <v>95</v>
      </c>
      <c r="S6" s="324" t="s">
        <v>528</v>
      </c>
    </row>
    <row r="7" spans="1:19" ht="15.6" x14ac:dyDescent="0.35">
      <c r="A7" s="327" t="s">
        <v>428</v>
      </c>
      <c r="B7" s="327" t="s">
        <v>411</v>
      </c>
      <c r="C7" s="327" t="s">
        <v>59</v>
      </c>
      <c r="D7" s="324" t="s">
        <v>529</v>
      </c>
      <c r="E7" s="324" t="s">
        <v>529</v>
      </c>
      <c r="F7" s="312">
        <v>236000</v>
      </c>
      <c r="G7" s="312">
        <v>3770000</v>
      </c>
      <c r="H7" s="324" t="s">
        <v>529</v>
      </c>
      <c r="I7" s="312">
        <v>3000000</v>
      </c>
      <c r="J7" s="312">
        <v>11400000</v>
      </c>
      <c r="K7" s="312">
        <v>8900000</v>
      </c>
      <c r="L7" s="324" t="s">
        <v>529</v>
      </c>
      <c r="M7" s="312">
        <v>84000</v>
      </c>
      <c r="N7" s="312">
        <v>1490</v>
      </c>
      <c r="O7" s="312">
        <v>46000</v>
      </c>
      <c r="P7" s="324" t="s">
        <v>528</v>
      </c>
      <c r="Q7" s="312">
        <v>44000</v>
      </c>
      <c r="R7" s="312">
        <v>37</v>
      </c>
      <c r="S7" s="324" t="s">
        <v>528</v>
      </c>
    </row>
    <row r="8" spans="1:19" ht="15.6" x14ac:dyDescent="0.35">
      <c r="A8" s="327" t="s">
        <v>429</v>
      </c>
      <c r="B8" s="327" t="s">
        <v>411</v>
      </c>
      <c r="C8" s="327" t="s">
        <v>59</v>
      </c>
      <c r="D8" s="324" t="s">
        <v>528</v>
      </c>
      <c r="E8" s="324" t="s">
        <v>529</v>
      </c>
      <c r="F8" s="312">
        <v>235000</v>
      </c>
      <c r="G8" s="312">
        <v>3800000</v>
      </c>
      <c r="H8" s="324" t="s">
        <v>529</v>
      </c>
      <c r="I8" s="312">
        <v>2290000</v>
      </c>
      <c r="J8" s="312">
        <v>9900000</v>
      </c>
      <c r="K8" s="312">
        <v>7600000</v>
      </c>
      <c r="L8" s="324" t="s">
        <v>529</v>
      </c>
      <c r="M8" s="312">
        <v>57000</v>
      </c>
      <c r="N8" s="312">
        <v>2980</v>
      </c>
      <c r="O8" s="312">
        <v>63000</v>
      </c>
      <c r="P8" s="324" t="s">
        <v>528</v>
      </c>
      <c r="Q8" s="312">
        <v>72000</v>
      </c>
      <c r="R8" s="312">
        <v>40</v>
      </c>
      <c r="S8" s="324" t="s">
        <v>528</v>
      </c>
    </row>
    <row r="9" spans="1:19" ht="15.6" x14ac:dyDescent="0.35">
      <c r="A9" s="327" t="s">
        <v>430</v>
      </c>
      <c r="B9" s="327" t="s">
        <v>411</v>
      </c>
      <c r="C9" s="327" t="s">
        <v>59</v>
      </c>
      <c r="D9" s="312">
        <v>410</v>
      </c>
      <c r="E9" s="324" t="s">
        <v>529</v>
      </c>
      <c r="F9" s="324" t="s">
        <v>529</v>
      </c>
      <c r="G9" s="312">
        <v>5300000</v>
      </c>
      <c r="H9" s="324" t="s">
        <v>529</v>
      </c>
      <c r="I9" s="312">
        <v>3700000</v>
      </c>
      <c r="J9" s="312">
        <v>16900000</v>
      </c>
      <c r="K9" s="312">
        <v>15000000</v>
      </c>
      <c r="L9" s="324" t="s">
        <v>529</v>
      </c>
      <c r="M9" s="324" t="s">
        <v>528</v>
      </c>
      <c r="N9" s="312">
        <v>6290</v>
      </c>
      <c r="O9" s="312">
        <v>227000</v>
      </c>
      <c r="P9" s="324" t="s">
        <v>528</v>
      </c>
      <c r="Q9" s="312">
        <v>148000</v>
      </c>
      <c r="R9" s="312">
        <v>69</v>
      </c>
      <c r="S9" s="324" t="s">
        <v>528</v>
      </c>
    </row>
    <row r="10" spans="1:19" ht="15.6" x14ac:dyDescent="0.35">
      <c r="A10" s="327" t="s">
        <v>431</v>
      </c>
      <c r="B10" s="327" t="s">
        <v>411</v>
      </c>
      <c r="C10" s="327" t="s">
        <v>59</v>
      </c>
      <c r="D10" s="324" t="s">
        <v>529</v>
      </c>
      <c r="E10" s="324" t="s">
        <v>529</v>
      </c>
      <c r="F10" s="312">
        <v>203000</v>
      </c>
      <c r="G10" s="312">
        <v>4100000</v>
      </c>
      <c r="H10" s="324" t="s">
        <v>529</v>
      </c>
      <c r="I10" s="312">
        <v>2100000</v>
      </c>
      <c r="J10" s="312">
        <v>9300000</v>
      </c>
      <c r="K10" s="312">
        <v>7200000</v>
      </c>
      <c r="L10" s="324" t="s">
        <v>529</v>
      </c>
      <c r="M10" s="324" t="s">
        <v>528</v>
      </c>
      <c r="N10" s="312">
        <v>4210</v>
      </c>
      <c r="O10" s="312">
        <v>76000</v>
      </c>
      <c r="P10" s="324" t="s">
        <v>528</v>
      </c>
      <c r="Q10" s="312">
        <v>39300</v>
      </c>
      <c r="R10" s="312">
        <v>80</v>
      </c>
      <c r="S10" s="312">
        <v>680</v>
      </c>
    </row>
    <row r="11" spans="1:19" ht="15.6" x14ac:dyDescent="0.35">
      <c r="A11" s="327" t="s">
        <v>432</v>
      </c>
      <c r="B11" s="327" t="s">
        <v>411</v>
      </c>
      <c r="C11" s="327" t="s">
        <v>59</v>
      </c>
      <c r="D11" s="324" t="s">
        <v>529</v>
      </c>
      <c r="E11" s="324" t="s">
        <v>529</v>
      </c>
      <c r="F11" s="324" t="s">
        <v>529</v>
      </c>
      <c r="G11" s="312">
        <v>3000000</v>
      </c>
      <c r="H11" s="324" t="s">
        <v>529</v>
      </c>
      <c r="I11" s="312">
        <v>2200000</v>
      </c>
      <c r="J11" s="312">
        <v>8600000</v>
      </c>
      <c r="K11" s="312">
        <v>7200000</v>
      </c>
      <c r="L11" s="324" t="s">
        <v>529</v>
      </c>
      <c r="M11" s="324" t="s">
        <v>528</v>
      </c>
      <c r="N11" s="312">
        <v>2630</v>
      </c>
      <c r="O11" s="312">
        <v>78000</v>
      </c>
      <c r="P11" s="324" t="s">
        <v>528</v>
      </c>
      <c r="Q11" s="324" t="s">
        <v>528</v>
      </c>
      <c r="R11" s="324" t="s">
        <v>528</v>
      </c>
      <c r="S11" s="324" t="s">
        <v>529</v>
      </c>
    </row>
    <row r="12" spans="1:19" ht="15.6" x14ac:dyDescent="0.35">
      <c r="A12" s="327" t="s">
        <v>691</v>
      </c>
      <c r="B12" s="327" t="s">
        <v>411</v>
      </c>
      <c r="C12" s="327" t="s">
        <v>59</v>
      </c>
      <c r="D12" s="324" t="s">
        <v>528</v>
      </c>
      <c r="E12" s="324" t="s">
        <v>529</v>
      </c>
      <c r="F12" s="312">
        <v>141000</v>
      </c>
      <c r="G12" s="312">
        <v>4000000</v>
      </c>
      <c r="H12" s="324" t="s">
        <v>528</v>
      </c>
      <c r="I12" s="312">
        <v>2400000</v>
      </c>
      <c r="J12" s="312">
        <v>10200000</v>
      </c>
      <c r="K12" s="312">
        <v>6700000</v>
      </c>
      <c r="L12" s="324" t="s">
        <v>529</v>
      </c>
      <c r="M12" s="312">
        <v>53000</v>
      </c>
      <c r="N12" s="312">
        <v>3150</v>
      </c>
      <c r="O12" s="312">
        <v>50000</v>
      </c>
      <c r="P12" s="312">
        <v>800</v>
      </c>
      <c r="Q12" s="312">
        <v>36100</v>
      </c>
      <c r="R12" s="312">
        <v>28</v>
      </c>
      <c r="S12" s="324" t="s">
        <v>528</v>
      </c>
    </row>
    <row r="13" spans="1:19" ht="15.6" x14ac:dyDescent="0.35">
      <c r="A13" s="327" t="s">
        <v>692</v>
      </c>
      <c r="B13" s="327" t="s">
        <v>411</v>
      </c>
      <c r="C13" s="327" t="s">
        <v>59</v>
      </c>
      <c r="D13" s="324" t="s">
        <v>529</v>
      </c>
      <c r="E13" s="324" t="s">
        <v>529</v>
      </c>
      <c r="F13" s="324" t="s">
        <v>528</v>
      </c>
      <c r="G13" s="312">
        <v>3200000</v>
      </c>
      <c r="H13" s="324" t="s">
        <v>529</v>
      </c>
      <c r="I13" s="312">
        <v>1870000</v>
      </c>
      <c r="J13" s="312">
        <v>8600000</v>
      </c>
      <c r="K13" s="312">
        <v>6800000</v>
      </c>
      <c r="L13" s="324" t="s">
        <v>529</v>
      </c>
      <c r="M13" s="324" t="s">
        <v>528</v>
      </c>
      <c r="N13" s="312">
        <v>3340</v>
      </c>
      <c r="O13" s="312">
        <v>43000</v>
      </c>
      <c r="P13" s="324" t="s">
        <v>528</v>
      </c>
      <c r="Q13" s="324" t="s">
        <v>528</v>
      </c>
      <c r="R13" s="312">
        <v>24</v>
      </c>
      <c r="S13" s="324" t="s">
        <v>528</v>
      </c>
    </row>
    <row r="14" spans="1:19" ht="15.6" x14ac:dyDescent="0.35">
      <c r="A14" s="327" t="s">
        <v>478</v>
      </c>
      <c r="B14" s="327" t="s">
        <v>411</v>
      </c>
      <c r="C14" s="327" t="s">
        <v>59</v>
      </c>
      <c r="D14" s="312">
        <v>323</v>
      </c>
      <c r="E14" s="324" t="s">
        <v>529</v>
      </c>
      <c r="F14" s="312">
        <v>2320000</v>
      </c>
      <c r="G14" s="312">
        <v>3100000</v>
      </c>
      <c r="H14" s="324" t="s">
        <v>529</v>
      </c>
      <c r="I14" s="312">
        <v>3450000</v>
      </c>
      <c r="J14" s="312">
        <v>12000000</v>
      </c>
      <c r="K14" s="312">
        <v>10000000</v>
      </c>
      <c r="L14" s="324" t="s">
        <v>529</v>
      </c>
      <c r="M14" s="312">
        <v>100000</v>
      </c>
      <c r="N14" s="312">
        <v>473</v>
      </c>
      <c r="O14" s="312">
        <v>49000</v>
      </c>
      <c r="P14" s="312">
        <v>1690</v>
      </c>
      <c r="Q14" s="312">
        <v>55100</v>
      </c>
      <c r="R14" s="312">
        <v>61</v>
      </c>
      <c r="S14" s="324" t="s">
        <v>528</v>
      </c>
    </row>
    <row r="15" spans="1:19" ht="15.6" x14ac:dyDescent="0.35">
      <c r="A15" s="327" t="s">
        <v>479</v>
      </c>
      <c r="B15" s="327" t="s">
        <v>411</v>
      </c>
      <c r="C15" s="327" t="s">
        <v>59</v>
      </c>
      <c r="D15" s="312">
        <v>520</v>
      </c>
      <c r="E15" s="324" t="s">
        <v>529</v>
      </c>
      <c r="F15" s="312">
        <v>1340000</v>
      </c>
      <c r="G15" s="312">
        <v>2400000</v>
      </c>
      <c r="H15" s="324" t="s">
        <v>529</v>
      </c>
      <c r="I15" s="312">
        <v>1800000</v>
      </c>
      <c r="J15" s="312">
        <v>10400000</v>
      </c>
      <c r="K15" s="312">
        <v>7200000</v>
      </c>
      <c r="L15" s="324" t="s">
        <v>529</v>
      </c>
      <c r="M15" s="312">
        <v>63000</v>
      </c>
      <c r="N15" s="312">
        <v>435</v>
      </c>
      <c r="O15" s="312">
        <v>11300</v>
      </c>
      <c r="P15" s="312">
        <v>1160</v>
      </c>
      <c r="Q15" s="312">
        <v>32600</v>
      </c>
      <c r="R15" s="312">
        <v>38</v>
      </c>
      <c r="S15" s="324" t="s">
        <v>528</v>
      </c>
    </row>
    <row r="16" spans="1:19" ht="15.6" x14ac:dyDescent="0.35">
      <c r="A16" s="327" t="s">
        <v>480</v>
      </c>
      <c r="B16" s="327" t="s">
        <v>411</v>
      </c>
      <c r="C16" s="327" t="s">
        <v>59</v>
      </c>
      <c r="D16" s="312">
        <v>740</v>
      </c>
      <c r="E16" s="324" t="s">
        <v>529</v>
      </c>
      <c r="F16" s="312">
        <v>1910000</v>
      </c>
      <c r="G16" s="312">
        <v>3900000</v>
      </c>
      <c r="H16" s="324" t="s">
        <v>529</v>
      </c>
      <c r="I16" s="312">
        <v>3600000</v>
      </c>
      <c r="J16" s="312">
        <v>16400000</v>
      </c>
      <c r="K16" s="312">
        <v>14800000</v>
      </c>
      <c r="L16" s="324" t="s">
        <v>529</v>
      </c>
      <c r="M16" s="312">
        <v>123000</v>
      </c>
      <c r="N16" s="312">
        <v>1260</v>
      </c>
      <c r="O16" s="312">
        <v>29000</v>
      </c>
      <c r="P16" s="312">
        <v>1910</v>
      </c>
      <c r="Q16" s="312">
        <v>69000</v>
      </c>
      <c r="R16" s="312">
        <v>53</v>
      </c>
      <c r="S16" s="324" t="s">
        <v>528</v>
      </c>
    </row>
    <row r="17" spans="1:19" ht="15.6" x14ac:dyDescent="0.35">
      <c r="A17" s="327" t="s">
        <v>481</v>
      </c>
      <c r="B17" s="327" t="s">
        <v>411</v>
      </c>
      <c r="C17" s="327" t="s">
        <v>59</v>
      </c>
      <c r="D17" s="312">
        <v>88</v>
      </c>
      <c r="E17" s="324" t="s">
        <v>529</v>
      </c>
      <c r="F17" s="312">
        <v>1200000</v>
      </c>
      <c r="G17" s="312">
        <v>2100000</v>
      </c>
      <c r="H17" s="324" t="s">
        <v>529</v>
      </c>
      <c r="I17" s="312">
        <v>1900000</v>
      </c>
      <c r="J17" s="312">
        <v>8400000</v>
      </c>
      <c r="K17" s="312">
        <v>5900000</v>
      </c>
      <c r="L17" s="324" t="s">
        <v>529</v>
      </c>
      <c r="M17" s="312">
        <v>52000</v>
      </c>
      <c r="N17" s="312">
        <v>192</v>
      </c>
      <c r="O17" s="312">
        <v>18800</v>
      </c>
      <c r="P17" s="312">
        <v>810</v>
      </c>
      <c r="Q17" s="312">
        <v>27500</v>
      </c>
      <c r="R17" s="312">
        <v>16</v>
      </c>
      <c r="S17" s="324" t="s">
        <v>528</v>
      </c>
    </row>
    <row r="18" spans="1:19" ht="15.6" x14ac:dyDescent="0.35">
      <c r="A18" s="327" t="s">
        <v>482</v>
      </c>
      <c r="B18" s="327" t="s">
        <v>411</v>
      </c>
      <c r="C18" s="327" t="s">
        <v>59</v>
      </c>
      <c r="D18" s="312">
        <v>590</v>
      </c>
      <c r="E18" s="324" t="s">
        <v>529</v>
      </c>
      <c r="F18" s="312">
        <v>1210000</v>
      </c>
      <c r="G18" s="312">
        <v>4200000</v>
      </c>
      <c r="H18" s="324" t="s">
        <v>529</v>
      </c>
      <c r="I18" s="312">
        <v>2800000</v>
      </c>
      <c r="J18" s="312">
        <v>14200000</v>
      </c>
      <c r="K18" s="312">
        <v>8300000</v>
      </c>
      <c r="L18" s="324" t="s">
        <v>529</v>
      </c>
      <c r="M18" s="312">
        <v>141000</v>
      </c>
      <c r="N18" s="312">
        <v>1960</v>
      </c>
      <c r="O18" s="312">
        <v>58000</v>
      </c>
      <c r="P18" s="312">
        <v>1250</v>
      </c>
      <c r="Q18" s="312">
        <v>62600</v>
      </c>
      <c r="R18" s="312">
        <v>44</v>
      </c>
      <c r="S18" s="324" t="s">
        <v>528</v>
      </c>
    </row>
    <row r="19" spans="1:19" ht="15.6" x14ac:dyDescent="0.35">
      <c r="A19" s="327" t="s">
        <v>483</v>
      </c>
      <c r="B19" s="327" t="s">
        <v>411</v>
      </c>
      <c r="C19" s="327" t="s">
        <v>59</v>
      </c>
      <c r="D19" s="312">
        <v>630</v>
      </c>
      <c r="E19" s="324" t="s">
        <v>529</v>
      </c>
      <c r="F19" s="312">
        <v>4400000</v>
      </c>
      <c r="G19" s="312">
        <v>4600000</v>
      </c>
      <c r="H19" s="324" t="s">
        <v>529</v>
      </c>
      <c r="I19" s="312">
        <v>2800000</v>
      </c>
      <c r="J19" s="312">
        <v>12800000</v>
      </c>
      <c r="K19" s="312">
        <v>9100000</v>
      </c>
      <c r="L19" s="324" t="s">
        <v>529</v>
      </c>
      <c r="M19" s="312">
        <v>102000</v>
      </c>
      <c r="N19" s="312">
        <v>1450</v>
      </c>
      <c r="O19" s="312">
        <v>37000</v>
      </c>
      <c r="P19" s="312">
        <v>1110</v>
      </c>
      <c r="Q19" s="312">
        <v>60800</v>
      </c>
      <c r="R19" s="312">
        <v>27</v>
      </c>
      <c r="S19" s="324" t="s">
        <v>529</v>
      </c>
    </row>
    <row r="20" spans="1:19" ht="15.6" x14ac:dyDescent="0.35">
      <c r="A20" s="327" t="s">
        <v>484</v>
      </c>
      <c r="B20" s="327" t="s">
        <v>411</v>
      </c>
      <c r="C20" s="327" t="s">
        <v>59</v>
      </c>
      <c r="D20" s="312">
        <v>2420</v>
      </c>
      <c r="E20" s="324" t="s">
        <v>529</v>
      </c>
      <c r="F20" s="312">
        <v>3200000</v>
      </c>
      <c r="G20" s="312">
        <v>2600000</v>
      </c>
      <c r="H20" s="324" t="s">
        <v>529</v>
      </c>
      <c r="I20" s="312">
        <v>2300000</v>
      </c>
      <c r="J20" s="312">
        <v>10900000</v>
      </c>
      <c r="K20" s="312">
        <v>8300000</v>
      </c>
      <c r="L20" s="324" t="s">
        <v>529</v>
      </c>
      <c r="M20" s="312">
        <v>88000</v>
      </c>
      <c r="N20" s="312">
        <v>909</v>
      </c>
      <c r="O20" s="312">
        <v>40000</v>
      </c>
      <c r="P20" s="312">
        <v>1540</v>
      </c>
      <c r="Q20" s="312">
        <v>53700</v>
      </c>
      <c r="R20" s="312">
        <v>22</v>
      </c>
      <c r="S20" s="324" t="s">
        <v>529</v>
      </c>
    </row>
    <row r="21" spans="1:19" ht="15.6" x14ac:dyDescent="0.35">
      <c r="A21" s="327" t="s">
        <v>485</v>
      </c>
      <c r="B21" s="327" t="s">
        <v>411</v>
      </c>
      <c r="C21" s="327" t="s">
        <v>59</v>
      </c>
      <c r="D21" s="312">
        <v>1880</v>
      </c>
      <c r="E21" s="324" t="s">
        <v>528</v>
      </c>
      <c r="F21" s="312">
        <v>1350000</v>
      </c>
      <c r="G21" s="312">
        <v>3510000</v>
      </c>
      <c r="H21" s="324" t="s">
        <v>529</v>
      </c>
      <c r="I21" s="312">
        <v>3400000</v>
      </c>
      <c r="J21" s="312">
        <v>12600000</v>
      </c>
      <c r="K21" s="312">
        <v>7700000</v>
      </c>
      <c r="L21" s="324" t="s">
        <v>528</v>
      </c>
      <c r="M21" s="312">
        <v>108000</v>
      </c>
      <c r="N21" s="312">
        <v>1637</v>
      </c>
      <c r="O21" s="312">
        <v>50000</v>
      </c>
      <c r="P21" s="312">
        <v>1280</v>
      </c>
      <c r="Q21" s="312">
        <v>64900</v>
      </c>
      <c r="R21" s="312">
        <v>39</v>
      </c>
      <c r="S21" s="324" t="s">
        <v>528</v>
      </c>
    </row>
    <row r="22" spans="1:19" ht="15.6" x14ac:dyDescent="0.35">
      <c r="A22" s="327" t="s">
        <v>486</v>
      </c>
      <c r="B22" s="327" t="s">
        <v>411</v>
      </c>
      <c r="C22" s="327" t="s">
        <v>59</v>
      </c>
      <c r="D22" s="312">
        <v>271</v>
      </c>
      <c r="E22" s="324" t="s">
        <v>529</v>
      </c>
      <c r="F22" s="312">
        <v>1980000</v>
      </c>
      <c r="G22" s="312">
        <v>3300000</v>
      </c>
      <c r="H22" s="324" t="s">
        <v>529</v>
      </c>
      <c r="I22" s="312">
        <v>2300000</v>
      </c>
      <c r="J22" s="312">
        <v>13200000</v>
      </c>
      <c r="K22" s="312">
        <v>7300000</v>
      </c>
      <c r="L22" s="324" t="s">
        <v>529</v>
      </c>
      <c r="M22" s="312">
        <v>61000</v>
      </c>
      <c r="N22" s="312">
        <v>860</v>
      </c>
      <c r="O22" s="312">
        <v>27000</v>
      </c>
      <c r="P22" s="312">
        <v>1130</v>
      </c>
      <c r="Q22" s="312">
        <v>35900</v>
      </c>
      <c r="R22" s="312">
        <v>27</v>
      </c>
      <c r="S22" s="324" t="s">
        <v>528</v>
      </c>
    </row>
    <row r="23" spans="1:19" ht="15.6" x14ac:dyDescent="0.35">
      <c r="A23" s="327" t="s">
        <v>487</v>
      </c>
      <c r="B23" s="327" t="s">
        <v>411</v>
      </c>
      <c r="C23" s="327" t="s">
        <v>59</v>
      </c>
      <c r="D23" s="312">
        <v>940</v>
      </c>
      <c r="E23" s="324" t="s">
        <v>529</v>
      </c>
      <c r="F23" s="312">
        <v>3100000</v>
      </c>
      <c r="G23" s="312">
        <v>4200000</v>
      </c>
      <c r="H23" s="324" t="s">
        <v>529</v>
      </c>
      <c r="I23" s="312">
        <v>4000000</v>
      </c>
      <c r="J23" s="312">
        <v>21500000</v>
      </c>
      <c r="K23" s="312">
        <v>11500000</v>
      </c>
      <c r="L23" s="324" t="s">
        <v>529</v>
      </c>
      <c r="M23" s="312">
        <v>260000</v>
      </c>
      <c r="N23" s="312">
        <v>4590</v>
      </c>
      <c r="O23" s="312">
        <v>92000</v>
      </c>
      <c r="P23" s="312">
        <v>3120</v>
      </c>
      <c r="Q23" s="312">
        <v>115000</v>
      </c>
      <c r="R23" s="312">
        <v>157</v>
      </c>
      <c r="S23" s="312">
        <v>1700</v>
      </c>
    </row>
    <row r="24" spans="1:19" ht="15.6" x14ac:dyDescent="0.35">
      <c r="A24" s="327" t="s">
        <v>457</v>
      </c>
      <c r="B24" s="327" t="s">
        <v>411</v>
      </c>
      <c r="C24" s="327" t="s">
        <v>59</v>
      </c>
      <c r="D24" s="324" t="s">
        <v>529</v>
      </c>
      <c r="E24" s="324" t="s">
        <v>529</v>
      </c>
      <c r="F24" s="312">
        <v>18700</v>
      </c>
      <c r="G24" s="312">
        <v>6500000</v>
      </c>
      <c r="H24" s="324" t="s">
        <v>529</v>
      </c>
      <c r="I24" s="312">
        <v>8700000</v>
      </c>
      <c r="J24" s="312">
        <v>45000000</v>
      </c>
      <c r="K24" s="312">
        <v>42000000</v>
      </c>
      <c r="L24" s="312">
        <v>36900</v>
      </c>
      <c r="M24" s="312">
        <v>106000</v>
      </c>
      <c r="N24" s="324" t="s">
        <v>529</v>
      </c>
      <c r="O24" s="312">
        <v>23000</v>
      </c>
      <c r="P24" s="312">
        <v>6600</v>
      </c>
      <c r="Q24" s="312">
        <v>200000</v>
      </c>
      <c r="R24" s="312">
        <v>108</v>
      </c>
      <c r="S24" s="312">
        <v>386</v>
      </c>
    </row>
    <row r="25" spans="1:19" ht="15.6" x14ac:dyDescent="0.35">
      <c r="A25" s="327" t="s">
        <v>458</v>
      </c>
      <c r="B25" s="327" t="s">
        <v>411</v>
      </c>
      <c r="C25" s="327" t="s">
        <v>59</v>
      </c>
      <c r="D25" s="324" t="s">
        <v>528</v>
      </c>
      <c r="E25" s="324" t="s">
        <v>529</v>
      </c>
      <c r="F25" s="312">
        <v>20000</v>
      </c>
      <c r="G25" s="312">
        <v>6000000</v>
      </c>
      <c r="H25" s="324" t="s">
        <v>529</v>
      </c>
      <c r="I25" s="312">
        <v>7900000</v>
      </c>
      <c r="J25" s="312">
        <v>36000000</v>
      </c>
      <c r="K25" s="312">
        <v>32800000</v>
      </c>
      <c r="L25" s="312">
        <v>53000</v>
      </c>
      <c r="M25" s="312">
        <v>108000</v>
      </c>
      <c r="N25" s="324" t="s">
        <v>528</v>
      </c>
      <c r="O25" s="312">
        <v>41800</v>
      </c>
      <c r="P25" s="312">
        <v>5370</v>
      </c>
      <c r="Q25" s="312">
        <v>225000</v>
      </c>
      <c r="R25" s="312">
        <v>55</v>
      </c>
      <c r="S25" s="312">
        <v>152</v>
      </c>
    </row>
    <row r="26" spans="1:19" ht="15.6" x14ac:dyDescent="0.35">
      <c r="A26" s="327" t="s">
        <v>459</v>
      </c>
      <c r="B26" s="327" t="s">
        <v>411</v>
      </c>
      <c r="C26" s="327" t="s">
        <v>59</v>
      </c>
      <c r="D26" s="324" t="s">
        <v>529</v>
      </c>
      <c r="E26" s="324" t="s">
        <v>529</v>
      </c>
      <c r="F26" s="324" t="s">
        <v>529</v>
      </c>
      <c r="G26" s="312">
        <v>7800000</v>
      </c>
      <c r="H26" s="324" t="s">
        <v>529</v>
      </c>
      <c r="I26" s="312">
        <v>6700000</v>
      </c>
      <c r="J26" s="312">
        <v>31000000</v>
      </c>
      <c r="K26" s="312">
        <v>52000000</v>
      </c>
      <c r="L26" s="312">
        <v>216000</v>
      </c>
      <c r="M26" s="312">
        <v>314000</v>
      </c>
      <c r="N26" s="324" t="s">
        <v>528</v>
      </c>
      <c r="O26" s="312">
        <v>119000</v>
      </c>
      <c r="P26" s="312">
        <v>15700</v>
      </c>
      <c r="Q26" s="312">
        <v>660000</v>
      </c>
      <c r="R26" s="312">
        <v>62</v>
      </c>
      <c r="S26" s="324" t="s">
        <v>528</v>
      </c>
    </row>
    <row r="27" spans="1:19" ht="15.6" x14ac:dyDescent="0.35">
      <c r="A27" s="327" t="s">
        <v>460</v>
      </c>
      <c r="B27" s="327" t="s">
        <v>411</v>
      </c>
      <c r="C27" s="327" t="s">
        <v>59</v>
      </c>
      <c r="D27" s="324" t="s">
        <v>529</v>
      </c>
      <c r="E27" s="324" t="s">
        <v>529</v>
      </c>
      <c r="F27" s="324" t="s">
        <v>529</v>
      </c>
      <c r="G27" s="312">
        <v>9200000</v>
      </c>
      <c r="H27" s="324" t="s">
        <v>529</v>
      </c>
      <c r="I27" s="312">
        <v>8900000</v>
      </c>
      <c r="J27" s="312">
        <v>50000000</v>
      </c>
      <c r="K27" s="312">
        <v>45900000</v>
      </c>
      <c r="L27" s="312">
        <v>50000</v>
      </c>
      <c r="M27" s="324" t="s">
        <v>528</v>
      </c>
      <c r="N27" s="324" t="s">
        <v>528</v>
      </c>
      <c r="O27" s="312">
        <v>133000</v>
      </c>
      <c r="P27" s="312">
        <v>10200</v>
      </c>
      <c r="Q27" s="312">
        <v>283000</v>
      </c>
      <c r="R27" s="312">
        <v>41</v>
      </c>
      <c r="S27" s="312">
        <v>163</v>
      </c>
    </row>
    <row r="28" spans="1:19" ht="15.6" x14ac:dyDescent="0.35">
      <c r="A28" s="369" t="s">
        <v>461</v>
      </c>
      <c r="B28" s="327" t="s">
        <v>411</v>
      </c>
      <c r="C28" s="327" t="s">
        <v>59</v>
      </c>
      <c r="D28" s="324" t="s">
        <v>528</v>
      </c>
      <c r="E28" s="324" t="s">
        <v>529</v>
      </c>
      <c r="F28" s="312">
        <v>20600</v>
      </c>
      <c r="G28" s="312">
        <v>6400000</v>
      </c>
      <c r="H28" s="324" t="s">
        <v>529</v>
      </c>
      <c r="I28" s="312">
        <v>3500000</v>
      </c>
      <c r="J28" s="312">
        <v>15700000</v>
      </c>
      <c r="K28" s="312">
        <v>17200000</v>
      </c>
      <c r="L28" s="312">
        <v>34200</v>
      </c>
      <c r="M28" s="312">
        <v>46000</v>
      </c>
      <c r="N28" s="324" t="s">
        <v>528</v>
      </c>
      <c r="O28" s="312">
        <v>19700</v>
      </c>
      <c r="P28" s="312">
        <v>1610</v>
      </c>
      <c r="Q28" s="312">
        <v>91000</v>
      </c>
      <c r="R28" s="312">
        <v>24.3</v>
      </c>
      <c r="S28" s="312">
        <v>23</v>
      </c>
    </row>
    <row r="29" spans="1:19" ht="15.6" x14ac:dyDescent="0.35">
      <c r="A29" s="369" t="s">
        <v>462</v>
      </c>
      <c r="B29" s="327" t="s">
        <v>411</v>
      </c>
      <c r="C29" s="327" t="s">
        <v>59</v>
      </c>
      <c r="D29" s="324" t="s">
        <v>529</v>
      </c>
      <c r="E29" s="324" t="s">
        <v>529</v>
      </c>
      <c r="F29" s="324" t="s">
        <v>528</v>
      </c>
      <c r="G29" s="312">
        <v>7500000</v>
      </c>
      <c r="H29" s="324" t="s">
        <v>528</v>
      </c>
      <c r="I29" s="312">
        <v>7400000</v>
      </c>
      <c r="J29" s="312">
        <v>27100000</v>
      </c>
      <c r="K29" s="312">
        <v>51000000</v>
      </c>
      <c r="L29" s="312">
        <v>75000</v>
      </c>
      <c r="M29" s="312">
        <v>182000</v>
      </c>
      <c r="N29" s="324" t="s">
        <v>528</v>
      </c>
      <c r="O29" s="312">
        <v>81000</v>
      </c>
      <c r="P29" s="312">
        <v>11800</v>
      </c>
      <c r="Q29" s="312">
        <v>649000</v>
      </c>
      <c r="R29" s="312">
        <v>150</v>
      </c>
      <c r="S29" s="312">
        <v>331</v>
      </c>
    </row>
    <row r="30" spans="1:19" ht="15.6" x14ac:dyDescent="0.35">
      <c r="A30" s="369" t="s">
        <v>463</v>
      </c>
      <c r="B30" s="327" t="s">
        <v>411</v>
      </c>
      <c r="C30" s="327" t="s">
        <v>59</v>
      </c>
      <c r="D30" s="324" t="s">
        <v>529</v>
      </c>
      <c r="E30" s="324" t="s">
        <v>529</v>
      </c>
      <c r="F30" s="324" t="s">
        <v>529</v>
      </c>
      <c r="G30" s="312">
        <v>6800000</v>
      </c>
      <c r="H30" s="324" t="s">
        <v>529</v>
      </c>
      <c r="I30" s="312">
        <v>7700000</v>
      </c>
      <c r="J30" s="312">
        <v>36000000</v>
      </c>
      <c r="K30" s="312">
        <v>43000000</v>
      </c>
      <c r="L30" s="312">
        <v>48000</v>
      </c>
      <c r="M30" s="324" t="s">
        <v>528</v>
      </c>
      <c r="N30" s="324" t="s">
        <v>528</v>
      </c>
      <c r="O30" s="312">
        <v>25700</v>
      </c>
      <c r="P30" s="312">
        <v>8100</v>
      </c>
      <c r="Q30" s="312">
        <v>291000</v>
      </c>
      <c r="R30" s="312">
        <v>43</v>
      </c>
      <c r="S30" s="324" t="s">
        <v>529</v>
      </c>
    </row>
    <row r="31" spans="1:19" ht="15.6" x14ac:dyDescent="0.35">
      <c r="A31" s="369" t="s">
        <v>525</v>
      </c>
      <c r="B31" s="327" t="s">
        <v>411</v>
      </c>
      <c r="C31" s="327" t="s">
        <v>59</v>
      </c>
      <c r="D31" s="324" t="s">
        <v>529</v>
      </c>
      <c r="E31" s="324" t="s">
        <v>529</v>
      </c>
      <c r="F31" s="312">
        <v>68000</v>
      </c>
      <c r="G31" s="312">
        <v>5400000</v>
      </c>
      <c r="H31" s="324" t="s">
        <v>529</v>
      </c>
      <c r="I31" s="312">
        <v>5600000</v>
      </c>
      <c r="J31" s="312">
        <v>23600000</v>
      </c>
      <c r="K31" s="312">
        <v>21300000</v>
      </c>
      <c r="L31" s="324" t="s">
        <v>528</v>
      </c>
      <c r="M31" s="312">
        <v>73000</v>
      </c>
      <c r="N31" s="324" t="s">
        <v>528</v>
      </c>
      <c r="O31" s="312">
        <v>14200</v>
      </c>
      <c r="P31" s="312">
        <v>2170</v>
      </c>
      <c r="Q31" s="312">
        <v>91000</v>
      </c>
      <c r="R31" s="312">
        <v>91</v>
      </c>
      <c r="S31" s="324" t="s">
        <v>528</v>
      </c>
    </row>
    <row r="32" spans="1:19" ht="15.6" x14ac:dyDescent="0.35">
      <c r="A32" s="369" t="s">
        <v>526</v>
      </c>
      <c r="B32" s="327" t="s">
        <v>411</v>
      </c>
      <c r="C32" s="327" t="s">
        <v>59</v>
      </c>
      <c r="D32" s="324" t="s">
        <v>529</v>
      </c>
      <c r="E32" s="324" t="s">
        <v>529</v>
      </c>
      <c r="F32" s="324" t="s">
        <v>529</v>
      </c>
      <c r="G32" s="312">
        <v>9900000</v>
      </c>
      <c r="H32" s="324" t="s">
        <v>529</v>
      </c>
      <c r="I32" s="312">
        <v>7100000</v>
      </c>
      <c r="J32" s="312">
        <v>42000000</v>
      </c>
      <c r="K32" s="312">
        <v>36600000</v>
      </c>
      <c r="L32" s="324" t="s">
        <v>529</v>
      </c>
      <c r="M32" s="324" t="s">
        <v>528</v>
      </c>
      <c r="N32" s="324" t="s">
        <v>528</v>
      </c>
      <c r="O32" s="312">
        <v>83000</v>
      </c>
      <c r="P32" s="312">
        <v>5530</v>
      </c>
      <c r="Q32" s="312">
        <v>320000</v>
      </c>
      <c r="R32" s="312">
        <v>29</v>
      </c>
      <c r="S32" s="324" t="s">
        <v>529</v>
      </c>
    </row>
    <row r="33" spans="1:19" ht="15.6" x14ac:dyDescent="0.35">
      <c r="A33" s="369" t="s">
        <v>527</v>
      </c>
      <c r="B33" s="327" t="s">
        <v>411</v>
      </c>
      <c r="C33" s="327" t="s">
        <v>59</v>
      </c>
      <c r="D33" s="324" t="s">
        <v>529</v>
      </c>
      <c r="E33" s="324" t="s">
        <v>529</v>
      </c>
      <c r="F33" s="312">
        <v>51000</v>
      </c>
      <c r="G33" s="312">
        <v>3200000</v>
      </c>
      <c r="H33" s="324" t="s">
        <v>529</v>
      </c>
      <c r="I33" s="312">
        <v>2700000</v>
      </c>
      <c r="J33" s="312">
        <v>14600000</v>
      </c>
      <c r="K33" s="312">
        <v>10800000</v>
      </c>
      <c r="L33" s="312">
        <v>19600</v>
      </c>
      <c r="M33" s="312">
        <v>46000</v>
      </c>
      <c r="N33" s="324" t="s">
        <v>528</v>
      </c>
      <c r="O33" s="312">
        <v>22500</v>
      </c>
      <c r="P33" s="312">
        <v>3760</v>
      </c>
      <c r="Q33" s="312">
        <v>115000</v>
      </c>
      <c r="R33" s="312">
        <v>66</v>
      </c>
      <c r="S33" s="312">
        <v>270</v>
      </c>
    </row>
    <row r="34" spans="1:19" ht="15.6" x14ac:dyDescent="0.35">
      <c r="A34" s="369" t="s">
        <v>637</v>
      </c>
      <c r="B34" s="327" t="s">
        <v>411</v>
      </c>
      <c r="C34" s="327" t="s">
        <v>334</v>
      </c>
      <c r="D34" s="324" t="s">
        <v>529</v>
      </c>
      <c r="E34" s="324" t="s">
        <v>529</v>
      </c>
      <c r="F34" s="312">
        <v>720000</v>
      </c>
      <c r="G34" s="312">
        <v>3700000</v>
      </c>
      <c r="H34" s="324" t="s">
        <v>528</v>
      </c>
      <c r="I34" s="312">
        <v>2800000</v>
      </c>
      <c r="J34" s="312">
        <v>16700000</v>
      </c>
      <c r="K34" s="312">
        <v>10500000</v>
      </c>
      <c r="L34" s="324" t="s">
        <v>529</v>
      </c>
      <c r="M34" s="312">
        <v>135000</v>
      </c>
      <c r="N34" s="312">
        <v>930</v>
      </c>
      <c r="O34" s="312">
        <v>19400</v>
      </c>
      <c r="P34" s="312">
        <v>1930</v>
      </c>
      <c r="Q34" s="312">
        <v>74200</v>
      </c>
      <c r="R34" s="312">
        <v>90</v>
      </c>
      <c r="S34" s="312">
        <v>1050</v>
      </c>
    </row>
    <row r="35" spans="1:19" ht="15.6" x14ac:dyDescent="0.35">
      <c r="A35" s="369" t="s">
        <v>488</v>
      </c>
      <c r="B35" s="327" t="s">
        <v>411</v>
      </c>
      <c r="C35" s="327" t="s">
        <v>334</v>
      </c>
      <c r="D35" s="324" t="s">
        <v>528</v>
      </c>
      <c r="E35" s="324" t="s">
        <v>529</v>
      </c>
      <c r="F35" s="312">
        <v>5300000</v>
      </c>
      <c r="G35" s="312">
        <v>17700000</v>
      </c>
      <c r="H35" s="312">
        <v>31000</v>
      </c>
      <c r="I35" s="312">
        <v>16000000</v>
      </c>
      <c r="J35" s="312">
        <v>65000000</v>
      </c>
      <c r="K35" s="312">
        <v>41000000</v>
      </c>
      <c r="L35" s="324" t="s">
        <v>528</v>
      </c>
      <c r="M35" s="312">
        <v>367000</v>
      </c>
      <c r="N35" s="312">
        <v>2450</v>
      </c>
      <c r="O35" s="312">
        <v>63000</v>
      </c>
      <c r="P35" s="312">
        <v>5490</v>
      </c>
      <c r="Q35" s="312">
        <v>156000</v>
      </c>
      <c r="R35" s="312">
        <v>232</v>
      </c>
      <c r="S35" s="312">
        <v>2230</v>
      </c>
    </row>
    <row r="36" spans="1:19" ht="15.6" x14ac:dyDescent="0.35">
      <c r="A36" s="369" t="s">
        <v>489</v>
      </c>
      <c r="B36" s="327" t="s">
        <v>411</v>
      </c>
      <c r="C36" s="327" t="s">
        <v>334</v>
      </c>
      <c r="D36" s="324" t="s">
        <v>529</v>
      </c>
      <c r="E36" s="324" t="s">
        <v>529</v>
      </c>
      <c r="F36" s="312">
        <v>362000</v>
      </c>
      <c r="G36" s="312">
        <v>2000000</v>
      </c>
      <c r="H36" s="324" t="s">
        <v>529</v>
      </c>
      <c r="I36" s="312">
        <v>2490000</v>
      </c>
      <c r="J36" s="312">
        <v>15600000</v>
      </c>
      <c r="K36" s="312">
        <v>8300000</v>
      </c>
      <c r="L36" s="324" t="s">
        <v>529</v>
      </c>
      <c r="M36" s="312">
        <v>80000</v>
      </c>
      <c r="N36" s="312">
        <v>620</v>
      </c>
      <c r="O36" s="312">
        <v>18500</v>
      </c>
      <c r="P36" s="312">
        <v>1560</v>
      </c>
      <c r="Q36" s="312">
        <v>58000</v>
      </c>
      <c r="R36" s="312">
        <v>31.4</v>
      </c>
      <c r="S36" s="324" t="s">
        <v>528</v>
      </c>
    </row>
    <row r="37" spans="1:19" ht="15.6" x14ac:dyDescent="0.35">
      <c r="A37" s="369" t="s">
        <v>490</v>
      </c>
      <c r="B37" s="327" t="s">
        <v>411</v>
      </c>
      <c r="C37" s="327" t="s">
        <v>334</v>
      </c>
      <c r="D37" s="324" t="s">
        <v>529</v>
      </c>
      <c r="E37" s="324" t="s">
        <v>529</v>
      </c>
      <c r="F37" s="312">
        <v>1890000</v>
      </c>
      <c r="G37" s="312">
        <v>3100000</v>
      </c>
      <c r="H37" s="312">
        <v>29000</v>
      </c>
      <c r="I37" s="312">
        <v>4000000</v>
      </c>
      <c r="J37" s="312">
        <v>20000000</v>
      </c>
      <c r="K37" s="312">
        <v>12300000</v>
      </c>
      <c r="L37" s="324" t="s">
        <v>529</v>
      </c>
      <c r="M37" s="312">
        <v>187000</v>
      </c>
      <c r="N37" s="312">
        <v>1400</v>
      </c>
      <c r="O37" s="312">
        <v>35000</v>
      </c>
      <c r="P37" s="312">
        <v>3090</v>
      </c>
      <c r="Q37" s="312">
        <v>90000</v>
      </c>
      <c r="R37" s="312">
        <v>74</v>
      </c>
      <c r="S37" s="312">
        <v>1560</v>
      </c>
    </row>
    <row r="38" spans="1:19" ht="15.6" x14ac:dyDescent="0.35">
      <c r="A38" s="369" t="s">
        <v>491</v>
      </c>
      <c r="B38" s="327" t="s">
        <v>411</v>
      </c>
      <c r="C38" s="327" t="s">
        <v>334</v>
      </c>
      <c r="D38" s="324" t="s">
        <v>529</v>
      </c>
      <c r="E38" s="324" t="s">
        <v>529</v>
      </c>
      <c r="F38" s="312">
        <v>2200000</v>
      </c>
      <c r="G38" s="312">
        <v>3000000</v>
      </c>
      <c r="H38" s="324" t="s">
        <v>528</v>
      </c>
      <c r="I38" s="312">
        <v>3100000</v>
      </c>
      <c r="J38" s="312">
        <v>17000000</v>
      </c>
      <c r="K38" s="312">
        <v>8300000</v>
      </c>
      <c r="L38" s="324" t="s">
        <v>529</v>
      </c>
      <c r="M38" s="312">
        <v>260000</v>
      </c>
      <c r="N38" s="312">
        <v>3120</v>
      </c>
      <c r="O38" s="312">
        <v>40000</v>
      </c>
      <c r="P38" s="312">
        <v>1470</v>
      </c>
      <c r="Q38" s="312">
        <v>50000</v>
      </c>
      <c r="R38" s="312">
        <v>97</v>
      </c>
      <c r="S38" s="312">
        <v>2280</v>
      </c>
    </row>
    <row r="39" spans="1:19" ht="15.6" x14ac:dyDescent="0.35">
      <c r="A39" s="369" t="s">
        <v>492</v>
      </c>
      <c r="B39" s="327" t="s">
        <v>411</v>
      </c>
      <c r="C39" s="327" t="s">
        <v>334</v>
      </c>
      <c r="D39" s="324" t="s">
        <v>528</v>
      </c>
      <c r="E39" s="324" t="s">
        <v>529</v>
      </c>
      <c r="F39" s="312">
        <v>2470000</v>
      </c>
      <c r="G39" s="312">
        <v>2400000</v>
      </c>
      <c r="H39" s="324" t="s">
        <v>528</v>
      </c>
      <c r="I39" s="312">
        <v>2050000</v>
      </c>
      <c r="J39" s="312">
        <v>9300000</v>
      </c>
      <c r="K39" s="312">
        <v>8100000</v>
      </c>
      <c r="L39" s="324" t="s">
        <v>529</v>
      </c>
      <c r="M39" s="312">
        <v>55000</v>
      </c>
      <c r="N39" s="312">
        <v>1180</v>
      </c>
      <c r="O39" s="312">
        <v>24000</v>
      </c>
      <c r="P39" s="312">
        <v>1670</v>
      </c>
      <c r="Q39" s="312">
        <v>38900</v>
      </c>
      <c r="R39" s="312">
        <v>27</v>
      </c>
      <c r="S39" s="324" t="s">
        <v>528</v>
      </c>
    </row>
    <row r="40" spans="1:19" ht="15.6" x14ac:dyDescent="0.35">
      <c r="A40" s="369" t="s">
        <v>493</v>
      </c>
      <c r="B40" s="327" t="s">
        <v>411</v>
      </c>
      <c r="C40" s="327" t="s">
        <v>334</v>
      </c>
      <c r="D40" s="324" t="s">
        <v>528</v>
      </c>
      <c r="E40" s="324" t="s">
        <v>529</v>
      </c>
      <c r="F40" s="312">
        <v>3500000</v>
      </c>
      <c r="G40" s="312">
        <v>2700000</v>
      </c>
      <c r="H40" s="324" t="s">
        <v>529</v>
      </c>
      <c r="I40" s="312">
        <v>3900000</v>
      </c>
      <c r="J40" s="312">
        <v>16700000</v>
      </c>
      <c r="K40" s="312">
        <v>13300000</v>
      </c>
      <c r="L40" s="324" t="s">
        <v>529</v>
      </c>
      <c r="M40" s="312">
        <v>167000</v>
      </c>
      <c r="N40" s="312">
        <v>2080</v>
      </c>
      <c r="O40" s="312">
        <v>73000</v>
      </c>
      <c r="P40" s="312">
        <v>3410</v>
      </c>
      <c r="Q40" s="312">
        <v>138000</v>
      </c>
      <c r="R40" s="312">
        <v>52</v>
      </c>
      <c r="S40" s="324" t="s">
        <v>528</v>
      </c>
    </row>
    <row r="41" spans="1:19" ht="15.6" x14ac:dyDescent="0.35">
      <c r="A41" s="369" t="s">
        <v>494</v>
      </c>
      <c r="B41" s="327" t="s">
        <v>411</v>
      </c>
      <c r="C41" s="327" t="s">
        <v>334</v>
      </c>
      <c r="D41" s="324" t="s">
        <v>528</v>
      </c>
      <c r="E41" s="324" t="s">
        <v>529</v>
      </c>
      <c r="F41" s="312">
        <v>460000</v>
      </c>
      <c r="G41" s="312">
        <v>2600000</v>
      </c>
      <c r="H41" s="324" t="s">
        <v>529</v>
      </c>
      <c r="I41" s="312">
        <v>2400000</v>
      </c>
      <c r="J41" s="312">
        <v>13300000</v>
      </c>
      <c r="K41" s="312">
        <v>6800000</v>
      </c>
      <c r="L41" s="324" t="s">
        <v>529</v>
      </c>
      <c r="M41" s="312">
        <v>41000</v>
      </c>
      <c r="N41" s="312">
        <v>730</v>
      </c>
      <c r="O41" s="312">
        <v>22000</v>
      </c>
      <c r="P41" s="312">
        <v>1020</v>
      </c>
      <c r="Q41" s="312">
        <v>26500</v>
      </c>
      <c r="R41" s="312">
        <v>31.9</v>
      </c>
      <c r="S41" s="324" t="s">
        <v>528</v>
      </c>
    </row>
    <row r="42" spans="1:19" ht="15.6" x14ac:dyDescent="0.35">
      <c r="A42" s="369" t="s">
        <v>495</v>
      </c>
      <c r="B42" s="327" t="s">
        <v>411</v>
      </c>
      <c r="C42" s="327" t="s">
        <v>334</v>
      </c>
      <c r="D42" s="324" t="s">
        <v>528</v>
      </c>
      <c r="E42" s="324" t="s">
        <v>529</v>
      </c>
      <c r="F42" s="312">
        <v>3000000</v>
      </c>
      <c r="G42" s="312">
        <v>3600000</v>
      </c>
      <c r="H42" s="324" t="s">
        <v>529</v>
      </c>
      <c r="I42" s="312">
        <v>2700000</v>
      </c>
      <c r="J42" s="312">
        <v>12100000</v>
      </c>
      <c r="K42" s="312">
        <v>11400000</v>
      </c>
      <c r="L42" s="324" t="s">
        <v>529</v>
      </c>
      <c r="M42" s="312">
        <v>87000</v>
      </c>
      <c r="N42" s="312">
        <v>1060</v>
      </c>
      <c r="O42" s="312">
        <v>30400</v>
      </c>
      <c r="P42" s="312">
        <v>2110</v>
      </c>
      <c r="Q42" s="312">
        <v>81000</v>
      </c>
      <c r="R42" s="312">
        <v>51.7</v>
      </c>
      <c r="S42" s="324" t="s">
        <v>528</v>
      </c>
    </row>
    <row r="43" spans="1:19" ht="15.6" x14ac:dyDescent="0.35">
      <c r="A43" s="369" t="s">
        <v>496</v>
      </c>
      <c r="B43" s="327" t="s">
        <v>411</v>
      </c>
      <c r="C43" s="327" t="s">
        <v>334</v>
      </c>
      <c r="D43" s="324" t="s">
        <v>529</v>
      </c>
      <c r="E43" s="324" t="s">
        <v>529</v>
      </c>
      <c r="F43" s="312">
        <v>680000</v>
      </c>
      <c r="G43" s="312">
        <v>2200000</v>
      </c>
      <c r="H43" s="324" t="s">
        <v>529</v>
      </c>
      <c r="I43" s="312">
        <v>2000000</v>
      </c>
      <c r="J43" s="312">
        <v>9400000</v>
      </c>
      <c r="K43" s="312">
        <v>7000000</v>
      </c>
      <c r="L43" s="324" t="s">
        <v>529</v>
      </c>
      <c r="M43" s="312">
        <v>59000</v>
      </c>
      <c r="N43" s="312">
        <v>770</v>
      </c>
      <c r="O43" s="312">
        <v>21400</v>
      </c>
      <c r="P43" s="312">
        <v>1120</v>
      </c>
      <c r="Q43" s="312">
        <v>30600</v>
      </c>
      <c r="R43" s="312">
        <v>24.6</v>
      </c>
      <c r="S43" s="324" t="s">
        <v>529</v>
      </c>
    </row>
    <row r="44" spans="1:19" s="312" customFormat="1" ht="15.6" x14ac:dyDescent="0.35">
      <c r="A44" s="329" t="s">
        <v>344</v>
      </c>
      <c r="B44" s="329" t="s">
        <v>412</v>
      </c>
      <c r="C44" s="327" t="s">
        <v>59</v>
      </c>
      <c r="D44" s="324" t="s">
        <v>422</v>
      </c>
      <c r="E44" s="324" t="s">
        <v>422</v>
      </c>
      <c r="F44" s="324" t="s">
        <v>529</v>
      </c>
      <c r="G44" s="312">
        <v>13500</v>
      </c>
      <c r="H44" s="312">
        <v>39</v>
      </c>
      <c r="I44" s="324" t="s">
        <v>422</v>
      </c>
      <c r="J44" s="324" t="s">
        <v>422</v>
      </c>
      <c r="K44" s="312">
        <v>2400</v>
      </c>
      <c r="L44" s="312">
        <v>550</v>
      </c>
      <c r="M44" s="312">
        <v>600</v>
      </c>
      <c r="N44" s="312">
        <v>28.6</v>
      </c>
      <c r="O44" s="312">
        <v>125</v>
      </c>
      <c r="P44" s="324" t="s">
        <v>529</v>
      </c>
      <c r="Q44" s="324" t="s">
        <v>528</v>
      </c>
      <c r="R44" s="324" t="s">
        <v>529</v>
      </c>
      <c r="S44" s="324" t="s">
        <v>528</v>
      </c>
    </row>
    <row r="45" spans="1:19" s="312" customFormat="1" ht="15.6" x14ac:dyDescent="0.35">
      <c r="A45" s="329" t="s">
        <v>345</v>
      </c>
      <c r="B45" s="329" t="s">
        <v>412</v>
      </c>
      <c r="C45" s="327" t="s">
        <v>59</v>
      </c>
      <c r="D45" s="324" t="s">
        <v>422</v>
      </c>
      <c r="E45" s="324" t="s">
        <v>422</v>
      </c>
      <c r="F45" s="324" t="s">
        <v>529</v>
      </c>
      <c r="G45" s="312">
        <v>9900</v>
      </c>
      <c r="H45" s="312">
        <v>22</v>
      </c>
      <c r="I45" s="324" t="s">
        <v>422</v>
      </c>
      <c r="J45" s="324" t="s">
        <v>422</v>
      </c>
      <c r="K45" s="312">
        <v>1750</v>
      </c>
      <c r="L45" s="312">
        <v>216</v>
      </c>
      <c r="M45" s="312">
        <v>470</v>
      </c>
      <c r="N45" s="312">
        <v>11.9</v>
      </c>
      <c r="O45" s="312">
        <v>84</v>
      </c>
      <c r="P45" s="324" t="s">
        <v>529</v>
      </c>
      <c r="Q45" s="324" t="s">
        <v>528</v>
      </c>
      <c r="R45" s="324" t="s">
        <v>528</v>
      </c>
      <c r="S45" s="312">
        <v>0.7</v>
      </c>
    </row>
    <row r="46" spans="1:19" s="312" customFormat="1" ht="15.6" x14ac:dyDescent="0.35">
      <c r="A46" s="329" t="s">
        <v>346</v>
      </c>
      <c r="B46" s="329" t="s">
        <v>412</v>
      </c>
      <c r="C46" s="327" t="s">
        <v>59</v>
      </c>
      <c r="D46" s="324" t="s">
        <v>422</v>
      </c>
      <c r="E46" s="324" t="s">
        <v>422</v>
      </c>
      <c r="F46" s="324" t="s">
        <v>529</v>
      </c>
      <c r="G46" s="312">
        <v>11300</v>
      </c>
      <c r="H46" s="312">
        <v>32.9</v>
      </c>
      <c r="I46" s="324" t="s">
        <v>422</v>
      </c>
      <c r="J46" s="324" t="s">
        <v>422</v>
      </c>
      <c r="K46" s="312">
        <v>1420</v>
      </c>
      <c r="L46" s="312">
        <v>371</v>
      </c>
      <c r="M46" s="312">
        <v>550</v>
      </c>
      <c r="N46" s="312">
        <v>20</v>
      </c>
      <c r="O46" s="312">
        <v>88</v>
      </c>
      <c r="P46" s="324" t="s">
        <v>529</v>
      </c>
      <c r="Q46" s="324" t="s">
        <v>529</v>
      </c>
      <c r="R46" s="324" t="s">
        <v>529</v>
      </c>
      <c r="S46" s="312">
        <v>0.69</v>
      </c>
    </row>
    <row r="47" spans="1:19" s="312" customFormat="1" ht="15.6" x14ac:dyDescent="0.35">
      <c r="A47" s="329" t="s">
        <v>347</v>
      </c>
      <c r="B47" s="329" t="s">
        <v>412</v>
      </c>
      <c r="C47" s="327" t="s">
        <v>59</v>
      </c>
      <c r="D47" s="324" t="s">
        <v>422</v>
      </c>
      <c r="E47" s="324" t="s">
        <v>422</v>
      </c>
      <c r="F47" s="324" t="s">
        <v>529</v>
      </c>
      <c r="G47" s="312">
        <v>12800</v>
      </c>
      <c r="H47" s="312">
        <v>65</v>
      </c>
      <c r="I47" s="324" t="s">
        <v>422</v>
      </c>
      <c r="J47" s="324" t="s">
        <v>422</v>
      </c>
      <c r="K47" s="312">
        <v>1690</v>
      </c>
      <c r="L47" s="312">
        <v>680</v>
      </c>
      <c r="M47" s="312">
        <v>628</v>
      </c>
      <c r="N47" s="312">
        <v>34.4</v>
      </c>
      <c r="O47" s="312">
        <v>109</v>
      </c>
      <c r="P47" s="324" t="s">
        <v>529</v>
      </c>
      <c r="Q47" s="324" t="s">
        <v>528</v>
      </c>
      <c r="R47" s="324" t="s">
        <v>528</v>
      </c>
      <c r="S47" s="312">
        <v>0.75</v>
      </c>
    </row>
    <row r="48" spans="1:19" s="312" customFormat="1" ht="15.6" x14ac:dyDescent="0.35">
      <c r="A48" s="329" t="s">
        <v>348</v>
      </c>
      <c r="B48" s="329" t="s">
        <v>412</v>
      </c>
      <c r="C48" s="327" t="s">
        <v>59</v>
      </c>
      <c r="D48" s="324" t="s">
        <v>422</v>
      </c>
      <c r="E48" s="324" t="s">
        <v>422</v>
      </c>
      <c r="F48" s="324" t="s">
        <v>529</v>
      </c>
      <c r="G48" s="312">
        <v>11700</v>
      </c>
      <c r="H48" s="312">
        <v>22</v>
      </c>
      <c r="I48" s="324" t="s">
        <v>422</v>
      </c>
      <c r="J48" s="324" t="s">
        <v>422</v>
      </c>
      <c r="K48" s="312">
        <v>1680</v>
      </c>
      <c r="L48" s="312">
        <v>306</v>
      </c>
      <c r="M48" s="312">
        <v>476</v>
      </c>
      <c r="N48" s="312">
        <v>14.3</v>
      </c>
      <c r="O48" s="312">
        <v>88</v>
      </c>
      <c r="P48" s="324" t="s">
        <v>529</v>
      </c>
      <c r="Q48" s="324" t="s">
        <v>529</v>
      </c>
      <c r="R48" s="324" t="s">
        <v>529</v>
      </c>
      <c r="S48" s="324" t="s">
        <v>528</v>
      </c>
    </row>
    <row r="49" spans="1:19" s="312" customFormat="1" ht="15.6" x14ac:dyDescent="0.35">
      <c r="A49" s="329" t="s">
        <v>349</v>
      </c>
      <c r="B49" s="329" t="s">
        <v>412</v>
      </c>
      <c r="C49" s="327" t="s">
        <v>59</v>
      </c>
      <c r="D49" s="324" t="s">
        <v>422</v>
      </c>
      <c r="E49" s="324" t="s">
        <v>422</v>
      </c>
      <c r="F49" s="324" t="s">
        <v>529</v>
      </c>
      <c r="G49" s="312">
        <v>15000</v>
      </c>
      <c r="H49" s="312">
        <v>27</v>
      </c>
      <c r="I49" s="324" t="s">
        <v>422</v>
      </c>
      <c r="J49" s="324" t="s">
        <v>422</v>
      </c>
      <c r="K49" s="312">
        <v>1800</v>
      </c>
      <c r="L49" s="312">
        <v>14.1</v>
      </c>
      <c r="M49" s="312">
        <v>547</v>
      </c>
      <c r="N49" s="312">
        <v>1.56</v>
      </c>
      <c r="O49" s="312">
        <v>101</v>
      </c>
      <c r="P49" s="324" t="s">
        <v>529</v>
      </c>
      <c r="Q49" s="324" t="s">
        <v>529</v>
      </c>
      <c r="R49" s="324" t="s">
        <v>529</v>
      </c>
      <c r="S49" s="312">
        <v>0.99</v>
      </c>
    </row>
    <row r="50" spans="1:19" s="312" customFormat="1" ht="15.6" x14ac:dyDescent="0.35">
      <c r="A50" s="329" t="s">
        <v>350</v>
      </c>
      <c r="B50" s="329" t="s">
        <v>412</v>
      </c>
      <c r="C50" s="327" t="s">
        <v>59</v>
      </c>
      <c r="D50" s="324" t="s">
        <v>422</v>
      </c>
      <c r="E50" s="324" t="s">
        <v>422</v>
      </c>
      <c r="F50" s="324" t="s">
        <v>529</v>
      </c>
      <c r="G50" s="312">
        <v>11200</v>
      </c>
      <c r="H50" s="312">
        <v>97</v>
      </c>
      <c r="I50" s="324" t="s">
        <v>422</v>
      </c>
      <c r="J50" s="324" t="s">
        <v>422</v>
      </c>
      <c r="K50" s="312">
        <v>1390</v>
      </c>
      <c r="L50" s="312">
        <v>20.7</v>
      </c>
      <c r="M50" s="312">
        <v>670</v>
      </c>
      <c r="N50" s="312">
        <v>2.2000000000000002</v>
      </c>
      <c r="O50" s="312">
        <v>122</v>
      </c>
      <c r="P50" s="324" t="s">
        <v>529</v>
      </c>
      <c r="Q50" s="324" t="s">
        <v>529</v>
      </c>
      <c r="R50" s="324" t="s">
        <v>528</v>
      </c>
      <c r="S50" s="312">
        <v>0.73</v>
      </c>
    </row>
    <row r="51" spans="1:19" s="312" customFormat="1" ht="15.6" x14ac:dyDescent="0.35">
      <c r="A51" s="329" t="s">
        <v>351</v>
      </c>
      <c r="B51" s="329" t="s">
        <v>412</v>
      </c>
      <c r="C51" s="327" t="s">
        <v>59</v>
      </c>
      <c r="D51" s="324" t="s">
        <v>422</v>
      </c>
      <c r="E51" s="324" t="s">
        <v>422</v>
      </c>
      <c r="F51" s="324" t="s">
        <v>529</v>
      </c>
      <c r="G51" s="312">
        <v>11800</v>
      </c>
      <c r="H51" s="312">
        <v>15</v>
      </c>
      <c r="I51" s="324" t="s">
        <v>422</v>
      </c>
      <c r="J51" s="324" t="s">
        <v>422</v>
      </c>
      <c r="K51" s="312">
        <v>1310</v>
      </c>
      <c r="L51" s="312">
        <v>8</v>
      </c>
      <c r="M51" s="312">
        <v>450</v>
      </c>
      <c r="N51" s="312">
        <v>1.95</v>
      </c>
      <c r="O51" s="312">
        <v>108</v>
      </c>
      <c r="P51" s="324" t="s">
        <v>529</v>
      </c>
      <c r="Q51" s="324" t="s">
        <v>529</v>
      </c>
      <c r="R51" s="324" t="s">
        <v>528</v>
      </c>
      <c r="S51" s="324" t="s">
        <v>528</v>
      </c>
    </row>
    <row r="52" spans="1:19" s="312" customFormat="1" ht="15.6" x14ac:dyDescent="0.35">
      <c r="A52" s="329" t="s">
        <v>352</v>
      </c>
      <c r="B52" s="329" t="s">
        <v>412</v>
      </c>
      <c r="C52" s="327" t="s">
        <v>59</v>
      </c>
      <c r="D52" s="324" t="s">
        <v>422</v>
      </c>
      <c r="E52" s="324" t="s">
        <v>422</v>
      </c>
      <c r="F52" s="324" t="s">
        <v>529</v>
      </c>
      <c r="G52" s="312">
        <v>12400</v>
      </c>
      <c r="H52" s="312">
        <v>39</v>
      </c>
      <c r="I52" s="324" t="s">
        <v>422</v>
      </c>
      <c r="J52" s="324" t="s">
        <v>422</v>
      </c>
      <c r="K52" s="312">
        <v>1440</v>
      </c>
      <c r="L52" s="312">
        <v>154</v>
      </c>
      <c r="M52" s="312">
        <v>550</v>
      </c>
      <c r="N52" s="312">
        <v>7.4</v>
      </c>
      <c r="O52" s="312">
        <v>90</v>
      </c>
      <c r="P52" s="324" t="s">
        <v>529</v>
      </c>
      <c r="Q52" s="324" t="s">
        <v>529</v>
      </c>
      <c r="R52" s="324" t="s">
        <v>529</v>
      </c>
      <c r="S52" s="324" t="s">
        <v>528</v>
      </c>
    </row>
    <row r="53" spans="1:19" s="312" customFormat="1" ht="15.6" x14ac:dyDescent="0.35">
      <c r="A53" s="329" t="s">
        <v>353</v>
      </c>
      <c r="B53" s="329" t="s">
        <v>412</v>
      </c>
      <c r="C53" s="327" t="s">
        <v>59</v>
      </c>
      <c r="D53" s="324" t="s">
        <v>422</v>
      </c>
      <c r="E53" s="324" t="s">
        <v>422</v>
      </c>
      <c r="F53" s="324" t="s">
        <v>529</v>
      </c>
      <c r="G53" s="312">
        <v>13100</v>
      </c>
      <c r="H53" s="312">
        <v>47</v>
      </c>
      <c r="I53" s="324" t="s">
        <v>422</v>
      </c>
      <c r="J53" s="324" t="s">
        <v>422</v>
      </c>
      <c r="K53" s="312">
        <v>1580</v>
      </c>
      <c r="L53" s="312">
        <v>125</v>
      </c>
      <c r="M53" s="312">
        <v>580</v>
      </c>
      <c r="N53" s="312">
        <v>6.8</v>
      </c>
      <c r="O53" s="312">
        <v>112</v>
      </c>
      <c r="P53" s="324" t="s">
        <v>529</v>
      </c>
      <c r="Q53" s="324" t="s">
        <v>529</v>
      </c>
      <c r="R53" s="324" t="s">
        <v>529</v>
      </c>
      <c r="S53" s="324" t="s">
        <v>528</v>
      </c>
    </row>
    <row r="54" spans="1:19" s="312" customFormat="1" ht="15.6" x14ac:dyDescent="0.35">
      <c r="A54" s="329" t="s">
        <v>354</v>
      </c>
      <c r="B54" s="329" t="s">
        <v>412</v>
      </c>
      <c r="C54" s="327" t="s">
        <v>59</v>
      </c>
      <c r="D54" s="324" t="s">
        <v>422</v>
      </c>
      <c r="E54" s="324" t="s">
        <v>422</v>
      </c>
      <c r="F54" s="324" t="s">
        <v>529</v>
      </c>
      <c r="G54" s="312">
        <v>11800</v>
      </c>
      <c r="H54" s="312">
        <v>46</v>
      </c>
      <c r="I54" s="324" t="s">
        <v>422</v>
      </c>
      <c r="J54" s="324" t="s">
        <v>422</v>
      </c>
      <c r="K54" s="312">
        <v>1370</v>
      </c>
      <c r="L54" s="312">
        <v>17.399999999999999</v>
      </c>
      <c r="M54" s="312">
        <v>610</v>
      </c>
      <c r="N54" s="312">
        <v>4.2</v>
      </c>
      <c r="O54" s="312">
        <v>164</v>
      </c>
      <c r="P54" s="324" t="s">
        <v>529</v>
      </c>
      <c r="Q54" s="324" t="s">
        <v>529</v>
      </c>
      <c r="R54" s="324" t="s">
        <v>529</v>
      </c>
      <c r="S54" s="312">
        <v>0.68</v>
      </c>
    </row>
    <row r="55" spans="1:19" s="312" customFormat="1" ht="15.6" x14ac:dyDescent="0.35">
      <c r="A55" s="329" t="s">
        <v>355</v>
      </c>
      <c r="B55" s="329" t="s">
        <v>412</v>
      </c>
      <c r="C55" s="327" t="s">
        <v>59</v>
      </c>
      <c r="D55" s="324" t="s">
        <v>422</v>
      </c>
      <c r="E55" s="324" t="s">
        <v>422</v>
      </c>
      <c r="F55" s="324" t="s">
        <v>529</v>
      </c>
      <c r="G55" s="312">
        <v>11000</v>
      </c>
      <c r="H55" s="312">
        <v>22</v>
      </c>
      <c r="I55" s="324" t="s">
        <v>422</v>
      </c>
      <c r="J55" s="324" t="s">
        <v>422</v>
      </c>
      <c r="K55" s="312">
        <v>1130</v>
      </c>
      <c r="L55" s="312">
        <v>11.9</v>
      </c>
      <c r="M55" s="312">
        <v>561</v>
      </c>
      <c r="N55" s="312">
        <v>1.77</v>
      </c>
      <c r="O55" s="312">
        <v>100</v>
      </c>
      <c r="P55" s="324" t="s">
        <v>529</v>
      </c>
      <c r="Q55" s="324" t="s">
        <v>529</v>
      </c>
      <c r="R55" s="324" t="s">
        <v>529</v>
      </c>
      <c r="S55" s="324" t="s">
        <v>528</v>
      </c>
    </row>
    <row r="56" spans="1:19" s="312" customFormat="1" ht="15.6" x14ac:dyDescent="0.35">
      <c r="A56" s="329" t="s">
        <v>356</v>
      </c>
      <c r="B56" s="329" t="s">
        <v>412</v>
      </c>
      <c r="C56" s="327" t="s">
        <v>59</v>
      </c>
      <c r="D56" s="324" t="s">
        <v>422</v>
      </c>
      <c r="E56" s="324" t="s">
        <v>422</v>
      </c>
      <c r="F56" s="324" t="s">
        <v>529</v>
      </c>
      <c r="G56" s="312">
        <v>12700</v>
      </c>
      <c r="H56" s="312">
        <v>47</v>
      </c>
      <c r="I56" s="324" t="s">
        <v>422</v>
      </c>
      <c r="J56" s="324" t="s">
        <v>422</v>
      </c>
      <c r="K56" s="312">
        <v>1530</v>
      </c>
      <c r="L56" s="312">
        <v>25.4</v>
      </c>
      <c r="M56" s="312">
        <v>620</v>
      </c>
      <c r="N56" s="312">
        <v>3.2</v>
      </c>
      <c r="O56" s="312">
        <v>142</v>
      </c>
      <c r="P56" s="324" t="s">
        <v>529</v>
      </c>
      <c r="Q56" s="324" t="s">
        <v>529</v>
      </c>
      <c r="R56" s="324" t="s">
        <v>529</v>
      </c>
      <c r="S56" s="324" t="s">
        <v>528</v>
      </c>
    </row>
    <row r="57" spans="1:19" s="312" customFormat="1" ht="15.6" x14ac:dyDescent="0.35">
      <c r="A57" s="329" t="s">
        <v>357</v>
      </c>
      <c r="B57" s="329" t="s">
        <v>412</v>
      </c>
      <c r="C57" s="327" t="s">
        <v>59</v>
      </c>
      <c r="D57" s="324" t="s">
        <v>422</v>
      </c>
      <c r="E57" s="324" t="s">
        <v>422</v>
      </c>
      <c r="F57" s="324" t="s">
        <v>529</v>
      </c>
      <c r="G57" s="312">
        <v>13300</v>
      </c>
      <c r="H57" s="312">
        <v>16.8</v>
      </c>
      <c r="I57" s="324" t="s">
        <v>422</v>
      </c>
      <c r="J57" s="324" t="s">
        <v>422</v>
      </c>
      <c r="K57" s="312">
        <v>1700</v>
      </c>
      <c r="L57" s="312">
        <v>31</v>
      </c>
      <c r="M57" s="312">
        <v>540</v>
      </c>
      <c r="N57" s="312">
        <v>1.7</v>
      </c>
      <c r="O57" s="312">
        <v>84</v>
      </c>
      <c r="P57" s="324" t="s">
        <v>529</v>
      </c>
      <c r="Q57" s="324" t="s">
        <v>529</v>
      </c>
      <c r="R57" s="324" t="s">
        <v>529</v>
      </c>
      <c r="S57" s="324" t="s">
        <v>529</v>
      </c>
    </row>
    <row r="58" spans="1:19" s="312" customFormat="1" ht="15.6" x14ac:dyDescent="0.35">
      <c r="A58" s="329" t="s">
        <v>358</v>
      </c>
      <c r="B58" s="329" t="s">
        <v>412</v>
      </c>
      <c r="C58" s="327" t="s">
        <v>59</v>
      </c>
      <c r="D58" s="324" t="s">
        <v>422</v>
      </c>
      <c r="E58" s="324" t="s">
        <v>422</v>
      </c>
      <c r="F58" s="324" t="s">
        <v>529</v>
      </c>
      <c r="G58" s="312">
        <v>12900</v>
      </c>
      <c r="H58" s="312">
        <v>24.5</v>
      </c>
      <c r="I58" s="324" t="s">
        <v>422</v>
      </c>
      <c r="J58" s="324" t="s">
        <v>422</v>
      </c>
      <c r="K58" s="312">
        <v>1520</v>
      </c>
      <c r="L58" s="312">
        <v>750</v>
      </c>
      <c r="M58" s="312">
        <v>563</v>
      </c>
      <c r="N58" s="312">
        <v>45</v>
      </c>
      <c r="O58" s="312">
        <v>152</v>
      </c>
      <c r="P58" s="324" t="s">
        <v>529</v>
      </c>
      <c r="Q58" s="324" t="s">
        <v>529</v>
      </c>
      <c r="R58" s="324" t="s">
        <v>529</v>
      </c>
      <c r="S58" s="312">
        <v>0.7</v>
      </c>
    </row>
    <row r="59" spans="1:19" s="312" customFormat="1" ht="15.6" x14ac:dyDescent="0.35">
      <c r="A59" s="329" t="s">
        <v>359</v>
      </c>
      <c r="B59" s="329" t="s">
        <v>412</v>
      </c>
      <c r="C59" s="327" t="s">
        <v>59</v>
      </c>
      <c r="D59" s="324" t="s">
        <v>422</v>
      </c>
      <c r="E59" s="324" t="s">
        <v>422</v>
      </c>
      <c r="F59" s="324" t="s">
        <v>529</v>
      </c>
      <c r="G59" s="312">
        <v>12900</v>
      </c>
      <c r="H59" s="312">
        <v>35</v>
      </c>
      <c r="I59" s="324" t="s">
        <v>422</v>
      </c>
      <c r="J59" s="324" t="s">
        <v>422</v>
      </c>
      <c r="K59" s="312">
        <v>2060</v>
      </c>
      <c r="L59" s="312">
        <v>14.3</v>
      </c>
      <c r="M59" s="312">
        <v>550</v>
      </c>
      <c r="N59" s="312">
        <v>1.6</v>
      </c>
      <c r="O59" s="312">
        <v>141</v>
      </c>
      <c r="P59" s="324" t="s">
        <v>529</v>
      </c>
      <c r="Q59" s="324" t="s">
        <v>528</v>
      </c>
      <c r="R59" s="324" t="s">
        <v>529</v>
      </c>
      <c r="S59" s="324" t="s">
        <v>528</v>
      </c>
    </row>
    <row r="60" spans="1:19" s="312" customFormat="1" ht="15.6" x14ac:dyDescent="0.35">
      <c r="A60" s="329" t="s">
        <v>360</v>
      </c>
      <c r="B60" s="329" t="s">
        <v>412</v>
      </c>
      <c r="C60" s="327" t="s">
        <v>59</v>
      </c>
      <c r="D60" s="324" t="s">
        <v>422</v>
      </c>
      <c r="E60" s="324" t="s">
        <v>422</v>
      </c>
      <c r="F60" s="324" t="s">
        <v>529</v>
      </c>
      <c r="G60" s="312">
        <v>13100</v>
      </c>
      <c r="H60" s="312">
        <v>53</v>
      </c>
      <c r="I60" s="324" t="s">
        <v>422</v>
      </c>
      <c r="J60" s="324" t="s">
        <v>422</v>
      </c>
      <c r="K60" s="312">
        <v>1340</v>
      </c>
      <c r="L60" s="312">
        <v>21.9</v>
      </c>
      <c r="M60" s="312">
        <v>600</v>
      </c>
      <c r="N60" s="312">
        <v>2.1</v>
      </c>
      <c r="O60" s="312">
        <v>163</v>
      </c>
      <c r="P60" s="324" t="s">
        <v>529</v>
      </c>
      <c r="Q60" s="324" t="s">
        <v>529</v>
      </c>
      <c r="R60" s="324" t="s">
        <v>529</v>
      </c>
      <c r="S60" s="324" t="s">
        <v>528</v>
      </c>
    </row>
    <row r="61" spans="1:19" s="312" customFormat="1" ht="15.6" x14ac:dyDescent="0.35">
      <c r="A61" s="329" t="s">
        <v>361</v>
      </c>
      <c r="B61" s="329" t="s">
        <v>412</v>
      </c>
      <c r="C61" s="327" t="s">
        <v>59</v>
      </c>
      <c r="D61" s="324" t="s">
        <v>422</v>
      </c>
      <c r="E61" s="324" t="s">
        <v>422</v>
      </c>
      <c r="F61" s="324" t="s">
        <v>529</v>
      </c>
      <c r="G61" s="312">
        <v>13900</v>
      </c>
      <c r="H61" s="312">
        <v>93</v>
      </c>
      <c r="I61" s="324" t="s">
        <v>422</v>
      </c>
      <c r="J61" s="324" t="s">
        <v>422</v>
      </c>
      <c r="K61" s="312">
        <v>1420</v>
      </c>
      <c r="L61" s="312">
        <v>38</v>
      </c>
      <c r="M61" s="312">
        <v>690</v>
      </c>
      <c r="N61" s="312">
        <v>3.8</v>
      </c>
      <c r="O61" s="312">
        <v>192</v>
      </c>
      <c r="P61" s="324" t="s">
        <v>529</v>
      </c>
      <c r="Q61" s="324" t="s">
        <v>529</v>
      </c>
      <c r="R61" s="324" t="s">
        <v>528</v>
      </c>
      <c r="S61" s="324" t="s">
        <v>528</v>
      </c>
    </row>
    <row r="62" spans="1:19" s="312" customFormat="1" ht="15.6" x14ac:dyDescent="0.35">
      <c r="A62" s="329" t="s">
        <v>362</v>
      </c>
      <c r="B62" s="329" t="s">
        <v>412</v>
      </c>
      <c r="C62" s="327" t="s">
        <v>59</v>
      </c>
      <c r="D62" s="324" t="s">
        <v>422</v>
      </c>
      <c r="E62" s="324" t="s">
        <v>422</v>
      </c>
      <c r="F62" s="324" t="s">
        <v>529</v>
      </c>
      <c r="G62" s="312">
        <v>13200</v>
      </c>
      <c r="H62" s="312">
        <v>62</v>
      </c>
      <c r="I62" s="324" t="s">
        <v>422</v>
      </c>
      <c r="J62" s="324" t="s">
        <v>422</v>
      </c>
      <c r="K62" s="312">
        <v>1560</v>
      </c>
      <c r="L62" s="312">
        <v>22.5</v>
      </c>
      <c r="M62" s="312">
        <v>550</v>
      </c>
      <c r="N62" s="312">
        <v>3.4</v>
      </c>
      <c r="O62" s="312">
        <v>156</v>
      </c>
      <c r="P62" s="324" t="s">
        <v>529</v>
      </c>
      <c r="Q62" s="324" t="s">
        <v>529</v>
      </c>
      <c r="R62" s="324" t="s">
        <v>528</v>
      </c>
      <c r="S62" s="324" t="s">
        <v>528</v>
      </c>
    </row>
    <row r="63" spans="1:19" s="312" customFormat="1" ht="15.6" x14ac:dyDescent="0.35">
      <c r="A63" s="329" t="s">
        <v>363</v>
      </c>
      <c r="B63" s="329" t="s">
        <v>412</v>
      </c>
      <c r="C63" s="327" t="s">
        <v>59</v>
      </c>
      <c r="D63" s="324" t="s">
        <v>422</v>
      </c>
      <c r="E63" s="324" t="s">
        <v>422</v>
      </c>
      <c r="F63" s="324" t="s">
        <v>529</v>
      </c>
      <c r="G63" s="312">
        <v>16300</v>
      </c>
      <c r="H63" s="312">
        <v>40</v>
      </c>
      <c r="I63" s="324" t="s">
        <v>422</v>
      </c>
      <c r="J63" s="324" t="s">
        <v>422</v>
      </c>
      <c r="K63" s="312">
        <v>1790</v>
      </c>
      <c r="L63" s="312">
        <v>14.2</v>
      </c>
      <c r="M63" s="312">
        <v>550</v>
      </c>
      <c r="N63" s="312">
        <v>1.64</v>
      </c>
      <c r="O63" s="312">
        <v>127</v>
      </c>
      <c r="P63" s="324" t="s">
        <v>529</v>
      </c>
      <c r="Q63" s="324" t="s">
        <v>529</v>
      </c>
      <c r="R63" s="324" t="s">
        <v>529</v>
      </c>
      <c r="S63" s="324" t="s">
        <v>528</v>
      </c>
    </row>
    <row r="64" spans="1:19" s="312" customFormat="1" ht="15.6" x14ac:dyDescent="0.35">
      <c r="A64" s="329" t="s">
        <v>364</v>
      </c>
      <c r="B64" s="329" t="s">
        <v>412</v>
      </c>
      <c r="C64" s="327" t="s">
        <v>59</v>
      </c>
      <c r="D64" s="324" t="s">
        <v>422</v>
      </c>
      <c r="E64" s="324" t="s">
        <v>422</v>
      </c>
      <c r="F64" s="324" t="s">
        <v>529</v>
      </c>
      <c r="G64" s="312">
        <v>8700</v>
      </c>
      <c r="H64" s="312">
        <v>63</v>
      </c>
      <c r="I64" s="324" t="s">
        <v>422</v>
      </c>
      <c r="J64" s="324" t="s">
        <v>422</v>
      </c>
      <c r="K64" s="312">
        <v>850</v>
      </c>
      <c r="L64" s="312">
        <v>28.3</v>
      </c>
      <c r="M64" s="312">
        <v>650</v>
      </c>
      <c r="N64" s="312">
        <v>5.7</v>
      </c>
      <c r="O64" s="312">
        <v>39</v>
      </c>
      <c r="P64" s="324" t="s">
        <v>529</v>
      </c>
      <c r="Q64" s="312">
        <v>13.7</v>
      </c>
      <c r="R64" s="324" t="s">
        <v>528</v>
      </c>
      <c r="S64" s="312">
        <v>1.1000000000000001</v>
      </c>
    </row>
    <row r="65" spans="1:19" s="312" customFormat="1" ht="15.6" x14ac:dyDescent="0.35">
      <c r="A65" s="329" t="s">
        <v>365</v>
      </c>
      <c r="B65" s="329" t="s">
        <v>412</v>
      </c>
      <c r="C65" s="327" t="s">
        <v>59</v>
      </c>
      <c r="D65" s="324" t="s">
        <v>422</v>
      </c>
      <c r="E65" s="324" t="s">
        <v>422</v>
      </c>
      <c r="F65" s="324" t="s">
        <v>529</v>
      </c>
      <c r="G65" s="312">
        <v>8600</v>
      </c>
      <c r="H65" s="312">
        <v>181</v>
      </c>
      <c r="I65" s="324" t="s">
        <v>422</v>
      </c>
      <c r="J65" s="324" t="s">
        <v>422</v>
      </c>
      <c r="K65" s="312">
        <v>760</v>
      </c>
      <c r="L65" s="312">
        <v>42</v>
      </c>
      <c r="M65" s="312">
        <v>690</v>
      </c>
      <c r="N65" s="312">
        <v>3.2</v>
      </c>
      <c r="O65" s="312">
        <v>24.2</v>
      </c>
      <c r="P65" s="324" t="s">
        <v>529</v>
      </c>
      <c r="Q65" s="324" t="s">
        <v>528</v>
      </c>
      <c r="R65" s="324" t="s">
        <v>529</v>
      </c>
      <c r="S65" s="324" t="s">
        <v>528</v>
      </c>
    </row>
    <row r="66" spans="1:19" s="312" customFormat="1" ht="15.6" x14ac:dyDescent="0.35">
      <c r="A66" s="329" t="s">
        <v>366</v>
      </c>
      <c r="B66" s="329" t="s">
        <v>412</v>
      </c>
      <c r="C66" s="327" t="s">
        <v>59</v>
      </c>
      <c r="D66" s="324" t="s">
        <v>422</v>
      </c>
      <c r="E66" s="324" t="s">
        <v>422</v>
      </c>
      <c r="F66" s="324" t="s">
        <v>529</v>
      </c>
      <c r="G66" s="312">
        <v>8100</v>
      </c>
      <c r="H66" s="312">
        <v>54</v>
      </c>
      <c r="I66" s="324" t="s">
        <v>422</v>
      </c>
      <c r="J66" s="324" t="s">
        <v>422</v>
      </c>
      <c r="K66" s="312">
        <v>760</v>
      </c>
      <c r="L66" s="312">
        <v>115</v>
      </c>
      <c r="M66" s="312">
        <v>590</v>
      </c>
      <c r="N66" s="312">
        <v>11.1</v>
      </c>
      <c r="O66" s="312">
        <v>28.8</v>
      </c>
      <c r="P66" s="324" t="s">
        <v>529</v>
      </c>
      <c r="Q66" s="324" t="s">
        <v>529</v>
      </c>
      <c r="R66" s="324" t="s">
        <v>529</v>
      </c>
      <c r="S66" s="324" t="s">
        <v>528</v>
      </c>
    </row>
    <row r="67" spans="1:19" s="312" customFormat="1" ht="15.6" x14ac:dyDescent="0.35">
      <c r="A67" s="329" t="s">
        <v>367</v>
      </c>
      <c r="B67" s="329" t="s">
        <v>412</v>
      </c>
      <c r="C67" s="327" t="s">
        <v>59</v>
      </c>
      <c r="D67" s="324" t="s">
        <v>422</v>
      </c>
      <c r="E67" s="324" t="s">
        <v>422</v>
      </c>
      <c r="F67" s="324" t="s">
        <v>529</v>
      </c>
      <c r="G67" s="312">
        <v>7600</v>
      </c>
      <c r="H67" s="312">
        <v>71</v>
      </c>
      <c r="I67" s="324" t="s">
        <v>422</v>
      </c>
      <c r="J67" s="324" t="s">
        <v>422</v>
      </c>
      <c r="K67" s="312">
        <v>730</v>
      </c>
      <c r="L67" s="312">
        <v>57</v>
      </c>
      <c r="M67" s="312">
        <v>550</v>
      </c>
      <c r="N67" s="312">
        <v>5.9</v>
      </c>
      <c r="O67" s="312">
        <v>26.3</v>
      </c>
      <c r="P67" s="324" t="s">
        <v>529</v>
      </c>
      <c r="Q67" s="324" t="s">
        <v>528</v>
      </c>
      <c r="R67" s="324" t="s">
        <v>529</v>
      </c>
      <c r="S67" s="312">
        <v>0.67</v>
      </c>
    </row>
    <row r="68" spans="1:19" s="312" customFormat="1" ht="15.6" x14ac:dyDescent="0.35">
      <c r="A68" s="329" t="s">
        <v>368</v>
      </c>
      <c r="B68" s="329" t="s">
        <v>412</v>
      </c>
      <c r="C68" s="327" t="s">
        <v>59</v>
      </c>
      <c r="D68" s="324" t="s">
        <v>422</v>
      </c>
      <c r="E68" s="324" t="s">
        <v>422</v>
      </c>
      <c r="F68" s="324" t="s">
        <v>529</v>
      </c>
      <c r="G68" s="312">
        <v>7800</v>
      </c>
      <c r="H68" s="312">
        <v>149</v>
      </c>
      <c r="I68" s="324" t="s">
        <v>422</v>
      </c>
      <c r="J68" s="324" t="s">
        <v>422</v>
      </c>
      <c r="K68" s="312">
        <v>550</v>
      </c>
      <c r="L68" s="312">
        <v>43</v>
      </c>
      <c r="M68" s="312">
        <v>710</v>
      </c>
      <c r="N68" s="312">
        <v>6</v>
      </c>
      <c r="O68" s="312">
        <v>33</v>
      </c>
      <c r="P68" s="324" t="s">
        <v>529</v>
      </c>
      <c r="Q68" s="324" t="s">
        <v>528</v>
      </c>
      <c r="R68" s="324" t="s">
        <v>529</v>
      </c>
      <c r="S68" s="312">
        <v>0.88</v>
      </c>
    </row>
    <row r="69" spans="1:19" s="312" customFormat="1" ht="15.6" x14ac:dyDescent="0.35">
      <c r="A69" s="329" t="s">
        <v>369</v>
      </c>
      <c r="B69" s="329" t="s">
        <v>412</v>
      </c>
      <c r="C69" s="327" t="s">
        <v>59</v>
      </c>
      <c r="D69" s="324" t="s">
        <v>422</v>
      </c>
      <c r="E69" s="324" t="s">
        <v>422</v>
      </c>
      <c r="F69" s="324" t="s">
        <v>529</v>
      </c>
      <c r="G69" s="312">
        <v>6700</v>
      </c>
      <c r="H69" s="312">
        <v>14.9</v>
      </c>
      <c r="I69" s="324" t="s">
        <v>422</v>
      </c>
      <c r="J69" s="324" t="s">
        <v>422</v>
      </c>
      <c r="K69" s="312">
        <v>562</v>
      </c>
      <c r="L69" s="312">
        <v>13.8</v>
      </c>
      <c r="M69" s="312">
        <v>500</v>
      </c>
      <c r="N69" s="312">
        <v>1.51</v>
      </c>
      <c r="O69" s="312">
        <v>22</v>
      </c>
      <c r="P69" s="324" t="s">
        <v>529</v>
      </c>
      <c r="Q69" s="324" t="s">
        <v>529</v>
      </c>
      <c r="R69" s="324" t="s">
        <v>529</v>
      </c>
      <c r="S69" s="324" t="s">
        <v>529</v>
      </c>
    </row>
    <row r="70" spans="1:19" s="312" customFormat="1" ht="15.6" x14ac:dyDescent="0.35">
      <c r="A70" s="329" t="s">
        <v>370</v>
      </c>
      <c r="B70" s="329" t="s">
        <v>412</v>
      </c>
      <c r="C70" s="327" t="s">
        <v>59</v>
      </c>
      <c r="D70" s="324" t="s">
        <v>422</v>
      </c>
      <c r="E70" s="324" t="s">
        <v>422</v>
      </c>
      <c r="F70" s="324" t="s">
        <v>529</v>
      </c>
      <c r="G70" s="312">
        <v>7000</v>
      </c>
      <c r="H70" s="312">
        <v>136</v>
      </c>
      <c r="I70" s="324" t="s">
        <v>422</v>
      </c>
      <c r="J70" s="324" t="s">
        <v>422</v>
      </c>
      <c r="K70" s="312">
        <v>570</v>
      </c>
      <c r="L70" s="312">
        <v>20.7</v>
      </c>
      <c r="M70" s="312">
        <v>608</v>
      </c>
      <c r="N70" s="312">
        <v>1.86</v>
      </c>
      <c r="O70" s="312">
        <v>18.899999999999999</v>
      </c>
      <c r="P70" s="324" t="s">
        <v>529</v>
      </c>
      <c r="Q70" s="324" t="s">
        <v>529</v>
      </c>
      <c r="R70" s="324" t="s">
        <v>529</v>
      </c>
      <c r="S70" s="324" t="s">
        <v>528</v>
      </c>
    </row>
    <row r="71" spans="1:19" s="312" customFormat="1" ht="15.6" x14ac:dyDescent="0.35">
      <c r="A71" s="329" t="s">
        <v>371</v>
      </c>
      <c r="B71" s="329" t="s">
        <v>412</v>
      </c>
      <c r="C71" s="327" t="s">
        <v>59</v>
      </c>
      <c r="D71" s="324" t="s">
        <v>422</v>
      </c>
      <c r="E71" s="324" t="s">
        <v>422</v>
      </c>
      <c r="F71" s="324" t="s">
        <v>529</v>
      </c>
      <c r="G71" s="312">
        <v>7000</v>
      </c>
      <c r="H71" s="312">
        <v>166</v>
      </c>
      <c r="I71" s="324" t="s">
        <v>422</v>
      </c>
      <c r="J71" s="324" t="s">
        <v>422</v>
      </c>
      <c r="K71" s="312">
        <v>479</v>
      </c>
      <c r="L71" s="312">
        <v>8.9</v>
      </c>
      <c r="M71" s="312">
        <v>640</v>
      </c>
      <c r="N71" s="312">
        <v>0.54</v>
      </c>
      <c r="O71" s="312">
        <v>16.5</v>
      </c>
      <c r="P71" s="324" t="s">
        <v>529</v>
      </c>
      <c r="Q71" s="324" t="s">
        <v>529</v>
      </c>
      <c r="R71" s="324" t="s">
        <v>529</v>
      </c>
      <c r="S71" s="324" t="s">
        <v>528</v>
      </c>
    </row>
    <row r="72" spans="1:19" s="312" customFormat="1" ht="15.6" x14ac:dyDescent="0.35">
      <c r="A72" s="329" t="s">
        <v>372</v>
      </c>
      <c r="B72" s="329" t="s">
        <v>412</v>
      </c>
      <c r="C72" s="327" t="s">
        <v>59</v>
      </c>
      <c r="D72" s="324" t="s">
        <v>422</v>
      </c>
      <c r="E72" s="324" t="s">
        <v>422</v>
      </c>
      <c r="F72" s="324" t="s">
        <v>529</v>
      </c>
      <c r="G72" s="312">
        <v>5700</v>
      </c>
      <c r="H72" s="312">
        <v>21.6</v>
      </c>
      <c r="I72" s="324" t="s">
        <v>422</v>
      </c>
      <c r="J72" s="324" t="s">
        <v>422</v>
      </c>
      <c r="K72" s="312">
        <v>520</v>
      </c>
      <c r="L72" s="312">
        <v>49</v>
      </c>
      <c r="M72" s="312">
        <v>440</v>
      </c>
      <c r="N72" s="312">
        <v>13.8</v>
      </c>
      <c r="O72" s="312">
        <v>40</v>
      </c>
      <c r="P72" s="324" t="s">
        <v>529</v>
      </c>
      <c r="Q72" s="324" t="s">
        <v>528</v>
      </c>
      <c r="R72" s="324" t="s">
        <v>529</v>
      </c>
      <c r="S72" s="312">
        <v>1.1399999999999999</v>
      </c>
    </row>
    <row r="73" spans="1:19" s="312" customFormat="1" ht="15.6" x14ac:dyDescent="0.35">
      <c r="A73" s="329" t="s">
        <v>373</v>
      </c>
      <c r="B73" s="329" t="s">
        <v>412</v>
      </c>
      <c r="C73" s="327" t="s">
        <v>59</v>
      </c>
      <c r="D73" s="324" t="s">
        <v>422</v>
      </c>
      <c r="E73" s="324" t="s">
        <v>422</v>
      </c>
      <c r="F73" s="324" t="s">
        <v>529</v>
      </c>
      <c r="G73" s="312">
        <v>5800</v>
      </c>
      <c r="H73" s="312">
        <v>52</v>
      </c>
      <c r="I73" s="324" t="s">
        <v>422</v>
      </c>
      <c r="J73" s="324" t="s">
        <v>422</v>
      </c>
      <c r="K73" s="312">
        <v>490</v>
      </c>
      <c r="L73" s="312">
        <v>11.1</v>
      </c>
      <c r="M73" s="312">
        <v>490</v>
      </c>
      <c r="N73" s="312">
        <v>2.2000000000000002</v>
      </c>
      <c r="O73" s="312">
        <v>28</v>
      </c>
      <c r="P73" s="324" t="s">
        <v>529</v>
      </c>
      <c r="Q73" s="324" t="s">
        <v>529</v>
      </c>
      <c r="R73" s="324" t="s">
        <v>529</v>
      </c>
      <c r="S73" s="312">
        <v>0.66</v>
      </c>
    </row>
    <row r="74" spans="1:19" s="312" customFormat="1" ht="15.6" x14ac:dyDescent="0.35">
      <c r="A74" s="329" t="s">
        <v>374</v>
      </c>
      <c r="B74" s="329" t="s">
        <v>412</v>
      </c>
      <c r="C74" s="327" t="s">
        <v>59</v>
      </c>
      <c r="D74" s="324" t="s">
        <v>422</v>
      </c>
      <c r="E74" s="324" t="s">
        <v>422</v>
      </c>
      <c r="F74" s="324" t="s">
        <v>529</v>
      </c>
      <c r="G74" s="312">
        <v>6500</v>
      </c>
      <c r="H74" s="312">
        <v>3.2</v>
      </c>
      <c r="I74" s="324" t="s">
        <v>422</v>
      </c>
      <c r="J74" s="324" t="s">
        <v>422</v>
      </c>
      <c r="K74" s="312">
        <v>450</v>
      </c>
      <c r="L74" s="312">
        <v>1.82</v>
      </c>
      <c r="M74" s="312">
        <v>430</v>
      </c>
      <c r="N74" s="312">
        <v>0.84</v>
      </c>
      <c r="O74" s="312">
        <v>27</v>
      </c>
      <c r="P74" s="324" t="s">
        <v>529</v>
      </c>
      <c r="Q74" s="324" t="s">
        <v>529</v>
      </c>
      <c r="R74" s="324" t="s">
        <v>529</v>
      </c>
      <c r="S74" s="324" t="s">
        <v>528</v>
      </c>
    </row>
    <row r="75" spans="1:19" s="312" customFormat="1" ht="15.6" x14ac:dyDescent="0.35">
      <c r="A75" s="329" t="s">
        <v>375</v>
      </c>
      <c r="B75" s="329" t="s">
        <v>412</v>
      </c>
      <c r="C75" s="327" t="s">
        <v>59</v>
      </c>
      <c r="D75" s="324" t="s">
        <v>422</v>
      </c>
      <c r="E75" s="324" t="s">
        <v>422</v>
      </c>
      <c r="F75" s="324" t="s">
        <v>529</v>
      </c>
      <c r="G75" s="312">
        <v>8000</v>
      </c>
      <c r="H75" s="312">
        <v>450</v>
      </c>
      <c r="I75" s="324" t="s">
        <v>422</v>
      </c>
      <c r="J75" s="324" t="s">
        <v>422</v>
      </c>
      <c r="K75" s="312">
        <v>560</v>
      </c>
      <c r="L75" s="312">
        <v>83</v>
      </c>
      <c r="M75" s="312">
        <v>1060</v>
      </c>
      <c r="N75" s="312">
        <v>14.3</v>
      </c>
      <c r="O75" s="312">
        <v>187</v>
      </c>
      <c r="P75" s="324" t="s">
        <v>529</v>
      </c>
      <c r="Q75" s="312">
        <v>22</v>
      </c>
      <c r="R75" s="324" t="s">
        <v>528</v>
      </c>
      <c r="S75" s="312">
        <v>1.89</v>
      </c>
    </row>
    <row r="76" spans="1:19" s="312" customFormat="1" ht="15.6" x14ac:dyDescent="0.35">
      <c r="A76" s="329" t="s">
        <v>376</v>
      </c>
      <c r="B76" s="329" t="s">
        <v>412</v>
      </c>
      <c r="C76" s="327" t="s">
        <v>59</v>
      </c>
      <c r="D76" s="324" t="s">
        <v>422</v>
      </c>
      <c r="E76" s="324" t="s">
        <v>422</v>
      </c>
      <c r="F76" s="324" t="s">
        <v>529</v>
      </c>
      <c r="G76" s="312">
        <v>9500</v>
      </c>
      <c r="H76" s="312">
        <v>17</v>
      </c>
      <c r="I76" s="324" t="s">
        <v>422</v>
      </c>
      <c r="J76" s="324" t="s">
        <v>422</v>
      </c>
      <c r="K76" s="312">
        <v>790</v>
      </c>
      <c r="L76" s="312">
        <v>17.3</v>
      </c>
      <c r="M76" s="312">
        <v>590</v>
      </c>
      <c r="N76" s="312">
        <v>9.6</v>
      </c>
      <c r="O76" s="312">
        <v>102</v>
      </c>
      <c r="P76" s="324" t="s">
        <v>529</v>
      </c>
      <c r="Q76" s="324" t="s">
        <v>528</v>
      </c>
      <c r="R76" s="324" t="s">
        <v>528</v>
      </c>
      <c r="S76" s="312">
        <v>1.43</v>
      </c>
    </row>
    <row r="77" spans="1:19" s="312" customFormat="1" ht="15.6" x14ac:dyDescent="0.35">
      <c r="A77" s="329" t="s">
        <v>377</v>
      </c>
      <c r="B77" s="329" t="s">
        <v>412</v>
      </c>
      <c r="C77" s="327" t="s">
        <v>59</v>
      </c>
      <c r="D77" s="324" t="s">
        <v>422</v>
      </c>
      <c r="E77" s="324" t="s">
        <v>422</v>
      </c>
      <c r="F77" s="324" t="s">
        <v>529</v>
      </c>
      <c r="G77" s="312">
        <v>10500</v>
      </c>
      <c r="H77" s="312">
        <v>22</v>
      </c>
      <c r="I77" s="324" t="s">
        <v>422</v>
      </c>
      <c r="J77" s="324" t="s">
        <v>422</v>
      </c>
      <c r="K77" s="312">
        <v>780</v>
      </c>
      <c r="L77" s="312">
        <v>184</v>
      </c>
      <c r="M77" s="312">
        <v>540</v>
      </c>
      <c r="N77" s="312">
        <v>25</v>
      </c>
      <c r="O77" s="312">
        <v>87</v>
      </c>
      <c r="P77" s="324" t="s">
        <v>529</v>
      </c>
      <c r="Q77" s="324" t="s">
        <v>528</v>
      </c>
      <c r="R77" s="324" t="s">
        <v>529</v>
      </c>
      <c r="S77" s="324" t="s">
        <v>528</v>
      </c>
    </row>
    <row r="78" spans="1:19" s="312" customFormat="1" ht="15.6" x14ac:dyDescent="0.35">
      <c r="A78" s="329" t="s">
        <v>378</v>
      </c>
      <c r="B78" s="329" t="s">
        <v>412</v>
      </c>
      <c r="C78" s="327" t="s">
        <v>59</v>
      </c>
      <c r="D78" s="324" t="s">
        <v>422</v>
      </c>
      <c r="E78" s="324" t="s">
        <v>422</v>
      </c>
      <c r="F78" s="324" t="s">
        <v>529</v>
      </c>
      <c r="G78" s="312">
        <v>10100</v>
      </c>
      <c r="H78" s="312">
        <v>40</v>
      </c>
      <c r="I78" s="324" t="s">
        <v>422</v>
      </c>
      <c r="J78" s="324" t="s">
        <v>422</v>
      </c>
      <c r="K78" s="312">
        <v>790</v>
      </c>
      <c r="L78" s="312">
        <v>34</v>
      </c>
      <c r="M78" s="312">
        <v>620</v>
      </c>
      <c r="N78" s="312">
        <v>10.5</v>
      </c>
      <c r="O78" s="312">
        <v>106</v>
      </c>
      <c r="P78" s="324" t="s">
        <v>529</v>
      </c>
      <c r="Q78" s="312">
        <v>9.6</v>
      </c>
      <c r="R78" s="324" t="s">
        <v>528</v>
      </c>
      <c r="S78" s="312">
        <v>1.27</v>
      </c>
    </row>
    <row r="79" spans="1:19" s="312" customFormat="1" ht="15.6" x14ac:dyDescent="0.35">
      <c r="A79" s="329" t="s">
        <v>379</v>
      </c>
      <c r="B79" s="329" t="s">
        <v>412</v>
      </c>
      <c r="C79" s="327" t="s">
        <v>59</v>
      </c>
      <c r="D79" s="324" t="s">
        <v>422</v>
      </c>
      <c r="E79" s="324" t="s">
        <v>422</v>
      </c>
      <c r="F79" s="324" t="s">
        <v>529</v>
      </c>
      <c r="G79" s="312">
        <v>10200</v>
      </c>
      <c r="H79" s="312">
        <v>14.6</v>
      </c>
      <c r="I79" s="324" t="s">
        <v>422</v>
      </c>
      <c r="J79" s="324" t="s">
        <v>422</v>
      </c>
      <c r="K79" s="312">
        <v>790</v>
      </c>
      <c r="L79" s="312">
        <v>75</v>
      </c>
      <c r="M79" s="312">
        <v>570</v>
      </c>
      <c r="N79" s="312">
        <v>13.2</v>
      </c>
      <c r="O79" s="312">
        <v>80</v>
      </c>
      <c r="P79" s="324" t="s">
        <v>529</v>
      </c>
      <c r="Q79" s="324" t="s">
        <v>529</v>
      </c>
      <c r="R79" s="324" t="s">
        <v>529</v>
      </c>
      <c r="S79" s="324" t="s">
        <v>528</v>
      </c>
    </row>
    <row r="80" spans="1:19" s="312" customFormat="1" ht="15.6" x14ac:dyDescent="0.35">
      <c r="A80" s="329" t="s">
        <v>380</v>
      </c>
      <c r="B80" s="329" t="s">
        <v>412</v>
      </c>
      <c r="C80" s="327" t="s">
        <v>59</v>
      </c>
      <c r="D80" s="324" t="s">
        <v>422</v>
      </c>
      <c r="E80" s="324" t="s">
        <v>422</v>
      </c>
      <c r="F80" s="324" t="s">
        <v>529</v>
      </c>
      <c r="G80" s="312">
        <v>10400</v>
      </c>
      <c r="H80" s="312">
        <v>23</v>
      </c>
      <c r="I80" s="324" t="s">
        <v>422</v>
      </c>
      <c r="J80" s="324" t="s">
        <v>422</v>
      </c>
      <c r="K80" s="312">
        <v>790</v>
      </c>
      <c r="L80" s="312">
        <v>12.2</v>
      </c>
      <c r="M80" s="312">
        <v>630</v>
      </c>
      <c r="N80" s="312">
        <v>10.199999999999999</v>
      </c>
      <c r="O80" s="312">
        <v>137</v>
      </c>
      <c r="P80" s="324" t="s">
        <v>529</v>
      </c>
      <c r="Q80" s="312">
        <v>8.6</v>
      </c>
      <c r="R80" s="324" t="s">
        <v>528</v>
      </c>
      <c r="S80" s="312">
        <v>1.32</v>
      </c>
    </row>
    <row r="81" spans="1:19" s="312" customFormat="1" ht="15.6" x14ac:dyDescent="0.35">
      <c r="A81" s="329" t="s">
        <v>381</v>
      </c>
      <c r="B81" s="329" t="s">
        <v>412</v>
      </c>
      <c r="C81" s="327" t="s">
        <v>59</v>
      </c>
      <c r="D81" s="324" t="s">
        <v>422</v>
      </c>
      <c r="E81" s="324" t="s">
        <v>422</v>
      </c>
      <c r="F81" s="324" t="s">
        <v>529</v>
      </c>
      <c r="G81" s="312">
        <v>10100</v>
      </c>
      <c r="H81" s="312">
        <v>66</v>
      </c>
      <c r="I81" s="324" t="s">
        <v>422</v>
      </c>
      <c r="J81" s="324" t="s">
        <v>422</v>
      </c>
      <c r="K81" s="312">
        <v>900</v>
      </c>
      <c r="L81" s="312">
        <v>74</v>
      </c>
      <c r="M81" s="312">
        <v>710</v>
      </c>
      <c r="N81" s="312">
        <v>23.2</v>
      </c>
      <c r="O81" s="312">
        <v>187</v>
      </c>
      <c r="P81" s="324" t="s">
        <v>529</v>
      </c>
      <c r="Q81" s="312">
        <v>14.7</v>
      </c>
      <c r="R81" s="312">
        <v>0.26</v>
      </c>
      <c r="S81" s="312">
        <v>3.6</v>
      </c>
    </row>
    <row r="82" spans="1:19" s="312" customFormat="1" ht="15.6" x14ac:dyDescent="0.35">
      <c r="A82" s="329" t="s">
        <v>382</v>
      </c>
      <c r="B82" s="329" t="s">
        <v>412</v>
      </c>
      <c r="C82" s="327" t="s">
        <v>59</v>
      </c>
      <c r="D82" s="324" t="s">
        <v>422</v>
      </c>
      <c r="E82" s="324" t="s">
        <v>422</v>
      </c>
      <c r="F82" s="324" t="s">
        <v>529</v>
      </c>
      <c r="G82" s="312">
        <v>9100</v>
      </c>
      <c r="H82" s="312">
        <v>30</v>
      </c>
      <c r="I82" s="324" t="s">
        <v>422</v>
      </c>
      <c r="J82" s="324" t="s">
        <v>422</v>
      </c>
      <c r="K82" s="312">
        <v>680</v>
      </c>
      <c r="L82" s="312">
        <v>6.1</v>
      </c>
      <c r="M82" s="312">
        <v>460</v>
      </c>
      <c r="N82" s="312">
        <v>2.21</v>
      </c>
      <c r="O82" s="312">
        <v>66</v>
      </c>
      <c r="P82" s="324" t="s">
        <v>529</v>
      </c>
      <c r="Q82" s="324" t="s">
        <v>528</v>
      </c>
      <c r="R82" s="324" t="s">
        <v>529</v>
      </c>
      <c r="S82" s="324" t="s">
        <v>528</v>
      </c>
    </row>
    <row r="83" spans="1:19" s="312" customFormat="1" ht="15.6" x14ac:dyDescent="0.35">
      <c r="A83" s="329" t="s">
        <v>383</v>
      </c>
      <c r="B83" s="329" t="s">
        <v>412</v>
      </c>
      <c r="C83" s="327" t="s">
        <v>59</v>
      </c>
      <c r="D83" s="324" t="s">
        <v>422</v>
      </c>
      <c r="E83" s="324" t="s">
        <v>422</v>
      </c>
      <c r="F83" s="324" t="s">
        <v>529</v>
      </c>
      <c r="G83" s="312">
        <v>10600</v>
      </c>
      <c r="H83" s="312">
        <v>37</v>
      </c>
      <c r="I83" s="324" t="s">
        <v>422</v>
      </c>
      <c r="J83" s="324" t="s">
        <v>422</v>
      </c>
      <c r="K83" s="312">
        <v>870</v>
      </c>
      <c r="L83" s="312">
        <v>28.4</v>
      </c>
      <c r="M83" s="312">
        <v>850</v>
      </c>
      <c r="N83" s="312">
        <v>23.3</v>
      </c>
      <c r="O83" s="312">
        <v>254</v>
      </c>
      <c r="P83" s="324" t="s">
        <v>528</v>
      </c>
      <c r="Q83" s="312">
        <v>20.3</v>
      </c>
      <c r="R83" s="312">
        <v>0.39</v>
      </c>
      <c r="S83" s="312">
        <v>4.4000000000000004</v>
      </c>
    </row>
    <row r="84" spans="1:19" s="312" customFormat="1" ht="15.6" x14ac:dyDescent="0.35">
      <c r="A84" s="329" t="s">
        <v>384</v>
      </c>
      <c r="B84" s="329" t="s">
        <v>412</v>
      </c>
      <c r="C84" s="327" t="s">
        <v>334</v>
      </c>
      <c r="D84" s="324" t="s">
        <v>422</v>
      </c>
      <c r="E84" s="324" t="s">
        <v>422</v>
      </c>
      <c r="F84" s="324" t="s">
        <v>529</v>
      </c>
      <c r="G84" s="312">
        <v>8700</v>
      </c>
      <c r="H84" s="312">
        <v>38</v>
      </c>
      <c r="I84" s="324" t="s">
        <v>422</v>
      </c>
      <c r="J84" s="324" t="s">
        <v>422</v>
      </c>
      <c r="K84" s="312">
        <v>840</v>
      </c>
      <c r="L84" s="312">
        <v>21</v>
      </c>
      <c r="M84" s="312">
        <v>630</v>
      </c>
      <c r="N84" s="312">
        <v>7.7</v>
      </c>
      <c r="O84" s="312">
        <v>54</v>
      </c>
      <c r="P84" s="324" t="s">
        <v>529</v>
      </c>
      <c r="Q84" s="312">
        <v>18.2</v>
      </c>
      <c r="R84" s="324" t="s">
        <v>528</v>
      </c>
      <c r="S84" s="312">
        <v>1.86</v>
      </c>
    </row>
    <row r="85" spans="1:19" s="312" customFormat="1" ht="15.6" x14ac:dyDescent="0.35">
      <c r="A85" s="329" t="s">
        <v>385</v>
      </c>
      <c r="B85" s="329" t="s">
        <v>412</v>
      </c>
      <c r="C85" s="327" t="s">
        <v>334</v>
      </c>
      <c r="D85" s="324" t="s">
        <v>422</v>
      </c>
      <c r="E85" s="324" t="s">
        <v>422</v>
      </c>
      <c r="F85" s="324" t="s">
        <v>529</v>
      </c>
      <c r="G85" s="312">
        <v>7200</v>
      </c>
      <c r="H85" s="312">
        <v>28</v>
      </c>
      <c r="I85" s="324" t="s">
        <v>422</v>
      </c>
      <c r="J85" s="324" t="s">
        <v>422</v>
      </c>
      <c r="K85" s="312">
        <v>680</v>
      </c>
      <c r="L85" s="312">
        <v>4.4000000000000004</v>
      </c>
      <c r="M85" s="312">
        <v>580</v>
      </c>
      <c r="N85" s="312">
        <v>2.44</v>
      </c>
      <c r="O85" s="312">
        <v>42</v>
      </c>
      <c r="P85" s="324" t="s">
        <v>529</v>
      </c>
      <c r="Q85" s="312">
        <v>10</v>
      </c>
      <c r="R85" s="324" t="s">
        <v>528</v>
      </c>
      <c r="S85" s="312">
        <v>1.19</v>
      </c>
    </row>
    <row r="86" spans="1:19" s="312" customFormat="1" ht="15.6" x14ac:dyDescent="0.35">
      <c r="A86" s="329" t="s">
        <v>386</v>
      </c>
      <c r="B86" s="329" t="s">
        <v>412</v>
      </c>
      <c r="C86" s="327" t="s">
        <v>334</v>
      </c>
      <c r="D86" s="324" t="s">
        <v>422</v>
      </c>
      <c r="E86" s="324" t="s">
        <v>422</v>
      </c>
      <c r="F86" s="324" t="s">
        <v>529</v>
      </c>
      <c r="G86" s="312">
        <v>8600</v>
      </c>
      <c r="H86" s="312">
        <v>40</v>
      </c>
      <c r="I86" s="324" t="s">
        <v>422</v>
      </c>
      <c r="J86" s="324" t="s">
        <v>422</v>
      </c>
      <c r="K86" s="312">
        <v>850</v>
      </c>
      <c r="L86" s="312">
        <v>66</v>
      </c>
      <c r="M86" s="312">
        <v>590</v>
      </c>
      <c r="N86" s="312">
        <v>7.1</v>
      </c>
      <c r="O86" s="312">
        <v>30.7</v>
      </c>
      <c r="P86" s="324" t="s">
        <v>529</v>
      </c>
      <c r="Q86" s="324" t="s">
        <v>528</v>
      </c>
      <c r="R86" s="324" t="s">
        <v>529</v>
      </c>
      <c r="S86" s="312">
        <v>0.72</v>
      </c>
    </row>
    <row r="87" spans="1:19" s="312" customFormat="1" ht="15.6" x14ac:dyDescent="0.35">
      <c r="A87" s="329" t="s">
        <v>387</v>
      </c>
      <c r="B87" s="329" t="s">
        <v>412</v>
      </c>
      <c r="C87" s="327" t="s">
        <v>334</v>
      </c>
      <c r="D87" s="324" t="s">
        <v>422</v>
      </c>
      <c r="E87" s="324" t="s">
        <v>422</v>
      </c>
      <c r="F87" s="324" t="s">
        <v>529</v>
      </c>
      <c r="G87" s="312">
        <v>7700</v>
      </c>
      <c r="H87" s="312">
        <v>230</v>
      </c>
      <c r="I87" s="324" t="s">
        <v>422</v>
      </c>
      <c r="J87" s="324" t="s">
        <v>422</v>
      </c>
      <c r="K87" s="312">
        <v>790</v>
      </c>
      <c r="L87" s="312">
        <v>70</v>
      </c>
      <c r="M87" s="312">
        <v>730</v>
      </c>
      <c r="N87" s="312">
        <v>10.3</v>
      </c>
      <c r="O87" s="312">
        <v>40</v>
      </c>
      <c r="P87" s="324" t="s">
        <v>529</v>
      </c>
      <c r="Q87" s="312">
        <v>10</v>
      </c>
      <c r="R87" s="324" t="s">
        <v>529</v>
      </c>
      <c r="S87" s="312">
        <v>1.31</v>
      </c>
    </row>
    <row r="88" spans="1:19" s="312" customFormat="1" ht="15.6" x14ac:dyDescent="0.35">
      <c r="A88" s="329" t="s">
        <v>388</v>
      </c>
      <c r="B88" s="329" t="s">
        <v>412</v>
      </c>
      <c r="C88" s="327" t="s">
        <v>334</v>
      </c>
      <c r="D88" s="324" t="s">
        <v>422</v>
      </c>
      <c r="E88" s="324" t="s">
        <v>422</v>
      </c>
      <c r="F88" s="324" t="s">
        <v>529</v>
      </c>
      <c r="G88" s="312">
        <v>7500</v>
      </c>
      <c r="H88" s="312">
        <v>53</v>
      </c>
      <c r="I88" s="324" t="s">
        <v>422</v>
      </c>
      <c r="J88" s="324" t="s">
        <v>422</v>
      </c>
      <c r="K88" s="312">
        <v>970</v>
      </c>
      <c r="L88" s="312">
        <v>340</v>
      </c>
      <c r="M88" s="312">
        <v>830</v>
      </c>
      <c r="N88" s="312">
        <v>63</v>
      </c>
      <c r="O88" s="312">
        <v>84</v>
      </c>
      <c r="P88" s="324" t="s">
        <v>529</v>
      </c>
      <c r="Q88" s="312">
        <v>17.5</v>
      </c>
      <c r="R88" s="324" t="s">
        <v>528</v>
      </c>
      <c r="S88" s="312">
        <v>3.27</v>
      </c>
    </row>
    <row r="89" spans="1:19" s="312" customFormat="1" ht="15.6" x14ac:dyDescent="0.35">
      <c r="A89" s="329" t="s">
        <v>389</v>
      </c>
      <c r="B89" s="329" t="s">
        <v>412</v>
      </c>
      <c r="C89" s="327" t="s">
        <v>334</v>
      </c>
      <c r="D89" s="324" t="s">
        <v>422</v>
      </c>
      <c r="E89" s="324" t="s">
        <v>422</v>
      </c>
      <c r="F89" s="324" t="s">
        <v>529</v>
      </c>
      <c r="G89" s="312">
        <v>6700</v>
      </c>
      <c r="H89" s="312">
        <v>24.7</v>
      </c>
      <c r="I89" s="324" t="s">
        <v>422</v>
      </c>
      <c r="J89" s="324" t="s">
        <v>422</v>
      </c>
      <c r="K89" s="312">
        <v>570</v>
      </c>
      <c r="L89" s="312">
        <v>5.7</v>
      </c>
      <c r="M89" s="312">
        <v>483</v>
      </c>
      <c r="N89" s="312">
        <v>0.94</v>
      </c>
      <c r="O89" s="312">
        <v>21</v>
      </c>
      <c r="P89" s="324" t="s">
        <v>529</v>
      </c>
      <c r="Q89" s="324" t="s">
        <v>529</v>
      </c>
      <c r="R89" s="324" t="s">
        <v>529</v>
      </c>
      <c r="S89" s="324" t="s">
        <v>528</v>
      </c>
    </row>
    <row r="90" spans="1:19" s="312" customFormat="1" ht="15.6" x14ac:dyDescent="0.35">
      <c r="A90" s="329" t="s">
        <v>390</v>
      </c>
      <c r="B90" s="329" t="s">
        <v>412</v>
      </c>
      <c r="C90" s="327" t="s">
        <v>334</v>
      </c>
      <c r="D90" s="324" t="s">
        <v>422</v>
      </c>
      <c r="E90" s="324" t="s">
        <v>422</v>
      </c>
      <c r="F90" s="324" t="s">
        <v>529</v>
      </c>
      <c r="G90" s="312">
        <v>6800</v>
      </c>
      <c r="H90" s="312">
        <v>28</v>
      </c>
      <c r="I90" s="324" t="s">
        <v>422</v>
      </c>
      <c r="J90" s="324" t="s">
        <v>422</v>
      </c>
      <c r="K90" s="312">
        <v>670</v>
      </c>
      <c r="L90" s="312">
        <v>52</v>
      </c>
      <c r="M90" s="312">
        <v>610</v>
      </c>
      <c r="N90" s="312">
        <v>9.4</v>
      </c>
      <c r="O90" s="312">
        <v>38</v>
      </c>
      <c r="P90" s="324" t="s">
        <v>529</v>
      </c>
      <c r="Q90" s="324" t="s">
        <v>528</v>
      </c>
      <c r="R90" s="324" t="s">
        <v>529</v>
      </c>
      <c r="S90" s="312">
        <v>1.01</v>
      </c>
    </row>
    <row r="91" spans="1:19" s="312" customFormat="1" ht="15.6" x14ac:dyDescent="0.35">
      <c r="A91" s="329" t="s">
        <v>391</v>
      </c>
      <c r="B91" s="329" t="s">
        <v>412</v>
      </c>
      <c r="C91" s="327" t="s">
        <v>334</v>
      </c>
      <c r="D91" s="324" t="s">
        <v>422</v>
      </c>
      <c r="E91" s="324" t="s">
        <v>422</v>
      </c>
      <c r="F91" s="324" t="s">
        <v>529</v>
      </c>
      <c r="G91" s="312">
        <v>8700</v>
      </c>
      <c r="H91" s="312">
        <v>33</v>
      </c>
      <c r="I91" s="324" t="s">
        <v>422</v>
      </c>
      <c r="J91" s="324" t="s">
        <v>422</v>
      </c>
      <c r="K91" s="312">
        <v>780</v>
      </c>
      <c r="L91" s="312">
        <v>19</v>
      </c>
      <c r="M91" s="312">
        <v>560</v>
      </c>
      <c r="N91" s="312">
        <v>3.07</v>
      </c>
      <c r="O91" s="312">
        <v>32.5</v>
      </c>
      <c r="P91" s="324" t="s">
        <v>529</v>
      </c>
      <c r="Q91" s="324" t="s">
        <v>528</v>
      </c>
      <c r="R91" s="324" t="s">
        <v>529</v>
      </c>
      <c r="S91" s="312">
        <v>0.8</v>
      </c>
    </row>
    <row r="92" spans="1:19" s="312" customFormat="1" ht="15.6" x14ac:dyDescent="0.35">
      <c r="A92" s="329" t="s">
        <v>392</v>
      </c>
      <c r="B92" s="329" t="s">
        <v>412</v>
      </c>
      <c r="C92" s="327" t="s">
        <v>334</v>
      </c>
      <c r="D92" s="324" t="s">
        <v>422</v>
      </c>
      <c r="E92" s="324" t="s">
        <v>422</v>
      </c>
      <c r="F92" s="324" t="s">
        <v>529</v>
      </c>
      <c r="G92" s="312">
        <v>6400</v>
      </c>
      <c r="H92" s="312">
        <v>20</v>
      </c>
      <c r="I92" s="324" t="s">
        <v>422</v>
      </c>
      <c r="J92" s="324" t="s">
        <v>422</v>
      </c>
      <c r="K92" s="312">
        <v>650</v>
      </c>
      <c r="L92" s="312">
        <v>58</v>
      </c>
      <c r="M92" s="312">
        <v>409</v>
      </c>
      <c r="N92" s="312">
        <v>5.0999999999999996</v>
      </c>
      <c r="O92" s="312">
        <v>29</v>
      </c>
      <c r="P92" s="324" t="s">
        <v>529</v>
      </c>
      <c r="Q92" s="324" t="s">
        <v>529</v>
      </c>
      <c r="R92" s="324" t="s">
        <v>529</v>
      </c>
      <c r="S92" s="324" t="s">
        <v>528</v>
      </c>
    </row>
    <row r="93" spans="1:19" s="312" customFormat="1" ht="15.6" x14ac:dyDescent="0.35">
      <c r="A93" s="329" t="s">
        <v>393</v>
      </c>
      <c r="B93" s="329" t="s">
        <v>412</v>
      </c>
      <c r="C93" s="327" t="s">
        <v>334</v>
      </c>
      <c r="D93" s="324" t="s">
        <v>422</v>
      </c>
      <c r="E93" s="324" t="s">
        <v>422</v>
      </c>
      <c r="F93" s="324" t="s">
        <v>529</v>
      </c>
      <c r="G93" s="312">
        <v>6700</v>
      </c>
      <c r="H93" s="312">
        <v>17</v>
      </c>
      <c r="I93" s="324" t="s">
        <v>422</v>
      </c>
      <c r="J93" s="324" t="s">
        <v>422</v>
      </c>
      <c r="K93" s="312">
        <v>600</v>
      </c>
      <c r="L93" s="312">
        <v>3.3</v>
      </c>
      <c r="M93" s="312">
        <v>480</v>
      </c>
      <c r="N93" s="312">
        <v>1.9</v>
      </c>
      <c r="O93" s="312">
        <v>22.9</v>
      </c>
      <c r="P93" s="324" t="s">
        <v>529</v>
      </c>
      <c r="Q93" s="324" t="s">
        <v>529</v>
      </c>
      <c r="R93" s="324" t="s">
        <v>529</v>
      </c>
      <c r="S93" s="324" t="s">
        <v>528</v>
      </c>
    </row>
    <row r="94" spans="1:19" s="312" customFormat="1" ht="15.6" x14ac:dyDescent="0.35">
      <c r="A94" s="329" t="s">
        <v>394</v>
      </c>
      <c r="B94" s="329" t="s">
        <v>412</v>
      </c>
      <c r="C94" s="327" t="s">
        <v>334</v>
      </c>
      <c r="D94" s="324" t="s">
        <v>422</v>
      </c>
      <c r="E94" s="324" t="s">
        <v>422</v>
      </c>
      <c r="F94" s="324" t="s">
        <v>529</v>
      </c>
      <c r="G94" s="312">
        <v>10300</v>
      </c>
      <c r="H94" s="312">
        <v>65</v>
      </c>
      <c r="I94" s="324" t="s">
        <v>422</v>
      </c>
      <c r="J94" s="324" t="s">
        <v>422</v>
      </c>
      <c r="K94" s="312">
        <v>850</v>
      </c>
      <c r="L94" s="312">
        <v>9.1999999999999993</v>
      </c>
      <c r="M94" s="312">
        <v>600</v>
      </c>
      <c r="N94" s="312">
        <v>5.8</v>
      </c>
      <c r="O94" s="312">
        <v>80</v>
      </c>
      <c r="P94" s="324" t="s">
        <v>529</v>
      </c>
      <c r="Q94" s="324" t="s">
        <v>528</v>
      </c>
      <c r="R94" s="324" t="s">
        <v>529</v>
      </c>
      <c r="S94" s="312">
        <v>1.1299999999999999</v>
      </c>
    </row>
    <row r="95" spans="1:19" s="312" customFormat="1" ht="15.6" x14ac:dyDescent="0.35">
      <c r="A95" s="329" t="s">
        <v>395</v>
      </c>
      <c r="B95" s="329" t="s">
        <v>412</v>
      </c>
      <c r="C95" s="327" t="s">
        <v>334</v>
      </c>
      <c r="D95" s="324" t="s">
        <v>422</v>
      </c>
      <c r="E95" s="324" t="s">
        <v>422</v>
      </c>
      <c r="F95" s="324" t="s">
        <v>529</v>
      </c>
      <c r="G95" s="312">
        <v>10300</v>
      </c>
      <c r="H95" s="312">
        <v>52</v>
      </c>
      <c r="I95" s="324" t="s">
        <v>422</v>
      </c>
      <c r="J95" s="324" t="s">
        <v>422</v>
      </c>
      <c r="K95" s="312">
        <v>810</v>
      </c>
      <c r="L95" s="312">
        <v>30</v>
      </c>
      <c r="M95" s="312">
        <v>580</v>
      </c>
      <c r="N95" s="312">
        <v>4.3</v>
      </c>
      <c r="O95" s="312">
        <v>71</v>
      </c>
      <c r="P95" s="324" t="s">
        <v>529</v>
      </c>
      <c r="Q95" s="324" t="s">
        <v>529</v>
      </c>
      <c r="R95" s="324" t="s">
        <v>529</v>
      </c>
      <c r="S95" s="312">
        <v>0.8</v>
      </c>
    </row>
    <row r="96" spans="1:19" s="312" customFormat="1" ht="15.6" x14ac:dyDescent="0.35">
      <c r="A96" s="329" t="s">
        <v>396</v>
      </c>
      <c r="B96" s="329" t="s">
        <v>412</v>
      </c>
      <c r="C96" s="327" t="s">
        <v>334</v>
      </c>
      <c r="D96" s="324" t="s">
        <v>422</v>
      </c>
      <c r="E96" s="324" t="s">
        <v>422</v>
      </c>
      <c r="F96" s="324" t="s">
        <v>529</v>
      </c>
      <c r="G96" s="312">
        <v>10800</v>
      </c>
      <c r="H96" s="312">
        <v>72</v>
      </c>
      <c r="I96" s="324" t="s">
        <v>422</v>
      </c>
      <c r="J96" s="324" t="s">
        <v>422</v>
      </c>
      <c r="K96" s="312">
        <v>1030</v>
      </c>
      <c r="L96" s="312">
        <v>8.9</v>
      </c>
      <c r="M96" s="312">
        <v>610</v>
      </c>
      <c r="N96" s="312">
        <v>2.7</v>
      </c>
      <c r="O96" s="312">
        <v>74</v>
      </c>
      <c r="P96" s="324" t="s">
        <v>529</v>
      </c>
      <c r="Q96" s="324" t="s">
        <v>529</v>
      </c>
      <c r="R96" s="324" t="s">
        <v>529</v>
      </c>
      <c r="S96" s="312">
        <v>0.77</v>
      </c>
    </row>
    <row r="97" spans="1:19" s="312" customFormat="1" ht="15.6" x14ac:dyDescent="0.35">
      <c r="A97" s="329" t="s">
        <v>397</v>
      </c>
      <c r="B97" s="329" t="s">
        <v>412</v>
      </c>
      <c r="C97" s="327" t="s">
        <v>334</v>
      </c>
      <c r="D97" s="324" t="s">
        <v>422</v>
      </c>
      <c r="E97" s="324" t="s">
        <v>422</v>
      </c>
      <c r="F97" s="324" t="s">
        <v>529</v>
      </c>
      <c r="G97" s="312">
        <v>9000</v>
      </c>
      <c r="H97" s="312">
        <v>87</v>
      </c>
      <c r="I97" s="324" t="s">
        <v>422</v>
      </c>
      <c r="J97" s="324" t="s">
        <v>422</v>
      </c>
      <c r="K97" s="312">
        <v>740</v>
      </c>
      <c r="L97" s="312">
        <v>10.3</v>
      </c>
      <c r="M97" s="312">
        <v>680</v>
      </c>
      <c r="N97" s="312">
        <v>3.3</v>
      </c>
      <c r="O97" s="312">
        <v>94</v>
      </c>
      <c r="P97" s="324" t="s">
        <v>529</v>
      </c>
      <c r="Q97" s="312">
        <v>9.6</v>
      </c>
      <c r="R97" s="324" t="s">
        <v>529</v>
      </c>
      <c r="S97" s="312">
        <v>0.74</v>
      </c>
    </row>
    <row r="98" spans="1:19" s="312" customFormat="1" ht="15.6" x14ac:dyDescent="0.35">
      <c r="A98" s="329" t="s">
        <v>398</v>
      </c>
      <c r="B98" s="329" t="s">
        <v>412</v>
      </c>
      <c r="C98" s="327" t="s">
        <v>334</v>
      </c>
      <c r="D98" s="324" t="s">
        <v>422</v>
      </c>
      <c r="E98" s="324" t="s">
        <v>422</v>
      </c>
      <c r="F98" s="324" t="s">
        <v>529</v>
      </c>
      <c r="G98" s="312">
        <v>8100</v>
      </c>
      <c r="H98" s="312">
        <v>19.2</v>
      </c>
      <c r="I98" s="324" t="s">
        <v>422</v>
      </c>
      <c r="J98" s="324" t="s">
        <v>422</v>
      </c>
      <c r="K98" s="312">
        <v>740</v>
      </c>
      <c r="L98" s="312">
        <v>18</v>
      </c>
      <c r="M98" s="312">
        <v>560</v>
      </c>
      <c r="N98" s="312">
        <v>5.6</v>
      </c>
      <c r="O98" s="312">
        <v>98</v>
      </c>
      <c r="P98" s="324" t="s">
        <v>529</v>
      </c>
      <c r="Q98" s="312">
        <v>12</v>
      </c>
      <c r="R98" s="324" t="s">
        <v>528</v>
      </c>
      <c r="S98" s="312">
        <v>1.06</v>
      </c>
    </row>
    <row r="99" spans="1:19" s="312" customFormat="1" ht="15.6" x14ac:dyDescent="0.35">
      <c r="A99" s="329" t="s">
        <v>399</v>
      </c>
      <c r="B99" s="329" t="s">
        <v>412</v>
      </c>
      <c r="C99" s="327" t="s">
        <v>334</v>
      </c>
      <c r="D99" s="324" t="s">
        <v>422</v>
      </c>
      <c r="E99" s="324" t="s">
        <v>422</v>
      </c>
      <c r="F99" s="324" t="s">
        <v>529</v>
      </c>
      <c r="G99" s="312">
        <v>8200</v>
      </c>
      <c r="H99" s="312">
        <v>9.8000000000000007</v>
      </c>
      <c r="I99" s="324" t="s">
        <v>422</v>
      </c>
      <c r="J99" s="324" t="s">
        <v>422</v>
      </c>
      <c r="K99" s="312">
        <v>670</v>
      </c>
      <c r="L99" s="312">
        <v>10</v>
      </c>
      <c r="M99" s="312">
        <v>550</v>
      </c>
      <c r="N99" s="312">
        <v>1.79</v>
      </c>
      <c r="O99" s="312">
        <v>60</v>
      </c>
      <c r="P99" s="324" t="s">
        <v>529</v>
      </c>
      <c r="Q99" s="324" t="s">
        <v>529</v>
      </c>
      <c r="R99" s="324" t="s">
        <v>529</v>
      </c>
      <c r="S99" s="324" t="s">
        <v>528</v>
      </c>
    </row>
    <row r="100" spans="1:19" s="312" customFormat="1" ht="15.6" x14ac:dyDescent="0.35">
      <c r="A100" s="329" t="s">
        <v>400</v>
      </c>
      <c r="B100" s="329" t="s">
        <v>412</v>
      </c>
      <c r="C100" s="327" t="s">
        <v>334</v>
      </c>
      <c r="D100" s="324" t="s">
        <v>422</v>
      </c>
      <c r="E100" s="324" t="s">
        <v>422</v>
      </c>
      <c r="F100" s="324" t="s">
        <v>529</v>
      </c>
      <c r="G100" s="312">
        <v>8800</v>
      </c>
      <c r="H100" s="312">
        <v>31</v>
      </c>
      <c r="I100" s="324" t="s">
        <v>422</v>
      </c>
      <c r="J100" s="324" t="s">
        <v>422</v>
      </c>
      <c r="K100" s="312">
        <v>680</v>
      </c>
      <c r="L100" s="312">
        <v>7.9</v>
      </c>
      <c r="M100" s="312">
        <v>600</v>
      </c>
      <c r="N100" s="312">
        <v>2.2799999999999998</v>
      </c>
      <c r="O100" s="312">
        <v>65</v>
      </c>
      <c r="P100" s="324" t="s">
        <v>529</v>
      </c>
      <c r="Q100" s="324" t="s">
        <v>529</v>
      </c>
      <c r="R100" s="324" t="s">
        <v>529</v>
      </c>
      <c r="S100" s="324" t="s">
        <v>528</v>
      </c>
    </row>
    <row r="101" spans="1:19" s="312" customFormat="1" ht="15.6" x14ac:dyDescent="0.35">
      <c r="A101" s="329" t="s">
        <v>401</v>
      </c>
      <c r="B101" s="329" t="s">
        <v>412</v>
      </c>
      <c r="C101" s="327" t="s">
        <v>334</v>
      </c>
      <c r="D101" s="324" t="s">
        <v>422</v>
      </c>
      <c r="E101" s="324" t="s">
        <v>422</v>
      </c>
      <c r="F101" s="324" t="s">
        <v>529</v>
      </c>
      <c r="G101" s="312">
        <v>9100</v>
      </c>
      <c r="H101" s="312">
        <v>43</v>
      </c>
      <c r="I101" s="324" t="s">
        <v>422</v>
      </c>
      <c r="J101" s="324" t="s">
        <v>422</v>
      </c>
      <c r="K101" s="312">
        <v>750</v>
      </c>
      <c r="L101" s="312">
        <v>5.9</v>
      </c>
      <c r="M101" s="312">
        <v>600</v>
      </c>
      <c r="N101" s="312">
        <v>1.71</v>
      </c>
      <c r="O101" s="312">
        <v>76</v>
      </c>
      <c r="P101" s="324" t="s">
        <v>529</v>
      </c>
      <c r="Q101" s="324" t="s">
        <v>529</v>
      </c>
      <c r="R101" s="324" t="s">
        <v>529</v>
      </c>
      <c r="S101" s="324" t="s">
        <v>528</v>
      </c>
    </row>
    <row r="102" spans="1:19" s="312" customFormat="1" ht="15.6" x14ac:dyDescent="0.35">
      <c r="A102" s="329" t="s">
        <v>402</v>
      </c>
      <c r="B102" s="329" t="s">
        <v>412</v>
      </c>
      <c r="C102" s="327" t="s">
        <v>334</v>
      </c>
      <c r="D102" s="324" t="s">
        <v>422</v>
      </c>
      <c r="E102" s="324" t="s">
        <v>422</v>
      </c>
      <c r="F102" s="324" t="s">
        <v>529</v>
      </c>
      <c r="G102" s="312">
        <v>8500</v>
      </c>
      <c r="H102" s="312">
        <v>29</v>
      </c>
      <c r="I102" s="324" t="s">
        <v>422</v>
      </c>
      <c r="J102" s="324" t="s">
        <v>422</v>
      </c>
      <c r="K102" s="312">
        <v>710</v>
      </c>
      <c r="L102" s="312">
        <v>28</v>
      </c>
      <c r="M102" s="312">
        <v>590</v>
      </c>
      <c r="N102" s="312">
        <v>4.7</v>
      </c>
      <c r="O102" s="312">
        <v>56</v>
      </c>
      <c r="P102" s="324" t="s">
        <v>529</v>
      </c>
      <c r="Q102" s="324" t="s">
        <v>529</v>
      </c>
      <c r="R102" s="324" t="s">
        <v>529</v>
      </c>
      <c r="S102" s="324" t="s">
        <v>529</v>
      </c>
    </row>
    <row r="103" spans="1:19" s="312" customFormat="1" ht="15.6" x14ac:dyDescent="0.35">
      <c r="A103" s="329" t="s">
        <v>403</v>
      </c>
      <c r="B103" s="329" t="s">
        <v>412</v>
      </c>
      <c r="C103" s="327" t="s">
        <v>334</v>
      </c>
      <c r="D103" s="324" t="s">
        <v>422</v>
      </c>
      <c r="E103" s="324" t="s">
        <v>422</v>
      </c>
      <c r="F103" s="324" t="s">
        <v>529</v>
      </c>
      <c r="G103" s="312">
        <v>7600</v>
      </c>
      <c r="H103" s="312">
        <v>38</v>
      </c>
      <c r="I103" s="324" t="s">
        <v>422</v>
      </c>
      <c r="J103" s="324" t="s">
        <v>422</v>
      </c>
      <c r="K103" s="312">
        <v>620</v>
      </c>
      <c r="L103" s="312">
        <v>10.5</v>
      </c>
      <c r="M103" s="312">
        <v>608</v>
      </c>
      <c r="N103" s="312">
        <v>3.09</v>
      </c>
      <c r="O103" s="312">
        <v>58</v>
      </c>
      <c r="P103" s="324" t="s">
        <v>529</v>
      </c>
      <c r="Q103" s="324" t="s">
        <v>529</v>
      </c>
      <c r="R103" s="324" t="s">
        <v>529</v>
      </c>
      <c r="S103" s="312">
        <v>0.69</v>
      </c>
    </row>
    <row r="104" spans="1:19" s="312" customFormat="1" ht="15.6" x14ac:dyDescent="0.35">
      <c r="A104" s="327" t="s">
        <v>464</v>
      </c>
      <c r="B104" s="327" t="s">
        <v>410</v>
      </c>
      <c r="C104" s="327" t="s">
        <v>59</v>
      </c>
      <c r="D104" s="312">
        <v>480</v>
      </c>
      <c r="E104" s="312">
        <v>18</v>
      </c>
      <c r="F104" s="312">
        <v>19000000</v>
      </c>
      <c r="G104" s="312">
        <v>11300000</v>
      </c>
      <c r="H104" s="312" t="s">
        <v>52</v>
      </c>
      <c r="I104" s="312">
        <v>5600</v>
      </c>
      <c r="J104" s="312">
        <v>176000</v>
      </c>
      <c r="K104" s="324" t="s">
        <v>529</v>
      </c>
      <c r="L104" s="324" t="s">
        <v>529</v>
      </c>
      <c r="M104" s="312" t="s">
        <v>52</v>
      </c>
      <c r="N104" s="312">
        <v>157</v>
      </c>
      <c r="O104" s="312">
        <v>304000</v>
      </c>
      <c r="P104" s="312">
        <v>690</v>
      </c>
      <c r="Q104" s="312">
        <v>17500</v>
      </c>
      <c r="R104" s="312">
        <v>3.5</v>
      </c>
      <c r="S104" s="312">
        <v>730</v>
      </c>
    </row>
    <row r="105" spans="1:19" s="312" customFormat="1" ht="15.6" x14ac:dyDescent="0.35">
      <c r="A105" s="327" t="s">
        <v>465</v>
      </c>
      <c r="B105" s="327" t="s">
        <v>410</v>
      </c>
      <c r="C105" s="327" t="s">
        <v>59</v>
      </c>
      <c r="D105" s="312">
        <v>470</v>
      </c>
      <c r="E105" s="312">
        <v>17</v>
      </c>
      <c r="F105" s="312">
        <v>18000000</v>
      </c>
      <c r="G105" s="312">
        <v>10900000</v>
      </c>
      <c r="H105" s="312" t="s">
        <v>52</v>
      </c>
      <c r="I105" s="312">
        <v>5160</v>
      </c>
      <c r="J105" s="312">
        <v>162000</v>
      </c>
      <c r="K105" s="324" t="s">
        <v>529</v>
      </c>
      <c r="L105" s="324" t="s">
        <v>529</v>
      </c>
      <c r="M105" s="312" t="s">
        <v>52</v>
      </c>
      <c r="N105" s="312">
        <v>137</v>
      </c>
      <c r="O105" s="312">
        <v>288000</v>
      </c>
      <c r="P105" s="312">
        <v>630</v>
      </c>
      <c r="Q105" s="312">
        <v>16100</v>
      </c>
      <c r="R105" s="312">
        <v>3</v>
      </c>
      <c r="S105" s="312">
        <v>700</v>
      </c>
    </row>
    <row r="106" spans="1:19" s="312" customFormat="1" ht="15.6" x14ac:dyDescent="0.35">
      <c r="A106" s="327" t="s">
        <v>466</v>
      </c>
      <c r="B106" s="327" t="s">
        <v>410</v>
      </c>
      <c r="C106" s="327" t="s">
        <v>59</v>
      </c>
      <c r="D106" s="312">
        <v>580</v>
      </c>
      <c r="E106" s="324" t="s">
        <v>528</v>
      </c>
      <c r="F106" s="312">
        <v>19000000</v>
      </c>
      <c r="G106" s="312">
        <v>11300000</v>
      </c>
      <c r="H106" s="312" t="s">
        <v>52</v>
      </c>
      <c r="I106" s="312">
        <v>5000</v>
      </c>
      <c r="J106" s="312">
        <v>170000</v>
      </c>
      <c r="K106" s="324" t="s">
        <v>529</v>
      </c>
      <c r="L106" s="324" t="s">
        <v>529</v>
      </c>
      <c r="M106" s="312" t="s">
        <v>52</v>
      </c>
      <c r="N106" s="312">
        <v>185</v>
      </c>
      <c r="O106" s="312">
        <v>304000</v>
      </c>
      <c r="P106" s="312">
        <v>670</v>
      </c>
      <c r="Q106" s="312">
        <v>16900</v>
      </c>
      <c r="R106" s="312">
        <v>4.4000000000000004</v>
      </c>
      <c r="S106" s="312">
        <v>664</v>
      </c>
    </row>
    <row r="107" spans="1:19" s="312" customFormat="1" x14ac:dyDescent="0.3">
      <c r="A107" s="327" t="s">
        <v>467</v>
      </c>
      <c r="B107" s="327" t="s">
        <v>410</v>
      </c>
      <c r="C107" s="327" t="s">
        <v>59</v>
      </c>
      <c r="D107" s="312">
        <v>7800</v>
      </c>
      <c r="E107" s="312">
        <v>23</v>
      </c>
      <c r="F107" s="312">
        <v>1060000</v>
      </c>
      <c r="G107" s="312" t="s">
        <v>52</v>
      </c>
      <c r="H107" s="312">
        <v>10100000</v>
      </c>
      <c r="I107" s="312">
        <v>16000</v>
      </c>
      <c r="J107" s="312">
        <v>17900</v>
      </c>
      <c r="K107" s="312">
        <v>6200000</v>
      </c>
      <c r="L107" s="312">
        <v>700000</v>
      </c>
      <c r="M107" s="312" t="s">
        <v>52</v>
      </c>
      <c r="N107" s="312">
        <v>69600</v>
      </c>
      <c r="O107" s="312">
        <v>1020000</v>
      </c>
      <c r="P107" s="312">
        <v>32300</v>
      </c>
      <c r="Q107" s="312">
        <v>87000</v>
      </c>
      <c r="R107" s="312">
        <v>47</v>
      </c>
      <c r="S107" s="312">
        <v>186</v>
      </c>
    </row>
    <row r="108" spans="1:19" s="312" customFormat="1" x14ac:dyDescent="0.3">
      <c r="A108" s="327" t="s">
        <v>468</v>
      </c>
      <c r="B108" s="327" t="s">
        <v>410</v>
      </c>
      <c r="C108" s="327" t="s">
        <v>59</v>
      </c>
      <c r="D108" s="312">
        <v>7900</v>
      </c>
      <c r="E108" s="312">
        <v>28</v>
      </c>
      <c r="F108" s="312">
        <v>1070000</v>
      </c>
      <c r="G108" s="312" t="s">
        <v>52</v>
      </c>
      <c r="H108" s="312" t="s">
        <v>52</v>
      </c>
      <c r="I108" s="312">
        <v>16000</v>
      </c>
      <c r="J108" s="312">
        <v>14000</v>
      </c>
      <c r="K108" s="312">
        <v>5900000</v>
      </c>
      <c r="L108" s="312">
        <v>700000</v>
      </c>
      <c r="M108" s="312" t="s">
        <v>52</v>
      </c>
      <c r="N108" s="312">
        <v>67000</v>
      </c>
      <c r="O108" s="312">
        <v>1000000</v>
      </c>
      <c r="P108" s="312">
        <v>31600</v>
      </c>
      <c r="Q108" s="312">
        <v>84000</v>
      </c>
      <c r="R108" s="312">
        <v>45</v>
      </c>
      <c r="S108" s="312">
        <v>620</v>
      </c>
    </row>
    <row r="109" spans="1:19" s="312" customFormat="1" x14ac:dyDescent="0.3">
      <c r="A109" s="327" t="s">
        <v>469</v>
      </c>
      <c r="B109" s="327" t="s">
        <v>410</v>
      </c>
      <c r="C109" s="327" t="s">
        <v>59</v>
      </c>
      <c r="D109" s="312">
        <v>7900</v>
      </c>
      <c r="E109" s="312">
        <v>26</v>
      </c>
      <c r="F109" s="312">
        <v>1060000</v>
      </c>
      <c r="G109" s="312" t="s">
        <v>52</v>
      </c>
      <c r="H109" s="312">
        <v>9000000</v>
      </c>
      <c r="I109" s="312">
        <v>14500</v>
      </c>
      <c r="J109" s="312">
        <v>12900</v>
      </c>
      <c r="K109" s="312">
        <v>7100000</v>
      </c>
      <c r="L109" s="312">
        <v>700000</v>
      </c>
      <c r="M109" s="312" t="s">
        <v>52</v>
      </c>
      <c r="N109" s="312">
        <v>68000</v>
      </c>
      <c r="O109" s="312">
        <v>1040000</v>
      </c>
      <c r="P109" s="312">
        <v>32000</v>
      </c>
      <c r="Q109" s="312">
        <v>86000</v>
      </c>
      <c r="R109" s="312">
        <v>52</v>
      </c>
      <c r="S109" s="312">
        <v>179</v>
      </c>
    </row>
    <row r="110" spans="1:19" s="312" customFormat="1" ht="15.6" x14ac:dyDescent="0.35">
      <c r="A110" s="327" t="s">
        <v>470</v>
      </c>
      <c r="B110" s="327" t="s">
        <v>410</v>
      </c>
      <c r="C110" s="327" t="s">
        <v>334</v>
      </c>
      <c r="D110" s="312">
        <v>182</v>
      </c>
      <c r="E110" s="324" t="s">
        <v>528</v>
      </c>
      <c r="F110" s="312">
        <v>14800000</v>
      </c>
      <c r="G110" s="312">
        <v>9000000</v>
      </c>
      <c r="H110" s="312" t="s">
        <v>52</v>
      </c>
      <c r="I110" s="312">
        <v>3700</v>
      </c>
      <c r="J110" s="312">
        <v>109000</v>
      </c>
      <c r="K110" s="324" t="s">
        <v>529</v>
      </c>
      <c r="L110" s="324" t="s">
        <v>529</v>
      </c>
      <c r="M110" s="312">
        <v>12900000</v>
      </c>
      <c r="N110" s="312">
        <v>89</v>
      </c>
      <c r="O110" s="312">
        <v>406000</v>
      </c>
      <c r="P110" s="312">
        <v>560</v>
      </c>
      <c r="Q110" s="312">
        <v>19300</v>
      </c>
      <c r="R110" s="312">
        <v>8.6999999999999993</v>
      </c>
      <c r="S110" s="312">
        <v>440</v>
      </c>
    </row>
    <row r="111" spans="1:19" s="312" customFormat="1" ht="15.6" x14ac:dyDescent="0.35">
      <c r="A111" s="327" t="s">
        <v>471</v>
      </c>
      <c r="B111" s="327" t="s">
        <v>410</v>
      </c>
      <c r="C111" s="327" t="s">
        <v>334</v>
      </c>
      <c r="D111" s="312">
        <v>171</v>
      </c>
      <c r="E111" s="324" t="s">
        <v>528</v>
      </c>
      <c r="F111" s="312">
        <v>15000000</v>
      </c>
      <c r="G111" s="312">
        <v>9000000</v>
      </c>
      <c r="H111" s="312" t="s">
        <v>52</v>
      </c>
      <c r="I111" s="312">
        <v>3680</v>
      </c>
      <c r="J111" s="312">
        <v>111000</v>
      </c>
      <c r="K111" s="324" t="s">
        <v>529</v>
      </c>
      <c r="L111" s="324" t="s">
        <v>529</v>
      </c>
      <c r="M111" s="312">
        <v>12800000</v>
      </c>
      <c r="N111" s="312">
        <v>87</v>
      </c>
      <c r="O111" s="312">
        <v>403000</v>
      </c>
      <c r="P111" s="312">
        <v>570</v>
      </c>
      <c r="Q111" s="312">
        <v>19800</v>
      </c>
      <c r="R111" s="312">
        <v>9.8000000000000007</v>
      </c>
      <c r="S111" s="312">
        <v>415</v>
      </c>
    </row>
    <row r="112" spans="1:19" s="312" customFormat="1" ht="15.6" x14ac:dyDescent="0.35">
      <c r="A112" s="327" t="s">
        <v>472</v>
      </c>
      <c r="B112" s="327" t="s">
        <v>410</v>
      </c>
      <c r="C112" s="327" t="s">
        <v>334</v>
      </c>
      <c r="D112" s="312">
        <v>181</v>
      </c>
      <c r="E112" s="324" t="s">
        <v>528</v>
      </c>
      <c r="F112" s="312">
        <v>15000000</v>
      </c>
      <c r="G112" s="312">
        <v>9000000</v>
      </c>
      <c r="H112" s="312" t="s">
        <v>52</v>
      </c>
      <c r="I112" s="312">
        <v>4100</v>
      </c>
      <c r="J112" s="312">
        <v>117000</v>
      </c>
      <c r="K112" s="324" t="s">
        <v>529</v>
      </c>
      <c r="L112" s="324" t="s">
        <v>529</v>
      </c>
      <c r="M112" s="312">
        <v>13200000</v>
      </c>
      <c r="N112" s="312">
        <v>93</v>
      </c>
      <c r="O112" s="312">
        <v>411000</v>
      </c>
      <c r="P112" s="312">
        <v>580</v>
      </c>
      <c r="Q112" s="312">
        <v>20000</v>
      </c>
      <c r="R112" s="312">
        <v>9</v>
      </c>
      <c r="S112" s="312">
        <v>430</v>
      </c>
    </row>
    <row r="113" spans="1:19" s="312" customFormat="1" ht="15.6" x14ac:dyDescent="0.35">
      <c r="A113" s="328" t="s">
        <v>447</v>
      </c>
      <c r="B113" s="328" t="s">
        <v>409</v>
      </c>
      <c r="C113" s="327" t="s">
        <v>59</v>
      </c>
      <c r="D113" s="324" t="s">
        <v>528</v>
      </c>
      <c r="E113" s="324" t="s">
        <v>529</v>
      </c>
      <c r="F113" s="324" t="s">
        <v>529</v>
      </c>
      <c r="G113" s="312">
        <v>185000</v>
      </c>
      <c r="H113" s="312">
        <v>58000</v>
      </c>
      <c r="I113" s="324" t="s">
        <v>529</v>
      </c>
      <c r="J113" s="312">
        <v>5800</v>
      </c>
      <c r="K113" s="324" t="s">
        <v>529</v>
      </c>
      <c r="L113" s="324" t="s">
        <v>529</v>
      </c>
      <c r="M113" s="312">
        <v>1090000</v>
      </c>
      <c r="N113" s="312">
        <v>5.5</v>
      </c>
      <c r="O113" s="312">
        <v>19900</v>
      </c>
      <c r="P113" s="312">
        <v>440</v>
      </c>
      <c r="Q113" s="312">
        <v>670</v>
      </c>
      <c r="R113" s="312">
        <v>6.8</v>
      </c>
      <c r="S113" s="312">
        <v>92</v>
      </c>
    </row>
    <row r="114" spans="1:19" s="312" customFormat="1" ht="15.6" x14ac:dyDescent="0.35">
      <c r="A114" s="328" t="s">
        <v>448</v>
      </c>
      <c r="B114" s="328" t="s">
        <v>409</v>
      </c>
      <c r="C114" s="327" t="s">
        <v>59</v>
      </c>
      <c r="D114" s="312">
        <v>720</v>
      </c>
      <c r="E114" s="324" t="s">
        <v>529</v>
      </c>
      <c r="F114" s="324" t="s">
        <v>528</v>
      </c>
      <c r="G114" s="312">
        <v>1150000</v>
      </c>
      <c r="H114" s="312">
        <v>137000</v>
      </c>
      <c r="I114" s="324" t="s">
        <v>529</v>
      </c>
      <c r="J114" s="312">
        <v>8700</v>
      </c>
      <c r="K114" s="324" t="s">
        <v>528</v>
      </c>
      <c r="L114" s="324" t="s">
        <v>529</v>
      </c>
      <c r="M114" s="312">
        <v>2050000</v>
      </c>
      <c r="N114" s="312">
        <v>13.2</v>
      </c>
      <c r="O114" s="312">
        <v>65100</v>
      </c>
      <c r="P114" s="312">
        <v>740</v>
      </c>
      <c r="Q114" s="312">
        <v>3710</v>
      </c>
      <c r="R114" s="312">
        <v>4.7</v>
      </c>
      <c r="S114" s="312">
        <v>216</v>
      </c>
    </row>
    <row r="115" spans="1:19" s="312" customFormat="1" ht="15.6" x14ac:dyDescent="0.35">
      <c r="A115" s="328" t="s">
        <v>449</v>
      </c>
      <c r="B115" s="328" t="s">
        <v>409</v>
      </c>
      <c r="C115" s="327" t="s">
        <v>59</v>
      </c>
      <c r="D115" s="312">
        <v>60</v>
      </c>
      <c r="E115" s="324" t="s">
        <v>529</v>
      </c>
      <c r="F115" s="324" t="s">
        <v>529</v>
      </c>
      <c r="G115" s="312">
        <v>1120000</v>
      </c>
      <c r="H115" s="312">
        <v>26000</v>
      </c>
      <c r="I115" s="324" t="s">
        <v>529</v>
      </c>
      <c r="J115" s="324" t="s">
        <v>528</v>
      </c>
      <c r="K115" s="312">
        <v>33000</v>
      </c>
      <c r="L115" s="324" t="s">
        <v>528</v>
      </c>
      <c r="M115" s="312">
        <v>320000</v>
      </c>
      <c r="N115" s="312">
        <v>14400</v>
      </c>
      <c r="O115" s="312">
        <v>336000</v>
      </c>
      <c r="P115" s="312">
        <v>1500</v>
      </c>
      <c r="Q115" s="312">
        <v>14700</v>
      </c>
      <c r="R115" s="312">
        <v>1.2</v>
      </c>
      <c r="S115" s="312">
        <v>66.599999999999994</v>
      </c>
    </row>
    <row r="116" spans="1:19" s="312" customFormat="1" ht="15.6" x14ac:dyDescent="0.35">
      <c r="A116" s="328" t="s">
        <v>450</v>
      </c>
      <c r="B116" s="328" t="s">
        <v>409</v>
      </c>
      <c r="C116" s="327" t="s">
        <v>59</v>
      </c>
      <c r="D116" s="312">
        <v>60</v>
      </c>
      <c r="E116" s="324" t="s">
        <v>529</v>
      </c>
      <c r="F116" s="324" t="s">
        <v>529</v>
      </c>
      <c r="G116" s="312">
        <v>1080000</v>
      </c>
      <c r="H116" s="312">
        <v>25000</v>
      </c>
      <c r="I116" s="324" t="s">
        <v>529</v>
      </c>
      <c r="J116" s="324" t="s">
        <v>528</v>
      </c>
      <c r="K116" s="312">
        <v>32000</v>
      </c>
      <c r="L116" s="324" t="s">
        <v>528</v>
      </c>
      <c r="M116" s="312">
        <v>314000</v>
      </c>
      <c r="N116" s="312">
        <v>14100</v>
      </c>
      <c r="O116" s="312">
        <v>329000</v>
      </c>
      <c r="P116" s="312">
        <v>1380</v>
      </c>
      <c r="Q116" s="312">
        <v>14200</v>
      </c>
      <c r="R116" s="312">
        <v>1.1000000000000001</v>
      </c>
      <c r="S116" s="312">
        <v>47</v>
      </c>
    </row>
    <row r="117" spans="1:19" s="312" customFormat="1" ht="15.6" x14ac:dyDescent="0.35">
      <c r="A117" s="328" t="s">
        <v>451</v>
      </c>
      <c r="B117" s="328" t="s">
        <v>409</v>
      </c>
      <c r="C117" s="327" t="s">
        <v>59</v>
      </c>
      <c r="D117" s="312">
        <v>340</v>
      </c>
      <c r="E117" s="324" t="s">
        <v>529</v>
      </c>
      <c r="F117" s="324" t="s">
        <v>529</v>
      </c>
      <c r="G117" s="312">
        <v>7100000</v>
      </c>
      <c r="H117" s="312">
        <v>149000</v>
      </c>
      <c r="I117" s="324" t="s">
        <v>529</v>
      </c>
      <c r="J117" s="312">
        <v>16300</v>
      </c>
      <c r="K117" s="312">
        <v>3800000</v>
      </c>
      <c r="L117" s="312">
        <v>62000</v>
      </c>
      <c r="M117" s="312">
        <v>1330000</v>
      </c>
      <c r="N117" s="312">
        <v>8600</v>
      </c>
      <c r="O117" s="312">
        <v>154000</v>
      </c>
      <c r="P117" s="312">
        <v>1800</v>
      </c>
      <c r="Q117" s="312">
        <v>8800</v>
      </c>
      <c r="R117" s="312">
        <v>4.7</v>
      </c>
      <c r="S117" s="312">
        <v>630</v>
      </c>
    </row>
    <row r="118" spans="1:19" s="312" customFormat="1" ht="15.6" x14ac:dyDescent="0.35">
      <c r="A118" s="328" t="s">
        <v>452</v>
      </c>
      <c r="B118" s="328" t="s">
        <v>409</v>
      </c>
      <c r="C118" s="327" t="s">
        <v>59</v>
      </c>
      <c r="D118" s="312">
        <v>320</v>
      </c>
      <c r="E118" s="312">
        <v>5</v>
      </c>
      <c r="F118" s="324" t="s">
        <v>529</v>
      </c>
      <c r="G118" s="312">
        <v>6800000</v>
      </c>
      <c r="H118" s="312">
        <v>137000</v>
      </c>
      <c r="I118" s="324" t="s">
        <v>529</v>
      </c>
      <c r="J118" s="312">
        <v>14800</v>
      </c>
      <c r="K118" s="312">
        <v>3650000</v>
      </c>
      <c r="L118" s="312">
        <v>59000</v>
      </c>
      <c r="M118" s="312">
        <v>1300000</v>
      </c>
      <c r="N118" s="312">
        <v>8200</v>
      </c>
      <c r="O118" s="312">
        <v>146000</v>
      </c>
      <c r="P118" s="312">
        <v>1650</v>
      </c>
      <c r="Q118" s="312">
        <v>7690</v>
      </c>
      <c r="R118" s="312">
        <v>4.9000000000000004</v>
      </c>
      <c r="S118" s="312">
        <v>596</v>
      </c>
    </row>
    <row r="119" spans="1:19" s="312" customFormat="1" ht="15.6" x14ac:dyDescent="0.35">
      <c r="A119" s="328" t="s">
        <v>453</v>
      </c>
      <c r="B119" s="328" t="s">
        <v>409</v>
      </c>
      <c r="C119" s="327" t="s">
        <v>334</v>
      </c>
      <c r="D119" s="324" t="s">
        <v>528</v>
      </c>
      <c r="E119" s="324" t="s">
        <v>529</v>
      </c>
      <c r="F119" s="324" t="s">
        <v>528</v>
      </c>
      <c r="G119" s="312">
        <v>1960000</v>
      </c>
      <c r="H119" s="312">
        <v>144000</v>
      </c>
      <c r="I119" s="324" t="s">
        <v>529</v>
      </c>
      <c r="J119" s="324" t="s">
        <v>529</v>
      </c>
      <c r="K119" s="324" t="s">
        <v>529</v>
      </c>
      <c r="L119" s="324" t="s">
        <v>529</v>
      </c>
      <c r="M119" s="312">
        <v>1660000</v>
      </c>
      <c r="N119" s="312">
        <v>10.6</v>
      </c>
      <c r="O119" s="312">
        <v>104500</v>
      </c>
      <c r="P119" s="312">
        <v>511</v>
      </c>
      <c r="Q119" s="312">
        <v>4870</v>
      </c>
      <c r="R119" s="312">
        <v>4.9000000000000004</v>
      </c>
      <c r="S119" s="312">
        <v>165</v>
      </c>
    </row>
    <row r="120" spans="1:19" s="312" customFormat="1" ht="15.6" x14ac:dyDescent="0.35">
      <c r="A120" s="328" t="s">
        <v>454</v>
      </c>
      <c r="B120" s="328" t="s">
        <v>409</v>
      </c>
      <c r="C120" s="327" t="s">
        <v>334</v>
      </c>
      <c r="D120" s="324" t="s">
        <v>528</v>
      </c>
      <c r="E120" s="324" t="s">
        <v>529</v>
      </c>
      <c r="F120" s="324" t="s">
        <v>528</v>
      </c>
      <c r="G120" s="312">
        <v>1830000</v>
      </c>
      <c r="H120" s="312">
        <v>133000</v>
      </c>
      <c r="I120" s="324" t="s">
        <v>529</v>
      </c>
      <c r="J120" s="324" t="s">
        <v>529</v>
      </c>
      <c r="K120" s="324" t="s">
        <v>528</v>
      </c>
      <c r="L120" s="324" t="s">
        <v>529</v>
      </c>
      <c r="M120" s="312">
        <v>1550000</v>
      </c>
      <c r="N120" s="312">
        <v>9.3000000000000007</v>
      </c>
      <c r="O120" s="312">
        <v>97700</v>
      </c>
      <c r="P120" s="312">
        <v>450</v>
      </c>
      <c r="Q120" s="312">
        <v>4460</v>
      </c>
      <c r="R120" s="312">
        <v>3.6</v>
      </c>
      <c r="S120" s="312">
        <v>139</v>
      </c>
    </row>
    <row r="121" spans="1:19" s="312" customFormat="1" ht="15.6" x14ac:dyDescent="0.35">
      <c r="A121" s="327" t="s">
        <v>473</v>
      </c>
      <c r="B121" s="327" t="s">
        <v>406</v>
      </c>
      <c r="C121" s="327" t="s">
        <v>59</v>
      </c>
      <c r="D121" s="324" t="s">
        <v>529</v>
      </c>
      <c r="E121" s="324" t="s">
        <v>529</v>
      </c>
      <c r="F121" s="324" t="s">
        <v>529</v>
      </c>
      <c r="G121" s="312">
        <v>5700</v>
      </c>
      <c r="H121" s="324" t="s">
        <v>529</v>
      </c>
      <c r="I121" s="312">
        <v>9700</v>
      </c>
      <c r="J121" s="312">
        <v>17900</v>
      </c>
      <c r="K121" s="312">
        <v>3700</v>
      </c>
      <c r="L121" s="324" t="s">
        <v>529</v>
      </c>
      <c r="M121" s="324" t="s">
        <v>529</v>
      </c>
      <c r="N121" s="324" t="s">
        <v>529</v>
      </c>
      <c r="O121" s="324" t="s">
        <v>529</v>
      </c>
      <c r="P121" s="324" t="s">
        <v>529</v>
      </c>
      <c r="Q121" s="312">
        <v>0.69</v>
      </c>
      <c r="R121" s="324" t="s">
        <v>529</v>
      </c>
      <c r="S121" s="312">
        <v>3.5999999999999997E-2</v>
      </c>
    </row>
    <row r="122" spans="1:19" s="312" customFormat="1" ht="15.6" x14ac:dyDescent="0.35">
      <c r="A122" s="327" t="s">
        <v>474</v>
      </c>
      <c r="B122" s="327" t="s">
        <v>406</v>
      </c>
      <c r="C122" s="327" t="s">
        <v>59</v>
      </c>
      <c r="D122" s="324" t="s">
        <v>529</v>
      </c>
      <c r="E122" s="324" t="s">
        <v>529</v>
      </c>
      <c r="F122" s="324" t="s">
        <v>529</v>
      </c>
      <c r="G122" s="312">
        <v>20000</v>
      </c>
      <c r="H122" s="324" t="s">
        <v>529</v>
      </c>
      <c r="I122" s="312">
        <v>3100</v>
      </c>
      <c r="J122" s="312">
        <v>34000</v>
      </c>
      <c r="K122" s="312">
        <v>19100</v>
      </c>
      <c r="L122" s="324" t="s">
        <v>529</v>
      </c>
      <c r="M122" s="324">
        <v>99.018307831320399</v>
      </c>
      <c r="N122" s="324" t="s">
        <v>529</v>
      </c>
      <c r="O122" s="324" t="s">
        <v>528</v>
      </c>
      <c r="P122" s="312">
        <v>2.1</v>
      </c>
      <c r="Q122" s="312">
        <v>12.9</v>
      </c>
      <c r="R122" s="324" t="s">
        <v>529</v>
      </c>
      <c r="S122" s="324" t="s">
        <v>528</v>
      </c>
    </row>
    <row r="123" spans="1:19" s="312" customFormat="1" ht="15.6" x14ac:dyDescent="0.35">
      <c r="A123" s="327" t="s">
        <v>475</v>
      </c>
      <c r="B123" s="327" t="s">
        <v>695</v>
      </c>
      <c r="C123" s="327" t="s">
        <v>59</v>
      </c>
      <c r="D123" s="324" t="s">
        <v>528</v>
      </c>
      <c r="E123" s="324" t="s">
        <v>529</v>
      </c>
      <c r="F123" s="324" t="s">
        <v>529</v>
      </c>
      <c r="G123" s="312">
        <v>10000000</v>
      </c>
      <c r="H123" s="324" t="s">
        <v>528</v>
      </c>
      <c r="I123" s="324" t="s">
        <v>529</v>
      </c>
      <c r="J123" s="324" t="s">
        <v>528</v>
      </c>
      <c r="K123" s="324" t="s">
        <v>529</v>
      </c>
      <c r="L123" s="324" t="s">
        <v>529</v>
      </c>
      <c r="M123" s="324" t="s">
        <v>528</v>
      </c>
      <c r="N123" s="312">
        <v>64000</v>
      </c>
      <c r="O123" s="312">
        <v>68000000</v>
      </c>
      <c r="P123" s="312">
        <v>736000</v>
      </c>
      <c r="Q123" s="312">
        <v>4530000</v>
      </c>
      <c r="R123" s="312">
        <v>3000</v>
      </c>
      <c r="S123" s="312">
        <v>112000</v>
      </c>
    </row>
    <row r="124" spans="1:19" s="312" customFormat="1" ht="15.6" x14ac:dyDescent="0.35">
      <c r="A124" s="327" t="s">
        <v>455</v>
      </c>
      <c r="B124" s="327" t="s">
        <v>407</v>
      </c>
      <c r="C124" s="327" t="s">
        <v>59</v>
      </c>
      <c r="D124" s="324" t="s">
        <v>529</v>
      </c>
      <c r="E124" s="324" t="s">
        <v>529</v>
      </c>
      <c r="F124" s="312">
        <v>4300000</v>
      </c>
      <c r="G124" s="312">
        <v>590000</v>
      </c>
      <c r="H124" s="312">
        <v>38000</v>
      </c>
      <c r="I124" s="324" t="s">
        <v>529</v>
      </c>
      <c r="J124" s="324" t="s">
        <v>529</v>
      </c>
      <c r="K124" s="324" t="s">
        <v>529</v>
      </c>
      <c r="L124" s="324" t="s">
        <v>529</v>
      </c>
      <c r="M124" s="312">
        <v>95000</v>
      </c>
      <c r="N124" s="312">
        <v>10.4</v>
      </c>
      <c r="O124" s="312">
        <v>288000</v>
      </c>
      <c r="P124" s="312">
        <v>81</v>
      </c>
      <c r="Q124" s="312">
        <v>12100</v>
      </c>
      <c r="R124" s="324" t="s">
        <v>529</v>
      </c>
      <c r="S124" s="312">
        <v>41</v>
      </c>
    </row>
    <row r="125" spans="1:19" s="312" customFormat="1" ht="15.6" x14ac:dyDescent="0.35">
      <c r="A125" s="327" t="s">
        <v>476</v>
      </c>
      <c r="B125" s="327" t="s">
        <v>695</v>
      </c>
      <c r="C125" s="327" t="s">
        <v>334</v>
      </c>
      <c r="D125" s="324" t="s">
        <v>529</v>
      </c>
      <c r="E125" s="324" t="s">
        <v>529</v>
      </c>
      <c r="F125" s="324" t="s">
        <v>529</v>
      </c>
      <c r="G125" s="324" t="s">
        <v>528</v>
      </c>
      <c r="H125" s="324" t="s">
        <v>529</v>
      </c>
      <c r="I125" s="324" t="s">
        <v>529</v>
      </c>
      <c r="J125" s="324" t="s">
        <v>529</v>
      </c>
      <c r="K125" s="324" t="s">
        <v>529</v>
      </c>
      <c r="L125" s="324" t="s">
        <v>529</v>
      </c>
      <c r="M125" s="324" t="s">
        <v>529</v>
      </c>
      <c r="N125" s="324" t="s">
        <v>529</v>
      </c>
      <c r="O125" s="312">
        <v>75000000</v>
      </c>
      <c r="P125" s="324" t="s">
        <v>528</v>
      </c>
      <c r="Q125" s="312">
        <v>2520000</v>
      </c>
      <c r="R125" s="324" t="s">
        <v>529</v>
      </c>
      <c r="S125" s="312">
        <v>20000</v>
      </c>
    </row>
    <row r="126" spans="1:19" s="312" customFormat="1" ht="15.6" x14ac:dyDescent="0.35">
      <c r="A126" s="327" t="s">
        <v>477</v>
      </c>
      <c r="B126" s="327" t="s">
        <v>408</v>
      </c>
      <c r="C126" s="327" t="s">
        <v>334</v>
      </c>
      <c r="D126" s="324" t="s">
        <v>529</v>
      </c>
      <c r="E126" s="324" t="s">
        <v>529</v>
      </c>
      <c r="F126" s="312">
        <v>6300000</v>
      </c>
      <c r="G126" s="312">
        <v>970000</v>
      </c>
      <c r="H126" s="324" t="s">
        <v>529</v>
      </c>
      <c r="I126" s="324" t="s">
        <v>529</v>
      </c>
      <c r="J126" s="324" t="s">
        <v>529</v>
      </c>
      <c r="K126" s="324" t="s">
        <v>529</v>
      </c>
      <c r="L126" s="324" t="s">
        <v>529</v>
      </c>
      <c r="M126" s="324" t="s">
        <v>529</v>
      </c>
      <c r="N126" s="324" t="s">
        <v>529</v>
      </c>
      <c r="O126" s="312">
        <v>840000</v>
      </c>
      <c r="P126" s="312">
        <v>1280</v>
      </c>
      <c r="Q126" s="312">
        <v>36800</v>
      </c>
      <c r="R126" s="324" t="s">
        <v>529</v>
      </c>
      <c r="S126" s="312">
        <v>470</v>
      </c>
    </row>
    <row r="127" spans="1:19" s="312" customFormat="1" ht="15.6" x14ac:dyDescent="0.35">
      <c r="A127" s="327" t="s">
        <v>456</v>
      </c>
      <c r="B127" s="327" t="s">
        <v>407</v>
      </c>
      <c r="C127" s="327" t="s">
        <v>334</v>
      </c>
      <c r="D127" s="324" t="s">
        <v>529</v>
      </c>
      <c r="E127" s="324" t="s">
        <v>529</v>
      </c>
      <c r="F127" s="312">
        <v>3100000</v>
      </c>
      <c r="G127" s="312">
        <v>320000</v>
      </c>
      <c r="H127" s="312">
        <v>97000</v>
      </c>
      <c r="I127" s="324" t="s">
        <v>529</v>
      </c>
      <c r="J127" s="324" t="s">
        <v>529</v>
      </c>
      <c r="K127" s="324" t="s">
        <v>529</v>
      </c>
      <c r="L127" s="324" t="s">
        <v>529</v>
      </c>
      <c r="M127" s="312">
        <v>68000</v>
      </c>
      <c r="N127" s="324" t="s">
        <v>528</v>
      </c>
      <c r="O127" s="312">
        <v>153000</v>
      </c>
      <c r="P127" s="312">
        <v>62</v>
      </c>
      <c r="Q127" s="312">
        <v>6300</v>
      </c>
      <c r="R127" s="312">
        <v>1.3</v>
      </c>
      <c r="S127" s="312">
        <v>40</v>
      </c>
    </row>
    <row r="128" spans="1:19" s="312" customFormat="1" ht="15.6" x14ac:dyDescent="0.35">
      <c r="A128" s="327" t="s">
        <v>335</v>
      </c>
      <c r="B128" s="327" t="s">
        <v>407</v>
      </c>
      <c r="C128" s="327" t="s">
        <v>334</v>
      </c>
      <c r="D128" s="324" t="s">
        <v>529</v>
      </c>
      <c r="E128" s="324" t="s">
        <v>529</v>
      </c>
      <c r="F128" s="312">
        <v>2400000</v>
      </c>
      <c r="G128" s="312">
        <v>85000</v>
      </c>
      <c r="H128" s="312">
        <v>77000</v>
      </c>
      <c r="I128" s="324" t="s">
        <v>529</v>
      </c>
      <c r="J128" s="324" t="s">
        <v>528</v>
      </c>
      <c r="K128" s="324" t="s">
        <v>529</v>
      </c>
      <c r="L128" s="324" t="s">
        <v>529</v>
      </c>
      <c r="M128" s="312">
        <v>25500</v>
      </c>
      <c r="N128" s="312">
        <v>1.63</v>
      </c>
      <c r="O128" s="312">
        <v>21300</v>
      </c>
      <c r="P128" s="312">
        <v>42</v>
      </c>
      <c r="Q128" s="312">
        <v>930</v>
      </c>
      <c r="R128" s="312">
        <v>0.35</v>
      </c>
      <c r="S128" s="312">
        <v>9</v>
      </c>
    </row>
    <row r="129" spans="1:19" s="312" customFormat="1" ht="15.6" x14ac:dyDescent="0.35">
      <c r="A129" s="327" t="s">
        <v>434</v>
      </c>
      <c r="B129" s="327" t="s">
        <v>407</v>
      </c>
      <c r="C129" s="327" t="s">
        <v>334</v>
      </c>
      <c r="D129" s="324" t="s">
        <v>529</v>
      </c>
      <c r="E129" s="324" t="s">
        <v>529</v>
      </c>
      <c r="F129" s="312">
        <v>2500000</v>
      </c>
      <c r="G129" s="312">
        <v>21000</v>
      </c>
      <c r="H129" s="312">
        <v>49000</v>
      </c>
      <c r="I129" s="324" t="s">
        <v>529</v>
      </c>
      <c r="J129" s="312">
        <v>1610</v>
      </c>
      <c r="K129" s="324" t="s">
        <v>529</v>
      </c>
      <c r="L129" s="324" t="s">
        <v>529</v>
      </c>
      <c r="M129" s="312">
        <v>8500</v>
      </c>
      <c r="N129" s="312">
        <v>0.81</v>
      </c>
      <c r="O129" s="312">
        <v>3590</v>
      </c>
      <c r="P129" s="312">
        <v>42.6</v>
      </c>
      <c r="Q129" s="312">
        <v>155</v>
      </c>
      <c r="R129" s="324" t="s">
        <v>528</v>
      </c>
      <c r="S129" s="312">
        <v>1.4</v>
      </c>
    </row>
    <row r="130" spans="1:19" s="312" customFormat="1" ht="15.6" x14ac:dyDescent="0.35">
      <c r="A130" s="327" t="s">
        <v>435</v>
      </c>
      <c r="B130" s="327" t="s">
        <v>407</v>
      </c>
      <c r="C130" s="327" t="s">
        <v>334</v>
      </c>
      <c r="D130" s="324" t="s">
        <v>529</v>
      </c>
      <c r="E130" s="324" t="s">
        <v>529</v>
      </c>
      <c r="F130" s="312">
        <v>2400000</v>
      </c>
      <c r="G130" s="312">
        <v>8900</v>
      </c>
      <c r="H130" s="312">
        <v>31000</v>
      </c>
      <c r="I130" s="324" t="s">
        <v>529</v>
      </c>
      <c r="J130" s="312">
        <v>1380</v>
      </c>
      <c r="K130" s="324" t="s">
        <v>529</v>
      </c>
      <c r="L130" s="324" t="s">
        <v>529</v>
      </c>
      <c r="M130" s="312">
        <v>6100</v>
      </c>
      <c r="N130" s="324" t="s">
        <v>528</v>
      </c>
      <c r="O130" s="312">
        <v>850</v>
      </c>
      <c r="P130" s="312">
        <v>39</v>
      </c>
      <c r="Q130" s="312">
        <v>31.5</v>
      </c>
      <c r="R130" s="324" t="s">
        <v>529</v>
      </c>
      <c r="S130" s="312">
        <v>1.5</v>
      </c>
    </row>
    <row r="131" spans="1:19" s="312" customFormat="1" ht="15.6" x14ac:dyDescent="0.35">
      <c r="A131" s="327" t="s">
        <v>436</v>
      </c>
      <c r="B131" s="327" t="s">
        <v>407</v>
      </c>
      <c r="C131" s="327" t="s">
        <v>334</v>
      </c>
      <c r="D131" s="324" t="s">
        <v>529</v>
      </c>
      <c r="E131" s="324" t="s">
        <v>529</v>
      </c>
      <c r="F131" s="312">
        <v>2500000</v>
      </c>
      <c r="G131" s="312">
        <v>23000</v>
      </c>
      <c r="H131" s="312">
        <v>35000</v>
      </c>
      <c r="I131" s="324" t="s">
        <v>529</v>
      </c>
      <c r="J131" s="312">
        <v>1600</v>
      </c>
      <c r="K131" s="324" t="s">
        <v>529</v>
      </c>
      <c r="L131" s="324" t="s">
        <v>529</v>
      </c>
      <c r="M131" s="312">
        <v>22900</v>
      </c>
      <c r="N131" s="324" t="s">
        <v>528</v>
      </c>
      <c r="O131" s="312">
        <v>1710</v>
      </c>
      <c r="P131" s="312">
        <v>40.799999999999997</v>
      </c>
      <c r="Q131" s="312">
        <v>64</v>
      </c>
      <c r="R131" s="324" t="s">
        <v>529</v>
      </c>
      <c r="S131" s="312">
        <v>2.4</v>
      </c>
    </row>
    <row r="132" spans="1:19" s="312" customFormat="1" ht="15.6" x14ac:dyDescent="0.35">
      <c r="A132" s="327" t="s">
        <v>437</v>
      </c>
      <c r="B132" s="327" t="s">
        <v>407</v>
      </c>
      <c r="C132" s="327" t="s">
        <v>334</v>
      </c>
      <c r="D132" s="324" t="s">
        <v>529</v>
      </c>
      <c r="E132" s="324" t="s">
        <v>529</v>
      </c>
      <c r="F132" s="312">
        <v>2500000</v>
      </c>
      <c r="G132" s="312">
        <v>12700</v>
      </c>
      <c r="H132" s="312">
        <v>9500</v>
      </c>
      <c r="I132" s="324" t="s">
        <v>529</v>
      </c>
      <c r="J132" s="312">
        <v>1490</v>
      </c>
      <c r="K132" s="324" t="s">
        <v>529</v>
      </c>
      <c r="L132" s="324" t="s">
        <v>529</v>
      </c>
      <c r="M132" s="312">
        <v>6900</v>
      </c>
      <c r="N132" s="324" t="s">
        <v>528</v>
      </c>
      <c r="O132" s="312">
        <v>890</v>
      </c>
      <c r="P132" s="312">
        <v>49.7</v>
      </c>
      <c r="Q132" s="312">
        <v>45</v>
      </c>
      <c r="R132" s="324" t="s">
        <v>528</v>
      </c>
      <c r="S132" s="312">
        <v>1.3</v>
      </c>
    </row>
    <row r="133" spans="1:19" s="312" customFormat="1" ht="15.6" x14ac:dyDescent="0.35">
      <c r="A133" s="327" t="s">
        <v>438</v>
      </c>
      <c r="B133" s="327" t="s">
        <v>407</v>
      </c>
      <c r="C133" s="327" t="s">
        <v>334</v>
      </c>
      <c r="D133" s="324" t="s">
        <v>529</v>
      </c>
      <c r="E133" s="324" t="s">
        <v>529</v>
      </c>
      <c r="F133" s="312">
        <v>2300000</v>
      </c>
      <c r="G133" s="312">
        <v>4900</v>
      </c>
      <c r="H133" s="312">
        <v>5900</v>
      </c>
      <c r="I133" s="324" t="s">
        <v>529</v>
      </c>
      <c r="J133" s="312">
        <v>1460</v>
      </c>
      <c r="K133" s="324" t="s">
        <v>529</v>
      </c>
      <c r="L133" s="324" t="s">
        <v>529</v>
      </c>
      <c r="M133" s="312">
        <v>4500</v>
      </c>
      <c r="N133" s="324" t="s">
        <v>529</v>
      </c>
      <c r="O133" s="312">
        <v>332</v>
      </c>
      <c r="P133" s="312">
        <v>42.5</v>
      </c>
      <c r="Q133" s="312">
        <v>31</v>
      </c>
      <c r="R133" s="324" t="s">
        <v>529</v>
      </c>
      <c r="S133" s="312">
        <v>4.4000000000000004</v>
      </c>
    </row>
    <row r="134" spans="1:19" s="312" customFormat="1" ht="15.6" x14ac:dyDescent="0.35">
      <c r="A134" s="327" t="s">
        <v>439</v>
      </c>
      <c r="B134" s="327" t="s">
        <v>407</v>
      </c>
      <c r="C134" s="327" t="s">
        <v>334</v>
      </c>
      <c r="D134" s="324" t="s">
        <v>529</v>
      </c>
      <c r="E134" s="324" t="s">
        <v>529</v>
      </c>
      <c r="F134" s="312">
        <v>2400000</v>
      </c>
      <c r="G134" s="312">
        <v>3880</v>
      </c>
      <c r="H134" s="312">
        <v>4500</v>
      </c>
      <c r="I134" s="324" t="s">
        <v>529</v>
      </c>
      <c r="J134" s="312">
        <v>1540</v>
      </c>
      <c r="K134" s="324" t="s">
        <v>529</v>
      </c>
      <c r="L134" s="324" t="s">
        <v>529</v>
      </c>
      <c r="M134" s="312">
        <v>4130</v>
      </c>
      <c r="N134" s="324" t="s">
        <v>529</v>
      </c>
      <c r="O134" s="312">
        <v>276</v>
      </c>
      <c r="P134" s="312">
        <v>41.7</v>
      </c>
      <c r="Q134" s="312">
        <v>11</v>
      </c>
      <c r="R134" s="312">
        <v>7.0000000000000007E-2</v>
      </c>
      <c r="S134" s="312">
        <v>1.9</v>
      </c>
    </row>
    <row r="135" spans="1:19" s="312" customFormat="1" ht="15.6" x14ac:dyDescent="0.35">
      <c r="A135" s="327" t="s">
        <v>440</v>
      </c>
      <c r="B135" s="327" t="s">
        <v>407</v>
      </c>
      <c r="C135" s="327" t="s">
        <v>334</v>
      </c>
      <c r="D135" s="324" t="s">
        <v>529</v>
      </c>
      <c r="E135" s="324" t="s">
        <v>529</v>
      </c>
      <c r="F135" s="312">
        <v>2300000</v>
      </c>
      <c r="G135" s="312">
        <v>3020</v>
      </c>
      <c r="H135" s="312">
        <v>3500</v>
      </c>
      <c r="I135" s="324" t="s">
        <v>529</v>
      </c>
      <c r="J135" s="312">
        <v>1540</v>
      </c>
      <c r="K135" s="324" t="s">
        <v>529</v>
      </c>
      <c r="L135" s="324" t="s">
        <v>529</v>
      </c>
      <c r="M135" s="312">
        <v>3570</v>
      </c>
      <c r="N135" s="324" t="s">
        <v>529</v>
      </c>
      <c r="O135" s="312">
        <v>210</v>
      </c>
      <c r="P135" s="312">
        <v>42.4</v>
      </c>
      <c r="Q135" s="312">
        <v>10.7</v>
      </c>
      <c r="R135" s="324" t="s">
        <v>529</v>
      </c>
      <c r="S135" s="312">
        <v>0.88</v>
      </c>
    </row>
    <row r="136" spans="1:19" s="312" customFormat="1" ht="15.6" x14ac:dyDescent="0.35">
      <c r="A136" s="327" t="s">
        <v>441</v>
      </c>
      <c r="B136" s="327" t="s">
        <v>407</v>
      </c>
      <c r="C136" s="327" t="s">
        <v>334</v>
      </c>
      <c r="D136" s="324" t="s">
        <v>529</v>
      </c>
      <c r="E136" s="324" t="s">
        <v>529</v>
      </c>
      <c r="F136" s="312">
        <v>2400000</v>
      </c>
      <c r="G136" s="312">
        <v>18300</v>
      </c>
      <c r="H136" s="312">
        <v>12200</v>
      </c>
      <c r="I136" s="324" t="s">
        <v>529</v>
      </c>
      <c r="J136" s="312">
        <v>1610</v>
      </c>
      <c r="K136" s="324" t="s">
        <v>529</v>
      </c>
      <c r="L136" s="324" t="s">
        <v>529</v>
      </c>
      <c r="M136" s="312">
        <v>18200</v>
      </c>
      <c r="N136" s="324" t="s">
        <v>528</v>
      </c>
      <c r="O136" s="312">
        <v>1380</v>
      </c>
      <c r="P136" s="312">
        <v>43</v>
      </c>
      <c r="Q136" s="312">
        <v>50</v>
      </c>
      <c r="R136" s="324" t="s">
        <v>529</v>
      </c>
      <c r="S136" s="312">
        <v>1.07</v>
      </c>
    </row>
    <row r="137" spans="1:19" s="312" customFormat="1" ht="15.6" x14ac:dyDescent="0.35">
      <c r="A137" s="327" t="s">
        <v>442</v>
      </c>
      <c r="B137" s="327" t="s">
        <v>407</v>
      </c>
      <c r="C137" s="327" t="s">
        <v>334</v>
      </c>
      <c r="D137" s="324" t="s">
        <v>529</v>
      </c>
      <c r="E137" s="324" t="s">
        <v>529</v>
      </c>
      <c r="F137" s="312">
        <v>2400000</v>
      </c>
      <c r="G137" s="312">
        <v>3600</v>
      </c>
      <c r="H137" s="312">
        <v>2600</v>
      </c>
      <c r="I137" s="324" t="s">
        <v>529</v>
      </c>
      <c r="J137" s="312">
        <v>1600</v>
      </c>
      <c r="K137" s="324" t="s">
        <v>529</v>
      </c>
      <c r="L137" s="324" t="s">
        <v>529</v>
      </c>
      <c r="M137" s="312">
        <v>2860</v>
      </c>
      <c r="N137" s="324" t="s">
        <v>529</v>
      </c>
      <c r="O137" s="312">
        <v>228</v>
      </c>
      <c r="P137" s="312">
        <v>44.8</v>
      </c>
      <c r="Q137" s="312">
        <v>11.4</v>
      </c>
      <c r="R137" s="324" t="s">
        <v>529</v>
      </c>
      <c r="S137" s="312">
        <v>11.8</v>
      </c>
    </row>
    <row r="138" spans="1:19" s="312" customFormat="1" ht="15.6" x14ac:dyDescent="0.35">
      <c r="A138" s="327" t="s">
        <v>443</v>
      </c>
      <c r="B138" s="327" t="s">
        <v>407</v>
      </c>
      <c r="C138" s="327" t="s">
        <v>334</v>
      </c>
      <c r="D138" s="324" t="s">
        <v>529</v>
      </c>
      <c r="E138" s="324" t="s">
        <v>529</v>
      </c>
      <c r="F138" s="312">
        <v>2400000</v>
      </c>
      <c r="G138" s="312">
        <v>4300</v>
      </c>
      <c r="H138" s="312">
        <v>3200</v>
      </c>
      <c r="I138" s="324" t="s">
        <v>529</v>
      </c>
      <c r="J138" s="312">
        <v>1580</v>
      </c>
      <c r="K138" s="324" t="s">
        <v>529</v>
      </c>
      <c r="L138" s="324" t="s">
        <v>529</v>
      </c>
      <c r="M138" s="312">
        <v>4300</v>
      </c>
      <c r="N138" s="324" t="s">
        <v>529</v>
      </c>
      <c r="O138" s="312">
        <v>301</v>
      </c>
      <c r="P138" s="312">
        <v>42.5</v>
      </c>
      <c r="Q138" s="312">
        <v>14.2</v>
      </c>
      <c r="R138" s="324" t="s">
        <v>529</v>
      </c>
      <c r="S138" s="312">
        <v>3.2</v>
      </c>
    </row>
    <row r="139" spans="1:19" s="312" customFormat="1" ht="15.6" x14ac:dyDescent="0.35">
      <c r="A139" s="327" t="s">
        <v>444</v>
      </c>
      <c r="B139" s="327" t="s">
        <v>407</v>
      </c>
      <c r="C139" s="327" t="s">
        <v>334</v>
      </c>
      <c r="D139" s="324" t="s">
        <v>529</v>
      </c>
      <c r="E139" s="324" t="s">
        <v>529</v>
      </c>
      <c r="F139" s="312">
        <v>2400000</v>
      </c>
      <c r="G139" s="312">
        <v>14900</v>
      </c>
      <c r="H139" s="312">
        <v>7700</v>
      </c>
      <c r="I139" s="324" t="s">
        <v>529</v>
      </c>
      <c r="J139" s="312">
        <v>1610</v>
      </c>
      <c r="K139" s="324" t="s">
        <v>529</v>
      </c>
      <c r="L139" s="324" t="s">
        <v>529</v>
      </c>
      <c r="M139" s="312">
        <v>12900</v>
      </c>
      <c r="N139" s="324" t="s">
        <v>529</v>
      </c>
      <c r="O139" s="312">
        <v>1080</v>
      </c>
      <c r="P139" s="312">
        <v>43</v>
      </c>
      <c r="Q139" s="312">
        <v>44.7</v>
      </c>
      <c r="R139" s="324" t="s">
        <v>529</v>
      </c>
      <c r="S139" s="312">
        <v>1.21</v>
      </c>
    </row>
    <row r="140" spans="1:19" s="312" customFormat="1" ht="15.6" x14ac:dyDescent="0.35">
      <c r="A140" s="327" t="s">
        <v>445</v>
      </c>
      <c r="B140" s="327" t="s">
        <v>407</v>
      </c>
      <c r="C140" s="327" t="s">
        <v>334</v>
      </c>
      <c r="D140" s="324" t="s">
        <v>529</v>
      </c>
      <c r="E140" s="324" t="s">
        <v>529</v>
      </c>
      <c r="F140" s="312">
        <v>2400000</v>
      </c>
      <c r="G140" s="312">
        <v>3200</v>
      </c>
      <c r="H140" s="312">
        <v>2000</v>
      </c>
      <c r="I140" s="324" t="s">
        <v>529</v>
      </c>
      <c r="J140" s="312">
        <v>1490</v>
      </c>
      <c r="K140" s="324" t="s">
        <v>529</v>
      </c>
      <c r="L140" s="324" t="s">
        <v>529</v>
      </c>
      <c r="M140" s="312">
        <v>2350</v>
      </c>
      <c r="N140" s="324" t="s">
        <v>529</v>
      </c>
      <c r="O140" s="312">
        <v>191</v>
      </c>
      <c r="P140" s="312">
        <v>42</v>
      </c>
      <c r="Q140" s="312">
        <v>11.3</v>
      </c>
      <c r="R140" s="324" t="s">
        <v>529</v>
      </c>
      <c r="S140" s="312">
        <v>0.32</v>
      </c>
    </row>
    <row r="141" spans="1:19" s="312" customFormat="1" ht="15.6" x14ac:dyDescent="0.35">
      <c r="A141" s="327" t="s">
        <v>446</v>
      </c>
      <c r="B141" s="327" t="s">
        <v>407</v>
      </c>
      <c r="C141" s="327" t="s">
        <v>334</v>
      </c>
      <c r="D141" s="324" t="s">
        <v>529</v>
      </c>
      <c r="E141" s="324" t="s">
        <v>529</v>
      </c>
      <c r="F141" s="312">
        <v>2400000</v>
      </c>
      <c r="G141" s="312">
        <v>1880</v>
      </c>
      <c r="H141" s="312">
        <v>1070</v>
      </c>
      <c r="I141" s="324" t="s">
        <v>529</v>
      </c>
      <c r="J141" s="312">
        <v>1500</v>
      </c>
      <c r="K141" s="324" t="s">
        <v>529</v>
      </c>
      <c r="L141" s="324" t="s">
        <v>529</v>
      </c>
      <c r="M141" s="312">
        <v>1400</v>
      </c>
      <c r="N141" s="324" t="s">
        <v>529</v>
      </c>
      <c r="O141" s="312">
        <v>114</v>
      </c>
      <c r="P141" s="312">
        <v>41.6</v>
      </c>
      <c r="Q141" s="312">
        <v>10.6</v>
      </c>
      <c r="R141" s="324" t="s">
        <v>528</v>
      </c>
      <c r="S141" s="312">
        <v>1.2</v>
      </c>
    </row>
    <row r="142" spans="1:19" s="312" customFormat="1" x14ac:dyDescent="0.3">
      <c r="A142" s="329"/>
      <c r="B142" s="329"/>
      <c r="C142" s="327"/>
      <c r="D142" s="324"/>
      <c r="E142" s="324"/>
      <c r="F142" s="324"/>
      <c r="G142" s="324"/>
      <c r="H142" s="324"/>
      <c r="I142" s="324"/>
      <c r="J142" s="324"/>
      <c r="K142" s="324"/>
      <c r="L142" s="324"/>
      <c r="M142" s="324"/>
      <c r="N142" s="324"/>
      <c r="O142" s="324"/>
      <c r="P142" s="324"/>
      <c r="Q142" s="324"/>
      <c r="R142" s="324"/>
      <c r="S142" s="324"/>
    </row>
    <row r="144" spans="1:19" x14ac:dyDescent="0.3">
      <c r="A144" s="131" t="s">
        <v>696</v>
      </c>
    </row>
    <row r="145" spans="1:19" x14ac:dyDescent="0.3">
      <c r="A145" s="312"/>
      <c r="B145" s="312"/>
      <c r="C145" s="312" t="s">
        <v>522</v>
      </c>
      <c r="D145" s="312" t="s">
        <v>419</v>
      </c>
      <c r="E145" s="322" t="s">
        <v>419</v>
      </c>
      <c r="F145" s="312" t="s">
        <v>419</v>
      </c>
      <c r="G145" s="312" t="s">
        <v>419</v>
      </c>
      <c r="H145" s="322" t="s">
        <v>419</v>
      </c>
      <c r="I145" s="312" t="s">
        <v>419</v>
      </c>
      <c r="J145" s="312" t="s">
        <v>419</v>
      </c>
      <c r="K145" s="312" t="s">
        <v>419</v>
      </c>
      <c r="L145" s="322" t="s">
        <v>419</v>
      </c>
      <c r="M145" s="312" t="s">
        <v>419</v>
      </c>
      <c r="N145" s="312" t="s">
        <v>419</v>
      </c>
      <c r="O145" s="322" t="s">
        <v>419</v>
      </c>
      <c r="P145" s="312" t="s">
        <v>419</v>
      </c>
      <c r="Q145" s="322" t="s">
        <v>419</v>
      </c>
      <c r="R145" s="322" t="s">
        <v>421</v>
      </c>
      <c r="S145" s="312" t="s">
        <v>419</v>
      </c>
    </row>
    <row r="146" spans="1:19" ht="15.6" x14ac:dyDescent="0.35">
      <c r="A146" s="312"/>
      <c r="B146" s="312"/>
      <c r="C146" s="312" t="s">
        <v>417</v>
      </c>
      <c r="D146" s="312" t="s">
        <v>418</v>
      </c>
      <c r="E146" s="312" t="s">
        <v>418</v>
      </c>
      <c r="F146" s="312" t="s">
        <v>418</v>
      </c>
      <c r="G146" s="312" t="s">
        <v>418</v>
      </c>
      <c r="H146" s="312" t="s">
        <v>418</v>
      </c>
      <c r="I146" s="312" t="s">
        <v>418</v>
      </c>
      <c r="J146" s="312" t="s">
        <v>420</v>
      </c>
      <c r="K146" s="312" t="s">
        <v>418</v>
      </c>
      <c r="L146" s="312" t="s">
        <v>418</v>
      </c>
      <c r="M146" s="312" t="s">
        <v>420</v>
      </c>
      <c r="N146" s="312" t="s">
        <v>418</v>
      </c>
      <c r="O146" s="312" t="s">
        <v>418</v>
      </c>
      <c r="P146" s="312" t="s">
        <v>418</v>
      </c>
      <c r="Q146" s="312" t="s">
        <v>418</v>
      </c>
      <c r="R146" s="312" t="s">
        <v>418</v>
      </c>
      <c r="S146" s="312" t="s">
        <v>418</v>
      </c>
    </row>
    <row r="147" spans="1:19" x14ac:dyDescent="0.3">
      <c r="A147" s="312"/>
      <c r="B147" s="312"/>
      <c r="C147" s="312" t="s">
        <v>416</v>
      </c>
      <c r="D147" s="312">
        <v>7</v>
      </c>
      <c r="E147" s="322">
        <v>9</v>
      </c>
      <c r="F147" s="312">
        <v>23</v>
      </c>
      <c r="G147" s="312">
        <v>25</v>
      </c>
      <c r="H147" s="312">
        <v>27</v>
      </c>
      <c r="I147" s="312">
        <v>31</v>
      </c>
      <c r="J147" s="312">
        <v>41</v>
      </c>
      <c r="K147" s="312">
        <v>43</v>
      </c>
      <c r="L147" s="312">
        <v>55</v>
      </c>
      <c r="M147" s="312">
        <v>56</v>
      </c>
      <c r="N147" s="312">
        <v>59</v>
      </c>
      <c r="O147" s="312">
        <v>60</v>
      </c>
      <c r="P147" s="312">
        <v>65</v>
      </c>
      <c r="Q147" s="312">
        <v>64</v>
      </c>
      <c r="R147" s="312">
        <v>114</v>
      </c>
      <c r="S147" s="312">
        <v>207</v>
      </c>
    </row>
    <row r="148" spans="1:19" s="251" customFormat="1" ht="16.8" thickBot="1" x14ac:dyDescent="0.35">
      <c r="A148" s="323" t="s">
        <v>404</v>
      </c>
      <c r="B148" s="323" t="s">
        <v>405</v>
      </c>
      <c r="C148" s="323" t="s">
        <v>524</v>
      </c>
      <c r="D148" s="323" t="s">
        <v>674</v>
      </c>
      <c r="E148" s="323" t="s">
        <v>675</v>
      </c>
      <c r="F148" s="323" t="s">
        <v>676</v>
      </c>
      <c r="G148" s="323" t="s">
        <v>677</v>
      </c>
      <c r="H148" s="323" t="s">
        <v>678</v>
      </c>
      <c r="I148" s="323" t="s">
        <v>679</v>
      </c>
      <c r="J148" s="323" t="s">
        <v>680</v>
      </c>
      <c r="K148" s="323" t="s">
        <v>681</v>
      </c>
      <c r="L148" s="323" t="s">
        <v>682</v>
      </c>
      <c r="M148" s="323" t="s">
        <v>683</v>
      </c>
      <c r="N148" s="323" t="s">
        <v>684</v>
      </c>
      <c r="O148" s="323" t="s">
        <v>685</v>
      </c>
      <c r="P148" s="323" t="s">
        <v>686</v>
      </c>
      <c r="Q148" s="323" t="s">
        <v>687</v>
      </c>
      <c r="R148" s="323" t="s">
        <v>688</v>
      </c>
      <c r="S148" s="323" t="s">
        <v>689</v>
      </c>
    </row>
    <row r="149" spans="1:19" x14ac:dyDescent="0.3">
      <c r="A149" s="327" t="s">
        <v>424</v>
      </c>
      <c r="B149" s="327" t="s">
        <v>411</v>
      </c>
      <c r="C149" s="327" t="s">
        <v>59</v>
      </c>
      <c r="D149" s="370" t="s">
        <v>422</v>
      </c>
      <c r="E149" s="370" t="s">
        <v>422</v>
      </c>
      <c r="F149" s="370" t="s">
        <v>422</v>
      </c>
      <c r="G149" s="370">
        <v>100000</v>
      </c>
      <c r="H149" s="370" t="s">
        <v>422</v>
      </c>
      <c r="I149" s="370">
        <v>90000</v>
      </c>
      <c r="J149" s="370">
        <v>200000</v>
      </c>
      <c r="K149" s="370">
        <v>200000</v>
      </c>
      <c r="L149" s="370" t="s">
        <v>422</v>
      </c>
      <c r="M149" s="370" t="s">
        <v>422</v>
      </c>
      <c r="N149" s="370">
        <v>20</v>
      </c>
      <c r="O149" s="370">
        <v>2000</v>
      </c>
      <c r="P149" s="370" t="s">
        <v>422</v>
      </c>
      <c r="Q149" s="370">
        <v>200</v>
      </c>
      <c r="R149" s="370">
        <v>2</v>
      </c>
      <c r="S149" s="370" t="s">
        <v>422</v>
      </c>
    </row>
    <row r="150" spans="1:19" x14ac:dyDescent="0.3">
      <c r="A150" s="327" t="s">
        <v>425</v>
      </c>
      <c r="B150" s="327" t="s">
        <v>411</v>
      </c>
      <c r="C150" s="327" t="s">
        <v>59</v>
      </c>
      <c r="D150" s="370" t="s">
        <v>422</v>
      </c>
      <c r="E150" s="370" t="s">
        <v>422</v>
      </c>
      <c r="F150" s="370">
        <v>2000</v>
      </c>
      <c r="G150" s="370">
        <v>100000</v>
      </c>
      <c r="H150" s="370" t="s">
        <v>422</v>
      </c>
      <c r="I150" s="370">
        <v>200000</v>
      </c>
      <c r="J150" s="370">
        <v>300000</v>
      </c>
      <c r="K150" s="370">
        <v>200000</v>
      </c>
      <c r="L150" s="370" t="s">
        <v>422</v>
      </c>
      <c r="M150" s="370">
        <v>6000</v>
      </c>
      <c r="N150" s="370">
        <v>30</v>
      </c>
      <c r="O150" s="370">
        <v>1000</v>
      </c>
      <c r="P150" s="370">
        <v>20</v>
      </c>
      <c r="Q150" s="370">
        <v>700</v>
      </c>
      <c r="R150" s="370">
        <v>4</v>
      </c>
      <c r="S150" s="370">
        <v>8</v>
      </c>
    </row>
    <row r="151" spans="1:19" x14ac:dyDescent="0.3">
      <c r="A151" s="327" t="s">
        <v>426</v>
      </c>
      <c r="B151" s="327" t="s">
        <v>411</v>
      </c>
      <c r="C151" s="327" t="s">
        <v>59</v>
      </c>
      <c r="D151" s="370" t="s">
        <v>422</v>
      </c>
      <c r="E151" s="370" t="s">
        <v>422</v>
      </c>
      <c r="F151" s="370" t="s">
        <v>422</v>
      </c>
      <c r="G151" s="370">
        <v>200000</v>
      </c>
      <c r="H151" s="370" t="s">
        <v>422</v>
      </c>
      <c r="I151" s="370">
        <v>300000</v>
      </c>
      <c r="J151" s="370">
        <v>200000</v>
      </c>
      <c r="K151" s="370">
        <v>200000</v>
      </c>
      <c r="L151" s="370" t="s">
        <v>422</v>
      </c>
      <c r="M151" s="370" t="s">
        <v>422</v>
      </c>
      <c r="N151" s="370">
        <v>40</v>
      </c>
      <c r="O151" s="370">
        <v>7000</v>
      </c>
      <c r="P151" s="370" t="s">
        <v>422</v>
      </c>
      <c r="Q151" s="370" t="s">
        <v>422</v>
      </c>
      <c r="R151" s="370">
        <v>6</v>
      </c>
      <c r="S151" s="370" t="s">
        <v>422</v>
      </c>
    </row>
    <row r="152" spans="1:19" x14ac:dyDescent="0.3">
      <c r="A152" s="327" t="s">
        <v>427</v>
      </c>
      <c r="B152" s="327" t="s">
        <v>411</v>
      </c>
      <c r="C152" s="327" t="s">
        <v>59</v>
      </c>
      <c r="D152" s="370" t="s">
        <v>422</v>
      </c>
      <c r="E152" s="370" t="s">
        <v>422</v>
      </c>
      <c r="F152" s="370" t="s">
        <v>422</v>
      </c>
      <c r="G152" s="370">
        <v>300000</v>
      </c>
      <c r="H152" s="370" t="s">
        <v>422</v>
      </c>
      <c r="I152" s="370">
        <v>300000</v>
      </c>
      <c r="J152" s="370">
        <v>600000</v>
      </c>
      <c r="K152" s="370">
        <v>200000</v>
      </c>
      <c r="L152" s="370" t="s">
        <v>422</v>
      </c>
      <c r="M152" s="370" t="s">
        <v>422</v>
      </c>
      <c r="N152" s="370">
        <v>80</v>
      </c>
      <c r="O152" s="370">
        <v>9000</v>
      </c>
      <c r="P152" s="370" t="s">
        <v>422</v>
      </c>
      <c r="Q152" s="370" t="s">
        <v>422</v>
      </c>
      <c r="R152" s="370">
        <v>9</v>
      </c>
      <c r="S152" s="370" t="s">
        <v>422</v>
      </c>
    </row>
    <row r="153" spans="1:19" x14ac:dyDescent="0.3">
      <c r="A153" s="327" t="s">
        <v>428</v>
      </c>
      <c r="B153" s="327" t="s">
        <v>411</v>
      </c>
      <c r="C153" s="327" t="s">
        <v>59</v>
      </c>
      <c r="D153" s="370" t="s">
        <v>422</v>
      </c>
      <c r="E153" s="370" t="s">
        <v>422</v>
      </c>
      <c r="F153" s="370">
        <v>7000</v>
      </c>
      <c r="G153" s="370">
        <v>90000</v>
      </c>
      <c r="H153" s="370" t="s">
        <v>422</v>
      </c>
      <c r="I153" s="370">
        <v>200000</v>
      </c>
      <c r="J153" s="370">
        <v>300000</v>
      </c>
      <c r="K153" s="370">
        <v>300000</v>
      </c>
      <c r="L153" s="370" t="s">
        <v>422</v>
      </c>
      <c r="M153" s="370">
        <v>3000</v>
      </c>
      <c r="N153" s="370">
        <v>30</v>
      </c>
      <c r="O153" s="370">
        <v>2000</v>
      </c>
      <c r="P153" s="370" t="s">
        <v>422</v>
      </c>
      <c r="Q153" s="370">
        <v>500</v>
      </c>
      <c r="R153" s="370">
        <v>2</v>
      </c>
      <c r="S153" s="370" t="s">
        <v>422</v>
      </c>
    </row>
    <row r="154" spans="1:19" x14ac:dyDescent="0.3">
      <c r="A154" s="327" t="s">
        <v>429</v>
      </c>
      <c r="B154" s="327" t="s">
        <v>411</v>
      </c>
      <c r="C154" s="327" t="s">
        <v>59</v>
      </c>
      <c r="D154" s="370" t="s">
        <v>422</v>
      </c>
      <c r="E154" s="370" t="s">
        <v>422</v>
      </c>
      <c r="F154" s="370">
        <v>8000</v>
      </c>
      <c r="G154" s="370">
        <v>200000</v>
      </c>
      <c r="H154" s="370" t="s">
        <v>422</v>
      </c>
      <c r="I154" s="370">
        <v>90000</v>
      </c>
      <c r="J154" s="370">
        <v>300000</v>
      </c>
      <c r="K154" s="370">
        <v>300000</v>
      </c>
      <c r="L154" s="370" t="s">
        <v>422</v>
      </c>
      <c r="M154" s="370">
        <v>3000</v>
      </c>
      <c r="N154" s="370">
        <v>20</v>
      </c>
      <c r="O154" s="370">
        <v>2000</v>
      </c>
      <c r="P154" s="370" t="s">
        <v>422</v>
      </c>
      <c r="Q154" s="370">
        <v>1000</v>
      </c>
      <c r="R154" s="370">
        <v>2</v>
      </c>
      <c r="S154" s="370" t="s">
        <v>422</v>
      </c>
    </row>
    <row r="155" spans="1:19" x14ac:dyDescent="0.3">
      <c r="A155" s="327" t="s">
        <v>430</v>
      </c>
      <c r="B155" s="327" t="s">
        <v>411</v>
      </c>
      <c r="C155" s="327" t="s">
        <v>59</v>
      </c>
      <c r="D155" s="370">
        <v>20</v>
      </c>
      <c r="E155" s="370" t="s">
        <v>422</v>
      </c>
      <c r="F155" s="370" t="s">
        <v>422</v>
      </c>
      <c r="G155" s="370">
        <v>200000</v>
      </c>
      <c r="H155" s="370" t="s">
        <v>422</v>
      </c>
      <c r="I155" s="370">
        <v>300000</v>
      </c>
      <c r="J155" s="370">
        <v>600000</v>
      </c>
      <c r="K155" s="370">
        <v>500000</v>
      </c>
      <c r="L155" s="370" t="s">
        <v>422</v>
      </c>
      <c r="M155" s="370" t="s">
        <v>422</v>
      </c>
      <c r="N155" s="370">
        <v>70</v>
      </c>
      <c r="O155" s="370">
        <v>6000</v>
      </c>
      <c r="P155" s="370" t="s">
        <v>422</v>
      </c>
      <c r="Q155" s="370">
        <v>2000</v>
      </c>
      <c r="R155" s="370">
        <v>6</v>
      </c>
      <c r="S155" s="370" t="s">
        <v>422</v>
      </c>
    </row>
    <row r="156" spans="1:19" x14ac:dyDescent="0.3">
      <c r="A156" s="327" t="s">
        <v>431</v>
      </c>
      <c r="B156" s="327" t="s">
        <v>411</v>
      </c>
      <c r="C156" s="327" t="s">
        <v>59</v>
      </c>
      <c r="D156" s="370" t="s">
        <v>422</v>
      </c>
      <c r="E156" s="370" t="s">
        <v>422</v>
      </c>
      <c r="F156" s="370">
        <v>7000</v>
      </c>
      <c r="G156" s="370">
        <v>200000</v>
      </c>
      <c r="H156" s="370" t="s">
        <v>422</v>
      </c>
      <c r="I156" s="370">
        <v>100000</v>
      </c>
      <c r="J156" s="370">
        <v>300000</v>
      </c>
      <c r="K156" s="370">
        <v>100000</v>
      </c>
      <c r="L156" s="370" t="s">
        <v>422</v>
      </c>
      <c r="M156" s="370" t="s">
        <v>422</v>
      </c>
      <c r="N156" s="370">
        <v>30</v>
      </c>
      <c r="O156" s="370">
        <v>2000</v>
      </c>
      <c r="P156" s="370" t="s">
        <v>422</v>
      </c>
      <c r="Q156" s="370">
        <v>800</v>
      </c>
      <c r="R156" s="370">
        <v>5</v>
      </c>
      <c r="S156" s="370">
        <v>20</v>
      </c>
    </row>
    <row r="157" spans="1:19" x14ac:dyDescent="0.3">
      <c r="A157" s="327" t="s">
        <v>432</v>
      </c>
      <c r="B157" s="327" t="s">
        <v>411</v>
      </c>
      <c r="C157" s="327" t="s">
        <v>59</v>
      </c>
      <c r="D157" s="370" t="s">
        <v>422</v>
      </c>
      <c r="E157" s="370" t="s">
        <v>422</v>
      </c>
      <c r="F157" s="370" t="s">
        <v>422</v>
      </c>
      <c r="G157" s="370">
        <v>100000</v>
      </c>
      <c r="H157" s="370" t="s">
        <v>422</v>
      </c>
      <c r="I157" s="370">
        <v>200000</v>
      </c>
      <c r="J157" s="370">
        <v>300000</v>
      </c>
      <c r="K157" s="370">
        <v>200000</v>
      </c>
      <c r="L157" s="370" t="s">
        <v>422</v>
      </c>
      <c r="M157" s="370" t="s">
        <v>422</v>
      </c>
      <c r="N157" s="370">
        <v>20</v>
      </c>
      <c r="O157" s="370">
        <v>4000</v>
      </c>
      <c r="P157" s="370" t="s">
        <v>422</v>
      </c>
      <c r="Q157" s="370" t="s">
        <v>422</v>
      </c>
      <c r="R157" s="370" t="s">
        <v>422</v>
      </c>
      <c r="S157" s="370" t="s">
        <v>422</v>
      </c>
    </row>
    <row r="158" spans="1:19" x14ac:dyDescent="0.3">
      <c r="A158" s="327" t="s">
        <v>423</v>
      </c>
      <c r="B158" s="327" t="s">
        <v>411</v>
      </c>
      <c r="C158" s="327" t="s">
        <v>59</v>
      </c>
      <c r="D158" s="370" t="s">
        <v>422</v>
      </c>
      <c r="E158" s="370" t="s">
        <v>422</v>
      </c>
      <c r="F158" s="370">
        <v>3000</v>
      </c>
      <c r="G158" s="370">
        <v>1000000</v>
      </c>
      <c r="H158" s="370" t="s">
        <v>422</v>
      </c>
      <c r="I158" s="370">
        <v>200000</v>
      </c>
      <c r="J158" s="370">
        <v>300000</v>
      </c>
      <c r="K158" s="370">
        <v>200000</v>
      </c>
      <c r="L158" s="370" t="s">
        <v>422</v>
      </c>
      <c r="M158" s="370">
        <v>3000</v>
      </c>
      <c r="N158" s="370">
        <v>30</v>
      </c>
      <c r="O158" s="370">
        <v>2000</v>
      </c>
      <c r="P158" s="370">
        <v>10</v>
      </c>
      <c r="Q158" s="370">
        <v>500</v>
      </c>
      <c r="R158" s="370">
        <v>2</v>
      </c>
      <c r="S158" s="370" t="s">
        <v>422</v>
      </c>
    </row>
    <row r="159" spans="1:19" x14ac:dyDescent="0.3">
      <c r="A159" s="327" t="s">
        <v>433</v>
      </c>
      <c r="B159" s="327" t="s">
        <v>411</v>
      </c>
      <c r="C159" s="327" t="s">
        <v>59</v>
      </c>
      <c r="D159" s="370" t="s">
        <v>422</v>
      </c>
      <c r="E159" s="370" t="s">
        <v>422</v>
      </c>
      <c r="F159" s="370" t="s">
        <v>422</v>
      </c>
      <c r="G159" s="370">
        <v>100000</v>
      </c>
      <c r="H159" s="370" t="s">
        <v>422</v>
      </c>
      <c r="I159" s="370">
        <v>90000</v>
      </c>
      <c r="J159" s="370">
        <v>300000</v>
      </c>
      <c r="K159" s="370">
        <v>100000</v>
      </c>
      <c r="L159" s="370" t="s">
        <v>422</v>
      </c>
      <c r="M159" s="370" t="s">
        <v>422</v>
      </c>
      <c r="N159" s="370">
        <v>20</v>
      </c>
      <c r="O159" s="370">
        <v>2000</v>
      </c>
      <c r="P159" s="370" t="s">
        <v>422</v>
      </c>
      <c r="Q159" s="370" t="s">
        <v>422</v>
      </c>
      <c r="R159" s="370">
        <v>1</v>
      </c>
      <c r="S159" s="370" t="s">
        <v>422</v>
      </c>
    </row>
    <row r="160" spans="1:19" x14ac:dyDescent="0.3">
      <c r="A160" s="327" t="s">
        <v>478</v>
      </c>
      <c r="B160" s="327" t="s">
        <v>411</v>
      </c>
      <c r="C160" s="327" t="s">
        <v>59</v>
      </c>
      <c r="D160" s="370">
        <v>8</v>
      </c>
      <c r="E160" s="370" t="s">
        <v>422</v>
      </c>
      <c r="F160" s="370">
        <v>60000</v>
      </c>
      <c r="G160" s="370">
        <v>100000</v>
      </c>
      <c r="H160" s="370" t="s">
        <v>422</v>
      </c>
      <c r="I160" s="370">
        <v>80000</v>
      </c>
      <c r="J160" s="370">
        <v>1000000</v>
      </c>
      <c r="K160" s="370">
        <v>200000</v>
      </c>
      <c r="L160" s="370" t="s">
        <v>422</v>
      </c>
      <c r="M160" s="370">
        <v>10000</v>
      </c>
      <c r="N160" s="370">
        <v>6</v>
      </c>
      <c r="O160" s="370">
        <v>2000</v>
      </c>
      <c r="P160" s="370">
        <v>20</v>
      </c>
      <c r="Q160" s="370">
        <v>700</v>
      </c>
      <c r="R160" s="370">
        <v>3</v>
      </c>
      <c r="S160" s="370" t="s">
        <v>422</v>
      </c>
    </row>
    <row r="161" spans="1:19" x14ac:dyDescent="0.3">
      <c r="A161" s="327" t="s">
        <v>479</v>
      </c>
      <c r="B161" s="327" t="s">
        <v>411</v>
      </c>
      <c r="C161" s="327" t="s">
        <v>59</v>
      </c>
      <c r="D161" s="370">
        <v>8</v>
      </c>
      <c r="E161" s="370" t="s">
        <v>422</v>
      </c>
      <c r="F161" s="370">
        <v>30000</v>
      </c>
      <c r="G161" s="370">
        <v>100000</v>
      </c>
      <c r="H161" s="370" t="s">
        <v>422</v>
      </c>
      <c r="I161" s="370">
        <v>100000</v>
      </c>
      <c r="J161" s="370">
        <v>300000</v>
      </c>
      <c r="K161" s="370">
        <v>200000</v>
      </c>
      <c r="L161" s="370" t="s">
        <v>422</v>
      </c>
      <c r="M161" s="370">
        <v>4000</v>
      </c>
      <c r="N161" s="370">
        <v>6</v>
      </c>
      <c r="O161" s="370">
        <v>400</v>
      </c>
      <c r="P161" s="370">
        <v>20</v>
      </c>
      <c r="Q161" s="370">
        <v>200</v>
      </c>
      <c r="R161" s="370">
        <v>2</v>
      </c>
      <c r="S161" s="370" t="s">
        <v>422</v>
      </c>
    </row>
    <row r="162" spans="1:19" x14ac:dyDescent="0.3">
      <c r="A162" s="327" t="s">
        <v>480</v>
      </c>
      <c r="B162" s="327" t="s">
        <v>411</v>
      </c>
      <c r="C162" s="327" t="s">
        <v>59</v>
      </c>
      <c r="D162" s="370">
        <v>20</v>
      </c>
      <c r="E162" s="370" t="s">
        <v>422</v>
      </c>
      <c r="F162" s="370">
        <v>70000</v>
      </c>
      <c r="G162" s="370">
        <v>200000</v>
      </c>
      <c r="H162" s="370" t="s">
        <v>422</v>
      </c>
      <c r="I162" s="370">
        <v>200000</v>
      </c>
      <c r="J162" s="370">
        <v>400000</v>
      </c>
      <c r="K162" s="370">
        <v>400000</v>
      </c>
      <c r="L162" s="370" t="s">
        <v>422</v>
      </c>
      <c r="M162" s="370">
        <v>3000</v>
      </c>
      <c r="N162" s="370">
        <v>30</v>
      </c>
      <c r="O162" s="370">
        <v>1000</v>
      </c>
      <c r="P162" s="370">
        <v>20</v>
      </c>
      <c r="Q162" s="370">
        <v>1000</v>
      </c>
      <c r="R162" s="370">
        <v>4</v>
      </c>
      <c r="S162" s="370" t="s">
        <v>422</v>
      </c>
    </row>
    <row r="163" spans="1:19" x14ac:dyDescent="0.3">
      <c r="A163" s="327" t="s">
        <v>481</v>
      </c>
      <c r="B163" s="327" t="s">
        <v>411</v>
      </c>
      <c r="C163" s="327" t="s">
        <v>59</v>
      </c>
      <c r="D163" s="370">
        <v>4</v>
      </c>
      <c r="E163" s="370" t="s">
        <v>422</v>
      </c>
      <c r="F163" s="370">
        <v>40000</v>
      </c>
      <c r="G163" s="370">
        <v>100000</v>
      </c>
      <c r="H163" s="370" t="s">
        <v>422</v>
      </c>
      <c r="I163" s="370">
        <v>100000</v>
      </c>
      <c r="J163" s="370">
        <v>300000</v>
      </c>
      <c r="K163" s="370">
        <v>200000</v>
      </c>
      <c r="L163" s="370" t="s">
        <v>422</v>
      </c>
      <c r="M163" s="370">
        <v>2000</v>
      </c>
      <c r="N163" s="370">
        <v>3</v>
      </c>
      <c r="O163" s="370">
        <v>500</v>
      </c>
      <c r="P163" s="370">
        <v>10</v>
      </c>
      <c r="Q163" s="370">
        <v>200</v>
      </c>
      <c r="R163" s="370">
        <v>1</v>
      </c>
      <c r="S163" s="370" t="s">
        <v>422</v>
      </c>
    </row>
    <row r="164" spans="1:19" x14ac:dyDescent="0.3">
      <c r="A164" s="327" t="s">
        <v>482</v>
      </c>
      <c r="B164" s="327" t="s">
        <v>411</v>
      </c>
      <c r="C164" s="327" t="s">
        <v>59</v>
      </c>
      <c r="D164" s="370">
        <v>10</v>
      </c>
      <c r="E164" s="370" t="s">
        <v>422</v>
      </c>
      <c r="F164" s="370">
        <v>30000</v>
      </c>
      <c r="G164" s="370">
        <v>200000</v>
      </c>
      <c r="H164" s="370" t="s">
        <v>422</v>
      </c>
      <c r="I164" s="370">
        <v>100000</v>
      </c>
      <c r="J164" s="370">
        <v>300000</v>
      </c>
      <c r="K164" s="370">
        <v>200000</v>
      </c>
      <c r="L164" s="370" t="s">
        <v>422</v>
      </c>
      <c r="M164" s="370">
        <v>7000</v>
      </c>
      <c r="N164" s="370">
        <v>30</v>
      </c>
      <c r="O164" s="370">
        <v>3000</v>
      </c>
      <c r="P164" s="370">
        <v>20</v>
      </c>
      <c r="Q164" s="370">
        <v>900</v>
      </c>
      <c r="R164" s="370">
        <v>5</v>
      </c>
      <c r="S164" s="370" t="s">
        <v>422</v>
      </c>
    </row>
    <row r="165" spans="1:19" x14ac:dyDescent="0.3">
      <c r="A165" s="327" t="s">
        <v>483</v>
      </c>
      <c r="B165" s="327" t="s">
        <v>411</v>
      </c>
      <c r="C165" s="327" t="s">
        <v>59</v>
      </c>
      <c r="D165" s="370">
        <v>10</v>
      </c>
      <c r="E165" s="370" t="s">
        <v>422</v>
      </c>
      <c r="F165" s="370">
        <v>100000</v>
      </c>
      <c r="G165" s="370">
        <v>300000</v>
      </c>
      <c r="H165" s="370" t="s">
        <v>422</v>
      </c>
      <c r="I165" s="370">
        <v>200000</v>
      </c>
      <c r="J165" s="370">
        <v>600000</v>
      </c>
      <c r="K165" s="370">
        <v>200000</v>
      </c>
      <c r="L165" s="370" t="s">
        <v>422</v>
      </c>
      <c r="M165" s="370">
        <v>8000</v>
      </c>
      <c r="N165" s="370">
        <v>10</v>
      </c>
      <c r="O165" s="370">
        <v>2000</v>
      </c>
      <c r="P165" s="370">
        <v>10</v>
      </c>
      <c r="Q165" s="370">
        <v>900</v>
      </c>
      <c r="R165" s="370">
        <v>3</v>
      </c>
      <c r="S165" s="370" t="s">
        <v>422</v>
      </c>
    </row>
    <row r="166" spans="1:19" x14ac:dyDescent="0.3">
      <c r="A166" s="327" t="s">
        <v>484</v>
      </c>
      <c r="B166" s="327" t="s">
        <v>411</v>
      </c>
      <c r="C166" s="327" t="s">
        <v>59</v>
      </c>
      <c r="D166" s="370">
        <v>60</v>
      </c>
      <c r="E166" s="370" t="s">
        <v>422</v>
      </c>
      <c r="F166" s="370">
        <v>100000</v>
      </c>
      <c r="G166" s="370">
        <v>100000</v>
      </c>
      <c r="H166" s="370" t="s">
        <v>422</v>
      </c>
      <c r="I166" s="370">
        <v>200000</v>
      </c>
      <c r="J166" s="370">
        <v>300000</v>
      </c>
      <c r="K166" s="370">
        <v>300000</v>
      </c>
      <c r="L166" s="370" t="s">
        <v>422</v>
      </c>
      <c r="M166" s="370">
        <v>4000</v>
      </c>
      <c r="N166" s="370">
        <v>7</v>
      </c>
      <c r="O166" s="370">
        <v>2000</v>
      </c>
      <c r="P166" s="370">
        <v>20</v>
      </c>
      <c r="Q166" s="370">
        <v>700</v>
      </c>
      <c r="R166" s="370">
        <v>3</v>
      </c>
      <c r="S166" s="370" t="s">
        <v>422</v>
      </c>
    </row>
    <row r="167" spans="1:19" x14ac:dyDescent="0.3">
      <c r="A167" s="327" t="s">
        <v>485</v>
      </c>
      <c r="B167" s="327" t="s">
        <v>411</v>
      </c>
      <c r="C167" s="327" t="s">
        <v>59</v>
      </c>
      <c r="D167" s="370">
        <v>20</v>
      </c>
      <c r="E167" s="370" t="s">
        <v>422</v>
      </c>
      <c r="F167" s="370">
        <v>40000</v>
      </c>
      <c r="G167" s="370">
        <v>70000</v>
      </c>
      <c r="H167" s="370" t="s">
        <v>422</v>
      </c>
      <c r="I167" s="370">
        <v>200000</v>
      </c>
      <c r="J167" s="370">
        <v>400000</v>
      </c>
      <c r="K167" s="370">
        <v>300000</v>
      </c>
      <c r="L167" s="370" t="s">
        <v>422</v>
      </c>
      <c r="M167" s="370">
        <v>6000</v>
      </c>
      <c r="N167" s="370">
        <v>9</v>
      </c>
      <c r="O167" s="370">
        <v>1000</v>
      </c>
      <c r="P167" s="370">
        <v>20</v>
      </c>
      <c r="Q167" s="370">
        <v>700</v>
      </c>
      <c r="R167" s="370">
        <v>2</v>
      </c>
      <c r="S167" s="370" t="s">
        <v>422</v>
      </c>
    </row>
    <row r="168" spans="1:19" x14ac:dyDescent="0.3">
      <c r="A168" s="327" t="s">
        <v>486</v>
      </c>
      <c r="B168" s="327" t="s">
        <v>411</v>
      </c>
      <c r="C168" s="327" t="s">
        <v>59</v>
      </c>
      <c r="D168" s="370">
        <v>7</v>
      </c>
      <c r="E168" s="370" t="s">
        <v>422</v>
      </c>
      <c r="F168" s="370">
        <v>60000</v>
      </c>
      <c r="G168" s="370">
        <v>100000</v>
      </c>
      <c r="H168" s="370" t="s">
        <v>422</v>
      </c>
      <c r="I168" s="370">
        <v>200000</v>
      </c>
      <c r="J168" s="370">
        <v>400000</v>
      </c>
      <c r="K168" s="370">
        <v>200000</v>
      </c>
      <c r="L168" s="370" t="s">
        <v>422</v>
      </c>
      <c r="M168" s="370">
        <v>2000</v>
      </c>
      <c r="N168" s="370">
        <v>10</v>
      </c>
      <c r="O168" s="370">
        <v>1000</v>
      </c>
      <c r="P168" s="370">
        <v>10</v>
      </c>
      <c r="Q168" s="370">
        <v>300</v>
      </c>
      <c r="R168" s="370">
        <v>2</v>
      </c>
      <c r="S168" s="370" t="s">
        <v>422</v>
      </c>
    </row>
    <row r="169" spans="1:19" x14ac:dyDescent="0.3">
      <c r="A169" s="327" t="s">
        <v>487</v>
      </c>
      <c r="B169" s="327" t="s">
        <v>411</v>
      </c>
      <c r="C169" s="327" t="s">
        <v>59</v>
      </c>
      <c r="D169" s="370">
        <v>30</v>
      </c>
      <c r="E169" s="370" t="s">
        <v>422</v>
      </c>
      <c r="F169" s="370">
        <v>100000</v>
      </c>
      <c r="G169" s="370">
        <v>200000</v>
      </c>
      <c r="H169" s="370" t="s">
        <v>422</v>
      </c>
      <c r="I169" s="370">
        <v>200000</v>
      </c>
      <c r="J169" s="370">
        <v>500000</v>
      </c>
      <c r="K169" s="370">
        <v>300000</v>
      </c>
      <c r="L169" s="370" t="s">
        <v>422</v>
      </c>
      <c r="M169" s="370">
        <v>10000</v>
      </c>
      <c r="N169" s="370">
        <v>60</v>
      </c>
      <c r="O169" s="370">
        <v>4000</v>
      </c>
      <c r="P169" s="370">
        <v>50</v>
      </c>
      <c r="Q169" s="370">
        <v>3000</v>
      </c>
      <c r="R169" s="370">
        <v>9</v>
      </c>
      <c r="S169" s="370">
        <v>40</v>
      </c>
    </row>
    <row r="170" spans="1:19" x14ac:dyDescent="0.3">
      <c r="A170" s="327" t="s">
        <v>457</v>
      </c>
      <c r="B170" s="327" t="s">
        <v>411</v>
      </c>
      <c r="C170" s="327" t="s">
        <v>59</v>
      </c>
      <c r="D170" s="370" t="s">
        <v>422</v>
      </c>
      <c r="E170" s="370" t="s">
        <v>422</v>
      </c>
      <c r="F170" s="370">
        <v>600</v>
      </c>
      <c r="G170" s="370">
        <v>400000</v>
      </c>
      <c r="H170" s="370" t="s">
        <v>422</v>
      </c>
      <c r="I170" s="370">
        <v>700000</v>
      </c>
      <c r="J170" s="370">
        <v>2000000</v>
      </c>
      <c r="K170" s="370">
        <v>1000000</v>
      </c>
      <c r="L170" s="370">
        <v>800</v>
      </c>
      <c r="M170" s="370">
        <v>4000</v>
      </c>
      <c r="N170" s="370" t="s">
        <v>422</v>
      </c>
      <c r="O170" s="370">
        <v>1000</v>
      </c>
      <c r="P170" s="370">
        <v>100</v>
      </c>
      <c r="Q170" s="370">
        <v>5000</v>
      </c>
      <c r="R170" s="370">
        <v>4</v>
      </c>
      <c r="S170" s="370">
        <v>6</v>
      </c>
    </row>
    <row r="171" spans="1:19" x14ac:dyDescent="0.3">
      <c r="A171" s="327" t="s">
        <v>458</v>
      </c>
      <c r="B171" s="327" t="s">
        <v>411</v>
      </c>
      <c r="C171" s="327" t="s">
        <v>59</v>
      </c>
      <c r="D171" s="370" t="s">
        <v>422</v>
      </c>
      <c r="E171" s="370" t="s">
        <v>422</v>
      </c>
      <c r="F171" s="370">
        <v>1000</v>
      </c>
      <c r="G171" s="370">
        <v>300000</v>
      </c>
      <c r="H171" s="370" t="s">
        <v>422</v>
      </c>
      <c r="I171" s="370">
        <v>400000</v>
      </c>
      <c r="J171" s="370">
        <v>500000</v>
      </c>
      <c r="K171" s="370">
        <v>800000</v>
      </c>
      <c r="L171" s="370">
        <v>2000</v>
      </c>
      <c r="M171" s="370">
        <v>4000</v>
      </c>
      <c r="N171" s="370" t="s">
        <v>422</v>
      </c>
      <c r="O171" s="370">
        <v>800</v>
      </c>
      <c r="P171" s="370">
        <v>90</v>
      </c>
      <c r="Q171" s="370">
        <v>2000</v>
      </c>
      <c r="R171" s="370">
        <v>3</v>
      </c>
      <c r="S171" s="370">
        <v>4</v>
      </c>
    </row>
    <row r="172" spans="1:19" x14ac:dyDescent="0.3">
      <c r="A172" s="327" t="s">
        <v>459</v>
      </c>
      <c r="B172" s="327" t="s">
        <v>411</v>
      </c>
      <c r="C172" s="327" t="s">
        <v>59</v>
      </c>
      <c r="D172" s="370" t="s">
        <v>422</v>
      </c>
      <c r="E172" s="370" t="s">
        <v>422</v>
      </c>
      <c r="F172" s="370" t="s">
        <v>422</v>
      </c>
      <c r="G172" s="370">
        <v>300000</v>
      </c>
      <c r="H172" s="370" t="s">
        <v>422</v>
      </c>
      <c r="I172" s="370">
        <v>400000</v>
      </c>
      <c r="J172" s="370">
        <v>1000000</v>
      </c>
      <c r="K172" s="370">
        <v>1000000</v>
      </c>
      <c r="L172" s="370">
        <v>4000</v>
      </c>
      <c r="M172" s="370">
        <v>6000</v>
      </c>
      <c r="N172" s="370" t="s">
        <v>422</v>
      </c>
      <c r="O172" s="370">
        <v>4000</v>
      </c>
      <c r="P172" s="370">
        <v>300</v>
      </c>
      <c r="Q172" s="370">
        <v>10000</v>
      </c>
      <c r="R172" s="370">
        <v>4</v>
      </c>
      <c r="S172" s="370" t="s">
        <v>422</v>
      </c>
    </row>
    <row r="173" spans="1:19" x14ac:dyDescent="0.3">
      <c r="A173" s="327" t="s">
        <v>460</v>
      </c>
      <c r="B173" s="327" t="s">
        <v>411</v>
      </c>
      <c r="C173" s="327" t="s">
        <v>59</v>
      </c>
      <c r="D173" s="370" t="s">
        <v>422</v>
      </c>
      <c r="E173" s="370" t="s">
        <v>422</v>
      </c>
      <c r="F173" s="370" t="s">
        <v>422</v>
      </c>
      <c r="G173" s="370">
        <v>400000</v>
      </c>
      <c r="H173" s="370" t="s">
        <v>422</v>
      </c>
      <c r="I173" s="370">
        <v>500000</v>
      </c>
      <c r="J173" s="370">
        <v>2000000</v>
      </c>
      <c r="K173" s="370">
        <v>500000</v>
      </c>
      <c r="L173" s="370">
        <v>1000</v>
      </c>
      <c r="M173" s="370" t="s">
        <v>422</v>
      </c>
      <c r="N173" s="370" t="s">
        <v>422</v>
      </c>
      <c r="O173" s="370">
        <v>3000</v>
      </c>
      <c r="P173" s="370">
        <v>200</v>
      </c>
      <c r="Q173" s="370">
        <v>3000</v>
      </c>
      <c r="R173" s="370">
        <v>3</v>
      </c>
      <c r="S173" s="370">
        <v>7</v>
      </c>
    </row>
    <row r="174" spans="1:19" x14ac:dyDescent="0.3">
      <c r="A174" s="327" t="s">
        <v>461</v>
      </c>
      <c r="B174" s="327" t="s">
        <v>411</v>
      </c>
      <c r="C174" s="327" t="s">
        <v>59</v>
      </c>
      <c r="D174" s="370" t="s">
        <v>422</v>
      </c>
      <c r="E174" s="370" t="s">
        <v>422</v>
      </c>
      <c r="F174" s="370">
        <v>500</v>
      </c>
      <c r="G174" s="370">
        <v>200000</v>
      </c>
      <c r="H174" s="370" t="s">
        <v>422</v>
      </c>
      <c r="I174" s="370">
        <v>200000</v>
      </c>
      <c r="J174" s="370">
        <v>300000</v>
      </c>
      <c r="K174" s="370">
        <v>500000</v>
      </c>
      <c r="L174" s="370">
        <v>400</v>
      </c>
      <c r="M174" s="370">
        <v>2000</v>
      </c>
      <c r="N174" s="370" t="s">
        <v>422</v>
      </c>
      <c r="O174" s="370">
        <v>400</v>
      </c>
      <c r="P174" s="370">
        <v>20</v>
      </c>
      <c r="Q174" s="370">
        <v>2000</v>
      </c>
      <c r="R174" s="370">
        <v>0.3</v>
      </c>
      <c r="S174" s="370">
        <v>1</v>
      </c>
    </row>
    <row r="175" spans="1:19" x14ac:dyDescent="0.3">
      <c r="A175" s="327" t="s">
        <v>462</v>
      </c>
      <c r="B175" s="327" t="s">
        <v>411</v>
      </c>
      <c r="C175" s="327" t="s">
        <v>59</v>
      </c>
      <c r="D175" s="370" t="s">
        <v>422</v>
      </c>
      <c r="E175" s="370" t="s">
        <v>422</v>
      </c>
      <c r="F175" s="370" t="s">
        <v>422</v>
      </c>
      <c r="G175" s="370">
        <v>300000</v>
      </c>
      <c r="H175" s="370" t="s">
        <v>422</v>
      </c>
      <c r="I175" s="370">
        <v>300000</v>
      </c>
      <c r="J175" s="370">
        <v>700000</v>
      </c>
      <c r="K175" s="370">
        <v>2000000</v>
      </c>
      <c r="L175" s="370">
        <v>1000</v>
      </c>
      <c r="M175" s="370">
        <v>7000</v>
      </c>
      <c r="N175" s="370" t="s">
        <v>422</v>
      </c>
      <c r="O175" s="370">
        <v>2000</v>
      </c>
      <c r="P175" s="370">
        <v>200</v>
      </c>
      <c r="Q175" s="370">
        <v>3000</v>
      </c>
      <c r="R175" s="370">
        <v>10</v>
      </c>
      <c r="S175" s="370">
        <v>4</v>
      </c>
    </row>
    <row r="176" spans="1:19" x14ac:dyDescent="0.3">
      <c r="A176" s="327" t="s">
        <v>463</v>
      </c>
      <c r="B176" s="327" t="s">
        <v>411</v>
      </c>
      <c r="C176" s="327" t="s">
        <v>59</v>
      </c>
      <c r="D176" s="370" t="s">
        <v>422</v>
      </c>
      <c r="E176" s="370" t="s">
        <v>422</v>
      </c>
      <c r="F176" s="370" t="s">
        <v>422</v>
      </c>
      <c r="G176" s="370">
        <v>400000</v>
      </c>
      <c r="H176" s="370" t="s">
        <v>422</v>
      </c>
      <c r="I176" s="370">
        <v>200000</v>
      </c>
      <c r="J176" s="370">
        <v>1000000</v>
      </c>
      <c r="K176" s="370">
        <v>1000000</v>
      </c>
      <c r="L176" s="370">
        <v>1000</v>
      </c>
      <c r="M176" s="370" t="s">
        <v>422</v>
      </c>
      <c r="N176" s="370" t="s">
        <v>422</v>
      </c>
      <c r="O176" s="370">
        <v>900</v>
      </c>
      <c r="P176" s="370">
        <v>100</v>
      </c>
      <c r="Q176" s="370">
        <v>3000</v>
      </c>
      <c r="R176" s="370">
        <v>6</v>
      </c>
      <c r="S176" s="370" t="s">
        <v>422</v>
      </c>
    </row>
    <row r="177" spans="1:19" x14ac:dyDescent="0.3">
      <c r="A177" s="327" t="s">
        <v>525</v>
      </c>
      <c r="B177" s="327" t="s">
        <v>411</v>
      </c>
      <c r="C177" s="327" t="s">
        <v>59</v>
      </c>
      <c r="D177" s="370" t="s">
        <v>422</v>
      </c>
      <c r="E177" s="370" t="s">
        <v>422</v>
      </c>
      <c r="F177" s="370">
        <v>2000</v>
      </c>
      <c r="G177" s="370">
        <v>200000</v>
      </c>
      <c r="H177" s="370" t="s">
        <v>422</v>
      </c>
      <c r="I177" s="370">
        <v>400000</v>
      </c>
      <c r="J177" s="370">
        <v>600000</v>
      </c>
      <c r="K177" s="370">
        <v>700000</v>
      </c>
      <c r="L177" s="370" t="s">
        <v>422</v>
      </c>
      <c r="M177" s="370">
        <v>3000</v>
      </c>
      <c r="N177" s="370" t="s">
        <v>422</v>
      </c>
      <c r="O177" s="370">
        <v>400</v>
      </c>
      <c r="P177" s="370">
        <v>40</v>
      </c>
      <c r="Q177" s="370">
        <v>1000</v>
      </c>
      <c r="R177" s="370">
        <v>4</v>
      </c>
      <c r="S177" s="370" t="s">
        <v>422</v>
      </c>
    </row>
    <row r="178" spans="1:19" x14ac:dyDescent="0.3">
      <c r="A178" s="327" t="s">
        <v>526</v>
      </c>
      <c r="B178" s="327" t="s">
        <v>411</v>
      </c>
      <c r="C178" s="327" t="s">
        <v>59</v>
      </c>
      <c r="D178" s="370" t="s">
        <v>422</v>
      </c>
      <c r="E178" s="370" t="s">
        <v>422</v>
      </c>
      <c r="F178" s="370" t="s">
        <v>422</v>
      </c>
      <c r="G178" s="370">
        <v>400000</v>
      </c>
      <c r="H178" s="370" t="s">
        <v>422</v>
      </c>
      <c r="I178" s="370">
        <v>400000</v>
      </c>
      <c r="J178" s="370">
        <v>2000000</v>
      </c>
      <c r="K178" s="370">
        <v>800000</v>
      </c>
      <c r="L178" s="370" t="s">
        <v>422</v>
      </c>
      <c r="M178" s="370" t="s">
        <v>422</v>
      </c>
      <c r="N178" s="370" t="s">
        <v>422</v>
      </c>
      <c r="O178" s="370">
        <v>3000</v>
      </c>
      <c r="P178" s="370">
        <v>80</v>
      </c>
      <c r="Q178" s="370">
        <v>4000</v>
      </c>
      <c r="R178" s="370">
        <v>3</v>
      </c>
      <c r="S178" s="370" t="s">
        <v>422</v>
      </c>
    </row>
    <row r="179" spans="1:19" x14ac:dyDescent="0.3">
      <c r="A179" s="327" t="s">
        <v>527</v>
      </c>
      <c r="B179" s="327" t="s">
        <v>411</v>
      </c>
      <c r="C179" s="327" t="s">
        <v>59</v>
      </c>
      <c r="D179" s="370" t="s">
        <v>422</v>
      </c>
      <c r="E179" s="370" t="s">
        <v>422</v>
      </c>
      <c r="F179" s="370">
        <v>2000</v>
      </c>
      <c r="G179" s="370">
        <v>100000</v>
      </c>
      <c r="H179" s="370" t="s">
        <v>422</v>
      </c>
      <c r="I179" s="370">
        <v>200000</v>
      </c>
      <c r="J179" s="370">
        <v>400000</v>
      </c>
      <c r="K179" s="370">
        <v>300000</v>
      </c>
      <c r="L179" s="370">
        <v>400</v>
      </c>
      <c r="M179" s="370">
        <v>3000</v>
      </c>
      <c r="N179" s="370" t="s">
        <v>422</v>
      </c>
      <c r="O179" s="370">
        <v>700</v>
      </c>
      <c r="P179" s="370">
        <v>60</v>
      </c>
      <c r="Q179" s="370">
        <v>2000</v>
      </c>
      <c r="R179" s="370">
        <v>3</v>
      </c>
      <c r="S179" s="370">
        <v>10</v>
      </c>
    </row>
    <row r="180" spans="1:19" x14ac:dyDescent="0.3">
      <c r="A180" s="327" t="s">
        <v>637</v>
      </c>
      <c r="B180" s="327" t="s">
        <v>411</v>
      </c>
      <c r="C180" s="327" t="s">
        <v>334</v>
      </c>
      <c r="D180" s="370" t="s">
        <v>422</v>
      </c>
      <c r="E180" s="370" t="s">
        <v>422</v>
      </c>
      <c r="F180" s="370">
        <v>10000</v>
      </c>
      <c r="G180" s="370">
        <v>200000</v>
      </c>
      <c r="H180" s="370" t="s">
        <v>422</v>
      </c>
      <c r="I180" s="370">
        <v>200000</v>
      </c>
      <c r="J180" s="370">
        <v>600000</v>
      </c>
      <c r="K180" s="370">
        <v>300000</v>
      </c>
      <c r="L180" s="370" t="s">
        <v>422</v>
      </c>
      <c r="M180" s="370">
        <v>4000</v>
      </c>
      <c r="N180" s="370">
        <v>20</v>
      </c>
      <c r="O180" s="370">
        <v>900</v>
      </c>
      <c r="P180" s="370">
        <v>30</v>
      </c>
      <c r="Q180" s="370">
        <v>300</v>
      </c>
      <c r="R180" s="370">
        <v>2</v>
      </c>
      <c r="S180" s="370">
        <v>30</v>
      </c>
    </row>
    <row r="181" spans="1:19" x14ac:dyDescent="0.3">
      <c r="A181" s="327" t="s">
        <v>488</v>
      </c>
      <c r="B181" s="327" t="s">
        <v>411</v>
      </c>
      <c r="C181" s="327" t="s">
        <v>334</v>
      </c>
      <c r="D181" s="370" t="s">
        <v>422</v>
      </c>
      <c r="E181" s="370" t="s">
        <v>422</v>
      </c>
      <c r="F181" s="370">
        <v>200000</v>
      </c>
      <c r="G181" s="370">
        <v>700000</v>
      </c>
      <c r="H181" s="370">
        <v>1000</v>
      </c>
      <c r="I181" s="370">
        <v>1000000</v>
      </c>
      <c r="J181" s="370">
        <v>3000000</v>
      </c>
      <c r="K181" s="370">
        <v>2000000</v>
      </c>
      <c r="L181" s="370" t="s">
        <v>422</v>
      </c>
      <c r="M181" s="370">
        <v>7000</v>
      </c>
      <c r="N181" s="370">
        <v>20</v>
      </c>
      <c r="O181" s="370">
        <v>2000</v>
      </c>
      <c r="P181" s="370">
        <v>60</v>
      </c>
      <c r="Q181" s="370">
        <v>2000</v>
      </c>
      <c r="R181" s="370">
        <v>8</v>
      </c>
      <c r="S181" s="370">
        <v>30</v>
      </c>
    </row>
    <row r="182" spans="1:19" x14ac:dyDescent="0.3">
      <c r="A182" s="327" t="s">
        <v>489</v>
      </c>
      <c r="B182" s="327" t="s">
        <v>411</v>
      </c>
      <c r="C182" s="327" t="s">
        <v>334</v>
      </c>
      <c r="D182" s="370" t="s">
        <v>422</v>
      </c>
      <c r="E182" s="370" t="s">
        <v>422</v>
      </c>
      <c r="F182" s="370">
        <v>7000</v>
      </c>
      <c r="G182" s="370">
        <v>80000</v>
      </c>
      <c r="H182" s="370" t="s">
        <v>422</v>
      </c>
      <c r="I182" s="370">
        <v>90000</v>
      </c>
      <c r="J182" s="370">
        <v>500000</v>
      </c>
      <c r="K182" s="370">
        <v>200000</v>
      </c>
      <c r="L182" s="370" t="s">
        <v>422</v>
      </c>
      <c r="M182" s="370">
        <v>3000</v>
      </c>
      <c r="N182" s="370">
        <v>10</v>
      </c>
      <c r="O182" s="370">
        <v>500</v>
      </c>
      <c r="P182" s="370">
        <v>20</v>
      </c>
      <c r="Q182" s="370">
        <v>1000</v>
      </c>
      <c r="R182" s="370">
        <v>0.4</v>
      </c>
      <c r="S182" s="370" t="s">
        <v>422</v>
      </c>
    </row>
    <row r="183" spans="1:19" x14ac:dyDescent="0.3">
      <c r="A183" s="327" t="s">
        <v>490</v>
      </c>
      <c r="B183" s="327" t="s">
        <v>411</v>
      </c>
      <c r="C183" s="327" t="s">
        <v>334</v>
      </c>
      <c r="D183" s="370" t="s">
        <v>422</v>
      </c>
      <c r="E183" s="370" t="s">
        <v>422</v>
      </c>
      <c r="F183" s="370">
        <v>60000</v>
      </c>
      <c r="G183" s="370">
        <v>200000</v>
      </c>
      <c r="H183" s="370">
        <v>1000</v>
      </c>
      <c r="I183" s="370">
        <v>200000</v>
      </c>
      <c r="J183" s="370">
        <v>1000000</v>
      </c>
      <c r="K183" s="370">
        <v>200000</v>
      </c>
      <c r="L183" s="370" t="s">
        <v>422</v>
      </c>
      <c r="M183" s="370">
        <v>7000</v>
      </c>
      <c r="N183" s="370">
        <v>20</v>
      </c>
      <c r="O183" s="370">
        <v>2000</v>
      </c>
      <c r="P183" s="370">
        <v>20</v>
      </c>
      <c r="Q183" s="370">
        <v>1000</v>
      </c>
      <c r="R183" s="370">
        <v>2</v>
      </c>
      <c r="S183" s="370">
        <v>30</v>
      </c>
    </row>
    <row r="184" spans="1:19" x14ac:dyDescent="0.3">
      <c r="A184" s="327" t="s">
        <v>491</v>
      </c>
      <c r="B184" s="327" t="s">
        <v>411</v>
      </c>
      <c r="C184" s="327" t="s">
        <v>334</v>
      </c>
      <c r="D184" s="370" t="s">
        <v>422</v>
      </c>
      <c r="E184" s="370" t="s">
        <v>422</v>
      </c>
      <c r="F184" s="370">
        <v>70000</v>
      </c>
      <c r="G184" s="370">
        <v>200000</v>
      </c>
      <c r="H184" s="370" t="s">
        <v>422</v>
      </c>
      <c r="I184" s="370">
        <v>200000</v>
      </c>
      <c r="J184" s="370">
        <v>1000000</v>
      </c>
      <c r="K184" s="370">
        <v>100000</v>
      </c>
      <c r="L184" s="370" t="s">
        <v>422</v>
      </c>
      <c r="M184" s="370">
        <v>10000</v>
      </c>
      <c r="N184" s="370">
        <v>40</v>
      </c>
      <c r="O184" s="370">
        <v>1000</v>
      </c>
      <c r="P184" s="370">
        <v>20</v>
      </c>
      <c r="Q184" s="370">
        <v>800</v>
      </c>
      <c r="R184" s="370">
        <v>3</v>
      </c>
      <c r="S184" s="370">
        <v>30</v>
      </c>
    </row>
    <row r="185" spans="1:19" x14ac:dyDescent="0.3">
      <c r="A185" s="327" t="s">
        <v>492</v>
      </c>
      <c r="B185" s="327" t="s">
        <v>411</v>
      </c>
      <c r="C185" s="327" t="s">
        <v>334</v>
      </c>
      <c r="D185" s="370" t="s">
        <v>422</v>
      </c>
      <c r="E185" s="370" t="s">
        <v>422</v>
      </c>
      <c r="F185" s="370">
        <v>70000</v>
      </c>
      <c r="G185" s="370">
        <v>100000</v>
      </c>
      <c r="H185" s="370" t="s">
        <v>422</v>
      </c>
      <c r="I185" s="370">
        <v>60000</v>
      </c>
      <c r="J185" s="370">
        <v>500000</v>
      </c>
      <c r="K185" s="370">
        <v>300000</v>
      </c>
      <c r="L185" s="370" t="s">
        <v>422</v>
      </c>
      <c r="M185" s="370">
        <v>1000</v>
      </c>
      <c r="N185" s="370">
        <v>20</v>
      </c>
      <c r="O185" s="370">
        <v>1000</v>
      </c>
      <c r="P185" s="370">
        <v>20</v>
      </c>
      <c r="Q185" s="370">
        <v>600</v>
      </c>
      <c r="R185" s="370">
        <v>0.8</v>
      </c>
      <c r="S185" s="370" t="s">
        <v>422</v>
      </c>
    </row>
    <row r="186" spans="1:19" x14ac:dyDescent="0.3">
      <c r="A186" s="327" t="s">
        <v>493</v>
      </c>
      <c r="B186" s="327" t="s">
        <v>411</v>
      </c>
      <c r="C186" s="327" t="s">
        <v>334</v>
      </c>
      <c r="D186" s="370" t="s">
        <v>422</v>
      </c>
      <c r="E186" s="370" t="s">
        <v>422</v>
      </c>
      <c r="F186" s="370">
        <v>100000</v>
      </c>
      <c r="G186" s="370">
        <v>200000</v>
      </c>
      <c r="H186" s="370" t="s">
        <v>422</v>
      </c>
      <c r="I186" s="370">
        <v>200000</v>
      </c>
      <c r="J186" s="370">
        <v>500000</v>
      </c>
      <c r="K186" s="370">
        <v>500000</v>
      </c>
      <c r="L186" s="370" t="s">
        <v>422</v>
      </c>
      <c r="M186" s="370">
        <v>5000</v>
      </c>
      <c r="N186" s="370">
        <v>40</v>
      </c>
      <c r="O186" s="370">
        <v>3000</v>
      </c>
      <c r="P186" s="370">
        <v>50</v>
      </c>
      <c r="Q186" s="370">
        <v>2000</v>
      </c>
      <c r="R186" s="370">
        <v>1</v>
      </c>
      <c r="S186" s="370" t="s">
        <v>422</v>
      </c>
    </row>
    <row r="187" spans="1:19" x14ac:dyDescent="0.3">
      <c r="A187" s="327" t="s">
        <v>494</v>
      </c>
      <c r="B187" s="327" t="s">
        <v>411</v>
      </c>
      <c r="C187" s="327" t="s">
        <v>334</v>
      </c>
      <c r="D187" s="370" t="s">
        <v>422</v>
      </c>
      <c r="E187" s="370" t="s">
        <v>422</v>
      </c>
      <c r="F187" s="370">
        <v>10000</v>
      </c>
      <c r="G187" s="370">
        <v>100000</v>
      </c>
      <c r="H187" s="370" t="s">
        <v>422</v>
      </c>
      <c r="I187" s="370">
        <v>200000</v>
      </c>
      <c r="J187" s="370">
        <v>500000</v>
      </c>
      <c r="K187" s="370">
        <v>200000</v>
      </c>
      <c r="L187" s="370" t="s">
        <v>422</v>
      </c>
      <c r="M187" s="370">
        <v>1000</v>
      </c>
      <c r="N187" s="370">
        <v>10</v>
      </c>
      <c r="O187" s="370">
        <v>700</v>
      </c>
      <c r="P187" s="370">
        <v>10</v>
      </c>
      <c r="Q187" s="370">
        <v>300</v>
      </c>
      <c r="R187" s="370">
        <v>0.6</v>
      </c>
      <c r="S187" s="370" t="s">
        <v>422</v>
      </c>
    </row>
    <row r="188" spans="1:19" x14ac:dyDescent="0.3">
      <c r="A188" s="327" t="s">
        <v>495</v>
      </c>
      <c r="B188" s="327" t="s">
        <v>411</v>
      </c>
      <c r="C188" s="327" t="s">
        <v>334</v>
      </c>
      <c r="D188" s="370" t="s">
        <v>422</v>
      </c>
      <c r="E188" s="370" t="s">
        <v>422</v>
      </c>
      <c r="F188" s="370">
        <v>100000</v>
      </c>
      <c r="G188" s="370">
        <v>200000</v>
      </c>
      <c r="H188" s="370" t="s">
        <v>422</v>
      </c>
      <c r="I188" s="370">
        <v>200000</v>
      </c>
      <c r="J188" s="370">
        <v>900000</v>
      </c>
      <c r="K188" s="370">
        <v>600000</v>
      </c>
      <c r="L188" s="370" t="s">
        <v>422</v>
      </c>
      <c r="M188" s="370">
        <v>5000</v>
      </c>
      <c r="N188" s="370">
        <v>20</v>
      </c>
      <c r="O188" s="370">
        <v>700</v>
      </c>
      <c r="P188" s="370">
        <v>30</v>
      </c>
      <c r="Q188" s="370">
        <v>200</v>
      </c>
      <c r="R188" s="370">
        <v>0.9</v>
      </c>
      <c r="S188" s="370" t="s">
        <v>422</v>
      </c>
    </row>
    <row r="189" spans="1:19" x14ac:dyDescent="0.3">
      <c r="A189" s="327" t="s">
        <v>496</v>
      </c>
      <c r="B189" s="327" t="s">
        <v>411</v>
      </c>
      <c r="C189" s="327" t="s">
        <v>334</v>
      </c>
      <c r="D189" s="370" t="s">
        <v>422</v>
      </c>
      <c r="E189" s="370" t="s">
        <v>422</v>
      </c>
      <c r="F189" s="370">
        <v>20000</v>
      </c>
      <c r="G189" s="370">
        <v>100000</v>
      </c>
      <c r="H189" s="370" t="s">
        <v>422</v>
      </c>
      <c r="I189" s="370">
        <v>50000</v>
      </c>
      <c r="J189" s="370">
        <v>200000</v>
      </c>
      <c r="K189" s="370">
        <v>100000</v>
      </c>
      <c r="L189" s="370" t="s">
        <v>422</v>
      </c>
      <c r="M189" s="370">
        <v>2000</v>
      </c>
      <c r="N189" s="370">
        <v>20</v>
      </c>
      <c r="O189" s="370">
        <v>600</v>
      </c>
      <c r="P189" s="370">
        <v>10</v>
      </c>
      <c r="Q189" s="370">
        <v>500</v>
      </c>
      <c r="R189" s="370">
        <v>0.3</v>
      </c>
      <c r="S189" s="370" t="s">
        <v>422</v>
      </c>
    </row>
    <row r="190" spans="1:19" s="312" customFormat="1" x14ac:dyDescent="0.3">
      <c r="A190" s="329" t="s">
        <v>344</v>
      </c>
      <c r="B190" s="329" t="s">
        <v>412</v>
      </c>
      <c r="C190" s="327" t="s">
        <v>59</v>
      </c>
      <c r="D190" s="370" t="s">
        <v>422</v>
      </c>
      <c r="E190" s="370" t="s">
        <v>422</v>
      </c>
      <c r="F190" s="370" t="s">
        <v>422</v>
      </c>
      <c r="G190" s="370">
        <v>600</v>
      </c>
      <c r="H190" s="370">
        <v>2</v>
      </c>
      <c r="I190" s="370" t="s">
        <v>422</v>
      </c>
      <c r="J190" s="370" t="s">
        <v>422</v>
      </c>
      <c r="K190" s="370">
        <v>100</v>
      </c>
      <c r="L190" s="370">
        <v>20</v>
      </c>
      <c r="M190" s="370">
        <v>30</v>
      </c>
      <c r="N190" s="370">
        <v>0.6</v>
      </c>
      <c r="O190" s="370">
        <v>4</v>
      </c>
      <c r="P190" s="370" t="s">
        <v>422</v>
      </c>
      <c r="Q190" s="370" t="s">
        <v>422</v>
      </c>
      <c r="R190" s="370" t="s">
        <v>422</v>
      </c>
      <c r="S190" s="370" t="s">
        <v>422</v>
      </c>
    </row>
    <row r="191" spans="1:19" s="312" customFormat="1" x14ac:dyDescent="0.3">
      <c r="A191" s="329" t="s">
        <v>345</v>
      </c>
      <c r="B191" s="329" t="s">
        <v>412</v>
      </c>
      <c r="C191" s="327" t="s">
        <v>59</v>
      </c>
      <c r="D191" s="370" t="s">
        <v>422</v>
      </c>
      <c r="E191" s="370" t="s">
        <v>422</v>
      </c>
      <c r="F191" s="370" t="s">
        <v>422</v>
      </c>
      <c r="G191" s="370">
        <v>500</v>
      </c>
      <c r="H191" s="370">
        <v>2</v>
      </c>
      <c r="I191" s="370" t="s">
        <v>422</v>
      </c>
      <c r="J191" s="370" t="s">
        <v>422</v>
      </c>
      <c r="K191" s="370">
        <v>60</v>
      </c>
      <c r="L191" s="370">
        <v>8</v>
      </c>
      <c r="M191" s="370">
        <v>10</v>
      </c>
      <c r="N191" s="370">
        <v>0.3</v>
      </c>
      <c r="O191" s="370">
        <v>2</v>
      </c>
      <c r="P191" s="370" t="s">
        <v>422</v>
      </c>
      <c r="Q191" s="370" t="s">
        <v>422</v>
      </c>
      <c r="R191" s="370" t="s">
        <v>422</v>
      </c>
      <c r="S191" s="370">
        <v>0.01</v>
      </c>
    </row>
    <row r="192" spans="1:19" s="312" customFormat="1" x14ac:dyDescent="0.3">
      <c r="A192" s="329" t="s">
        <v>346</v>
      </c>
      <c r="B192" s="329" t="s">
        <v>412</v>
      </c>
      <c r="C192" s="327" t="s">
        <v>59</v>
      </c>
      <c r="D192" s="370" t="s">
        <v>422</v>
      </c>
      <c r="E192" s="370" t="s">
        <v>422</v>
      </c>
      <c r="F192" s="370" t="s">
        <v>422</v>
      </c>
      <c r="G192" s="370">
        <v>300</v>
      </c>
      <c r="H192" s="370">
        <v>0.7</v>
      </c>
      <c r="I192" s="370" t="s">
        <v>422</v>
      </c>
      <c r="J192" s="370" t="s">
        <v>422</v>
      </c>
      <c r="K192" s="370">
        <v>40</v>
      </c>
      <c r="L192" s="370">
        <v>8</v>
      </c>
      <c r="M192" s="370">
        <v>10</v>
      </c>
      <c r="N192" s="370">
        <v>0.4</v>
      </c>
      <c r="O192" s="370">
        <v>3</v>
      </c>
      <c r="P192" s="370" t="s">
        <v>422</v>
      </c>
      <c r="Q192" s="370" t="s">
        <v>422</v>
      </c>
      <c r="R192" s="370" t="s">
        <v>422</v>
      </c>
      <c r="S192" s="370">
        <v>0.02</v>
      </c>
    </row>
    <row r="193" spans="1:19" s="312" customFormat="1" x14ac:dyDescent="0.3">
      <c r="A193" s="329" t="s">
        <v>347</v>
      </c>
      <c r="B193" s="329" t="s">
        <v>412</v>
      </c>
      <c r="C193" s="327" t="s">
        <v>59</v>
      </c>
      <c r="D193" s="370" t="s">
        <v>422</v>
      </c>
      <c r="E193" s="370" t="s">
        <v>422</v>
      </c>
      <c r="F193" s="370" t="s">
        <v>422</v>
      </c>
      <c r="G193" s="370">
        <v>800</v>
      </c>
      <c r="H193" s="370">
        <v>2</v>
      </c>
      <c r="I193" s="370" t="s">
        <v>422</v>
      </c>
      <c r="J193" s="370" t="s">
        <v>422</v>
      </c>
      <c r="K193" s="370">
        <v>50</v>
      </c>
      <c r="L193" s="370">
        <v>20</v>
      </c>
      <c r="M193" s="370">
        <v>9</v>
      </c>
      <c r="N193" s="370">
        <v>0.9</v>
      </c>
      <c r="O193" s="370">
        <v>3</v>
      </c>
      <c r="P193" s="370" t="s">
        <v>422</v>
      </c>
      <c r="Q193" s="370" t="s">
        <v>422</v>
      </c>
      <c r="R193" s="370" t="s">
        <v>422</v>
      </c>
      <c r="S193" s="370">
        <v>0.03</v>
      </c>
    </row>
    <row r="194" spans="1:19" s="312" customFormat="1" x14ac:dyDescent="0.3">
      <c r="A194" s="329" t="s">
        <v>348</v>
      </c>
      <c r="B194" s="329" t="s">
        <v>412</v>
      </c>
      <c r="C194" s="327" t="s">
        <v>59</v>
      </c>
      <c r="D194" s="370" t="s">
        <v>422</v>
      </c>
      <c r="E194" s="370" t="s">
        <v>422</v>
      </c>
      <c r="F194" s="370" t="s">
        <v>422</v>
      </c>
      <c r="G194" s="370">
        <v>500</v>
      </c>
      <c r="H194" s="370">
        <v>1</v>
      </c>
      <c r="I194" s="370" t="s">
        <v>422</v>
      </c>
      <c r="J194" s="370" t="s">
        <v>422</v>
      </c>
      <c r="K194" s="370">
        <v>40</v>
      </c>
      <c r="L194" s="370">
        <v>6</v>
      </c>
      <c r="M194" s="370">
        <v>8</v>
      </c>
      <c r="N194" s="370">
        <v>0.5</v>
      </c>
      <c r="O194" s="370">
        <v>2</v>
      </c>
      <c r="P194" s="370" t="s">
        <v>422</v>
      </c>
      <c r="Q194" s="370" t="s">
        <v>422</v>
      </c>
      <c r="R194" s="370" t="s">
        <v>422</v>
      </c>
      <c r="S194" s="370" t="s">
        <v>422</v>
      </c>
    </row>
    <row r="195" spans="1:19" s="312" customFormat="1" x14ac:dyDescent="0.3">
      <c r="A195" s="329" t="s">
        <v>349</v>
      </c>
      <c r="B195" s="329" t="s">
        <v>412</v>
      </c>
      <c r="C195" s="327" t="s">
        <v>59</v>
      </c>
      <c r="D195" s="370" t="s">
        <v>422</v>
      </c>
      <c r="E195" s="370" t="s">
        <v>422</v>
      </c>
      <c r="F195" s="370" t="s">
        <v>422</v>
      </c>
      <c r="G195" s="370">
        <v>900</v>
      </c>
      <c r="H195" s="370">
        <v>1</v>
      </c>
      <c r="I195" s="370" t="s">
        <v>422</v>
      </c>
      <c r="J195" s="370" t="s">
        <v>422</v>
      </c>
      <c r="K195" s="370">
        <v>40</v>
      </c>
      <c r="L195" s="370">
        <v>0.5</v>
      </c>
      <c r="M195" s="370">
        <v>7</v>
      </c>
      <c r="N195" s="370">
        <v>7.0000000000000007E-2</v>
      </c>
      <c r="O195" s="370">
        <v>4</v>
      </c>
      <c r="P195" s="370" t="s">
        <v>422</v>
      </c>
      <c r="Q195" s="370" t="s">
        <v>422</v>
      </c>
      <c r="R195" s="370" t="s">
        <v>422</v>
      </c>
      <c r="S195" s="370">
        <v>0.03</v>
      </c>
    </row>
    <row r="196" spans="1:19" s="312" customFormat="1" x14ac:dyDescent="0.3">
      <c r="A196" s="329" t="s">
        <v>350</v>
      </c>
      <c r="B196" s="329" t="s">
        <v>412</v>
      </c>
      <c r="C196" s="327" t="s">
        <v>59</v>
      </c>
      <c r="D196" s="370" t="s">
        <v>422</v>
      </c>
      <c r="E196" s="370" t="s">
        <v>422</v>
      </c>
      <c r="F196" s="370" t="s">
        <v>422</v>
      </c>
      <c r="G196" s="370">
        <v>400</v>
      </c>
      <c r="H196" s="370">
        <v>3</v>
      </c>
      <c r="I196" s="370" t="s">
        <v>422</v>
      </c>
      <c r="J196" s="370" t="s">
        <v>422</v>
      </c>
      <c r="K196" s="370">
        <v>50</v>
      </c>
      <c r="L196" s="370">
        <v>0.5</v>
      </c>
      <c r="M196" s="370">
        <v>20</v>
      </c>
      <c r="N196" s="370">
        <v>0.1</v>
      </c>
      <c r="O196" s="370">
        <v>3</v>
      </c>
      <c r="P196" s="370" t="s">
        <v>422</v>
      </c>
      <c r="Q196" s="370" t="s">
        <v>422</v>
      </c>
      <c r="R196" s="370" t="s">
        <v>422</v>
      </c>
      <c r="S196" s="370">
        <v>0.04</v>
      </c>
    </row>
    <row r="197" spans="1:19" s="312" customFormat="1" x14ac:dyDescent="0.3">
      <c r="A197" s="329" t="s">
        <v>351</v>
      </c>
      <c r="B197" s="329" t="s">
        <v>412</v>
      </c>
      <c r="C197" s="327" t="s">
        <v>59</v>
      </c>
      <c r="D197" s="370" t="s">
        <v>422</v>
      </c>
      <c r="E197" s="370" t="s">
        <v>422</v>
      </c>
      <c r="F197" s="370" t="s">
        <v>422</v>
      </c>
      <c r="G197" s="370">
        <v>500</v>
      </c>
      <c r="H197" s="370">
        <v>1</v>
      </c>
      <c r="I197" s="370" t="s">
        <v>422</v>
      </c>
      <c r="J197" s="370" t="s">
        <v>422</v>
      </c>
      <c r="K197" s="370">
        <v>60</v>
      </c>
      <c r="L197" s="370">
        <v>0.2</v>
      </c>
      <c r="M197" s="370">
        <v>30</v>
      </c>
      <c r="N197" s="370">
        <v>0.05</v>
      </c>
      <c r="O197" s="370">
        <v>4</v>
      </c>
      <c r="P197" s="370" t="s">
        <v>422</v>
      </c>
      <c r="Q197" s="370" t="s">
        <v>422</v>
      </c>
      <c r="R197" s="370" t="s">
        <v>422</v>
      </c>
      <c r="S197" s="370" t="s">
        <v>422</v>
      </c>
    </row>
    <row r="198" spans="1:19" s="312" customFormat="1" x14ac:dyDescent="0.3">
      <c r="A198" s="329" t="s">
        <v>352</v>
      </c>
      <c r="B198" s="329" t="s">
        <v>412</v>
      </c>
      <c r="C198" s="327" t="s">
        <v>59</v>
      </c>
      <c r="D198" s="370" t="s">
        <v>422</v>
      </c>
      <c r="E198" s="370" t="s">
        <v>422</v>
      </c>
      <c r="F198" s="370" t="s">
        <v>422</v>
      </c>
      <c r="G198" s="370">
        <v>300</v>
      </c>
      <c r="H198" s="370">
        <v>2</v>
      </c>
      <c r="I198" s="370" t="s">
        <v>422</v>
      </c>
      <c r="J198" s="370" t="s">
        <v>422</v>
      </c>
      <c r="K198" s="370">
        <v>40</v>
      </c>
      <c r="L198" s="370">
        <v>6</v>
      </c>
      <c r="M198" s="370">
        <v>10</v>
      </c>
      <c r="N198" s="370">
        <v>0.3</v>
      </c>
      <c r="O198" s="370">
        <v>3</v>
      </c>
      <c r="P198" s="370" t="s">
        <v>422</v>
      </c>
      <c r="Q198" s="370" t="s">
        <v>422</v>
      </c>
      <c r="R198" s="370" t="s">
        <v>422</v>
      </c>
      <c r="S198" s="370" t="s">
        <v>422</v>
      </c>
    </row>
    <row r="199" spans="1:19" s="312" customFormat="1" x14ac:dyDescent="0.3">
      <c r="A199" s="329" t="s">
        <v>353</v>
      </c>
      <c r="B199" s="329" t="s">
        <v>412</v>
      </c>
      <c r="C199" s="327" t="s">
        <v>59</v>
      </c>
      <c r="D199" s="370" t="s">
        <v>422</v>
      </c>
      <c r="E199" s="370" t="s">
        <v>422</v>
      </c>
      <c r="F199" s="370" t="s">
        <v>422</v>
      </c>
      <c r="G199" s="370">
        <v>400</v>
      </c>
      <c r="H199" s="370">
        <v>4</v>
      </c>
      <c r="I199" s="370" t="s">
        <v>422</v>
      </c>
      <c r="J199" s="370" t="s">
        <v>422</v>
      </c>
      <c r="K199" s="370">
        <v>40</v>
      </c>
      <c r="L199" s="370">
        <v>2</v>
      </c>
      <c r="M199" s="370">
        <v>10</v>
      </c>
      <c r="N199" s="370">
        <v>0.2</v>
      </c>
      <c r="O199" s="370">
        <v>2</v>
      </c>
      <c r="P199" s="370" t="s">
        <v>422</v>
      </c>
      <c r="Q199" s="370" t="s">
        <v>422</v>
      </c>
      <c r="R199" s="370" t="s">
        <v>422</v>
      </c>
      <c r="S199" s="370" t="s">
        <v>422</v>
      </c>
    </row>
    <row r="200" spans="1:19" s="312" customFormat="1" x14ac:dyDescent="0.3">
      <c r="A200" s="329" t="s">
        <v>354</v>
      </c>
      <c r="B200" s="329" t="s">
        <v>412</v>
      </c>
      <c r="C200" s="327" t="s">
        <v>59</v>
      </c>
      <c r="D200" s="370" t="s">
        <v>422</v>
      </c>
      <c r="E200" s="370" t="s">
        <v>422</v>
      </c>
      <c r="F200" s="370" t="s">
        <v>422</v>
      </c>
      <c r="G200" s="370">
        <v>400</v>
      </c>
      <c r="H200" s="370">
        <v>2</v>
      </c>
      <c r="I200" s="370" t="s">
        <v>422</v>
      </c>
      <c r="J200" s="370" t="s">
        <v>422</v>
      </c>
      <c r="K200" s="370">
        <v>40</v>
      </c>
      <c r="L200" s="370">
        <v>0.8</v>
      </c>
      <c r="M200" s="370">
        <v>10</v>
      </c>
      <c r="N200" s="370">
        <v>0.1</v>
      </c>
      <c r="O200" s="370">
        <v>6</v>
      </c>
      <c r="P200" s="370" t="s">
        <v>422</v>
      </c>
      <c r="Q200" s="370" t="s">
        <v>422</v>
      </c>
      <c r="R200" s="370" t="s">
        <v>422</v>
      </c>
      <c r="S200" s="370">
        <v>0.02</v>
      </c>
    </row>
    <row r="201" spans="1:19" s="312" customFormat="1" x14ac:dyDescent="0.3">
      <c r="A201" s="329" t="s">
        <v>355</v>
      </c>
      <c r="B201" s="329" t="s">
        <v>412</v>
      </c>
      <c r="C201" s="327" t="s">
        <v>59</v>
      </c>
      <c r="D201" s="370" t="s">
        <v>422</v>
      </c>
      <c r="E201" s="370" t="s">
        <v>422</v>
      </c>
      <c r="F201" s="370" t="s">
        <v>422</v>
      </c>
      <c r="G201" s="370">
        <v>600</v>
      </c>
      <c r="H201" s="370">
        <v>1</v>
      </c>
      <c r="I201" s="370" t="s">
        <v>422</v>
      </c>
      <c r="J201" s="370" t="s">
        <v>422</v>
      </c>
      <c r="K201" s="370">
        <v>40</v>
      </c>
      <c r="L201" s="370">
        <v>0.2</v>
      </c>
      <c r="M201" s="370">
        <v>9</v>
      </c>
      <c r="N201" s="370">
        <v>7.0000000000000007E-2</v>
      </c>
      <c r="O201" s="370">
        <v>4</v>
      </c>
      <c r="P201" s="370" t="s">
        <v>422</v>
      </c>
      <c r="Q201" s="370" t="s">
        <v>422</v>
      </c>
      <c r="R201" s="370" t="s">
        <v>422</v>
      </c>
      <c r="S201" s="370" t="s">
        <v>422</v>
      </c>
    </row>
    <row r="202" spans="1:19" s="312" customFormat="1" x14ac:dyDescent="0.3">
      <c r="A202" s="329" t="s">
        <v>356</v>
      </c>
      <c r="B202" s="329" t="s">
        <v>412</v>
      </c>
      <c r="C202" s="327" t="s">
        <v>59</v>
      </c>
      <c r="D202" s="370" t="s">
        <v>422</v>
      </c>
      <c r="E202" s="370" t="s">
        <v>422</v>
      </c>
      <c r="F202" s="370" t="s">
        <v>422</v>
      </c>
      <c r="G202" s="370">
        <v>500</v>
      </c>
      <c r="H202" s="370">
        <v>3</v>
      </c>
      <c r="I202" s="370" t="s">
        <v>422</v>
      </c>
      <c r="J202" s="370" t="s">
        <v>422</v>
      </c>
      <c r="K202" s="370">
        <v>50</v>
      </c>
      <c r="L202" s="370">
        <v>0.4</v>
      </c>
      <c r="M202" s="370">
        <v>20</v>
      </c>
      <c r="N202" s="370">
        <v>0.1</v>
      </c>
      <c r="O202" s="370">
        <v>6</v>
      </c>
      <c r="P202" s="370" t="s">
        <v>422</v>
      </c>
      <c r="Q202" s="370" t="s">
        <v>422</v>
      </c>
      <c r="R202" s="370" t="s">
        <v>422</v>
      </c>
      <c r="S202" s="370" t="s">
        <v>422</v>
      </c>
    </row>
    <row r="203" spans="1:19" s="312" customFormat="1" x14ac:dyDescent="0.3">
      <c r="A203" s="329" t="s">
        <v>357</v>
      </c>
      <c r="B203" s="329" t="s">
        <v>412</v>
      </c>
      <c r="C203" s="327" t="s">
        <v>59</v>
      </c>
      <c r="D203" s="370" t="s">
        <v>422</v>
      </c>
      <c r="E203" s="370" t="s">
        <v>422</v>
      </c>
      <c r="F203" s="370" t="s">
        <v>422</v>
      </c>
      <c r="G203" s="370">
        <v>500</v>
      </c>
      <c r="H203" s="370">
        <v>0.8</v>
      </c>
      <c r="I203" s="370" t="s">
        <v>422</v>
      </c>
      <c r="J203" s="370" t="s">
        <v>422</v>
      </c>
      <c r="K203" s="370">
        <v>100</v>
      </c>
      <c r="L203" s="370">
        <v>2</v>
      </c>
      <c r="M203" s="370">
        <v>20</v>
      </c>
      <c r="N203" s="370">
        <v>0.1</v>
      </c>
      <c r="O203" s="370">
        <v>5</v>
      </c>
      <c r="P203" s="370" t="s">
        <v>422</v>
      </c>
      <c r="Q203" s="370" t="s">
        <v>422</v>
      </c>
      <c r="R203" s="370" t="s">
        <v>422</v>
      </c>
      <c r="S203" s="370" t="s">
        <v>422</v>
      </c>
    </row>
    <row r="204" spans="1:19" s="312" customFormat="1" x14ac:dyDescent="0.3">
      <c r="A204" s="329" t="s">
        <v>358</v>
      </c>
      <c r="B204" s="329" t="s">
        <v>412</v>
      </c>
      <c r="C204" s="327" t="s">
        <v>59</v>
      </c>
      <c r="D204" s="370" t="s">
        <v>422</v>
      </c>
      <c r="E204" s="370" t="s">
        <v>422</v>
      </c>
      <c r="F204" s="370" t="s">
        <v>422</v>
      </c>
      <c r="G204" s="370">
        <v>300</v>
      </c>
      <c r="H204" s="370">
        <v>0.9</v>
      </c>
      <c r="I204" s="370" t="s">
        <v>422</v>
      </c>
      <c r="J204" s="370" t="s">
        <v>422</v>
      </c>
      <c r="K204" s="370">
        <v>50</v>
      </c>
      <c r="L204" s="370">
        <v>20</v>
      </c>
      <c r="M204" s="370">
        <v>7</v>
      </c>
      <c r="N204" s="370">
        <v>1</v>
      </c>
      <c r="O204" s="370">
        <v>3</v>
      </c>
      <c r="P204" s="370" t="s">
        <v>422</v>
      </c>
      <c r="Q204" s="370" t="s">
        <v>422</v>
      </c>
      <c r="R204" s="370" t="s">
        <v>422</v>
      </c>
      <c r="S204" s="370">
        <v>0.04</v>
      </c>
    </row>
    <row r="205" spans="1:19" s="312" customFormat="1" x14ac:dyDescent="0.3">
      <c r="A205" s="329" t="s">
        <v>359</v>
      </c>
      <c r="B205" s="329" t="s">
        <v>412</v>
      </c>
      <c r="C205" s="327" t="s">
        <v>59</v>
      </c>
      <c r="D205" s="370" t="s">
        <v>422</v>
      </c>
      <c r="E205" s="370" t="s">
        <v>422</v>
      </c>
      <c r="F205" s="370" t="s">
        <v>422</v>
      </c>
      <c r="G205" s="370">
        <v>300</v>
      </c>
      <c r="H205" s="370">
        <v>1</v>
      </c>
      <c r="I205" s="370" t="s">
        <v>422</v>
      </c>
      <c r="J205" s="370" t="s">
        <v>422</v>
      </c>
      <c r="K205" s="370">
        <v>60</v>
      </c>
      <c r="L205" s="370">
        <v>0.3</v>
      </c>
      <c r="M205" s="370">
        <v>10</v>
      </c>
      <c r="N205" s="370">
        <v>0.05</v>
      </c>
      <c r="O205" s="370">
        <v>7</v>
      </c>
      <c r="P205" s="370" t="s">
        <v>422</v>
      </c>
      <c r="Q205" s="370" t="s">
        <v>422</v>
      </c>
      <c r="R205" s="370" t="s">
        <v>422</v>
      </c>
      <c r="S205" s="370" t="s">
        <v>422</v>
      </c>
    </row>
    <row r="206" spans="1:19" s="312" customFormat="1" x14ac:dyDescent="0.3">
      <c r="A206" s="329" t="s">
        <v>360</v>
      </c>
      <c r="B206" s="329" t="s">
        <v>412</v>
      </c>
      <c r="C206" s="327" t="s">
        <v>59</v>
      </c>
      <c r="D206" s="370" t="s">
        <v>422</v>
      </c>
      <c r="E206" s="370" t="s">
        <v>422</v>
      </c>
      <c r="F206" s="370" t="s">
        <v>422</v>
      </c>
      <c r="G206" s="370">
        <v>900</v>
      </c>
      <c r="H206" s="370">
        <v>5</v>
      </c>
      <c r="I206" s="370" t="s">
        <v>422</v>
      </c>
      <c r="J206" s="370" t="s">
        <v>422</v>
      </c>
      <c r="K206" s="370">
        <v>40</v>
      </c>
      <c r="L206" s="370">
        <v>0.6</v>
      </c>
      <c r="M206" s="370">
        <v>20</v>
      </c>
      <c r="N206" s="370">
        <v>0.1</v>
      </c>
      <c r="O206" s="370">
        <v>8</v>
      </c>
      <c r="P206" s="370" t="s">
        <v>422</v>
      </c>
      <c r="Q206" s="370" t="s">
        <v>422</v>
      </c>
      <c r="R206" s="370" t="s">
        <v>422</v>
      </c>
      <c r="S206" s="370" t="s">
        <v>422</v>
      </c>
    </row>
    <row r="207" spans="1:19" s="312" customFormat="1" x14ac:dyDescent="0.3">
      <c r="A207" s="329" t="s">
        <v>361</v>
      </c>
      <c r="B207" s="329" t="s">
        <v>412</v>
      </c>
      <c r="C207" s="327" t="s">
        <v>59</v>
      </c>
      <c r="D207" s="370" t="s">
        <v>422</v>
      </c>
      <c r="E207" s="370" t="s">
        <v>422</v>
      </c>
      <c r="F207" s="370" t="s">
        <v>422</v>
      </c>
      <c r="G207" s="370">
        <v>600</v>
      </c>
      <c r="H207" s="370">
        <v>2</v>
      </c>
      <c r="I207" s="370" t="s">
        <v>422</v>
      </c>
      <c r="J207" s="370" t="s">
        <v>422</v>
      </c>
      <c r="K207" s="370">
        <v>50</v>
      </c>
      <c r="L207" s="370">
        <v>2</v>
      </c>
      <c r="M207" s="370">
        <v>10</v>
      </c>
      <c r="N207" s="370">
        <v>0.2</v>
      </c>
      <c r="O207" s="370">
        <v>6</v>
      </c>
      <c r="P207" s="370" t="s">
        <v>422</v>
      </c>
      <c r="Q207" s="370" t="s">
        <v>422</v>
      </c>
      <c r="R207" s="370" t="s">
        <v>422</v>
      </c>
      <c r="S207" s="370" t="s">
        <v>422</v>
      </c>
    </row>
    <row r="208" spans="1:19" s="312" customFormat="1" x14ac:dyDescent="0.3">
      <c r="A208" s="329" t="s">
        <v>362</v>
      </c>
      <c r="B208" s="329" t="s">
        <v>412</v>
      </c>
      <c r="C208" s="327" t="s">
        <v>59</v>
      </c>
      <c r="D208" s="370" t="s">
        <v>422</v>
      </c>
      <c r="E208" s="370" t="s">
        <v>422</v>
      </c>
      <c r="F208" s="370" t="s">
        <v>422</v>
      </c>
      <c r="G208" s="370">
        <v>400</v>
      </c>
      <c r="H208" s="370">
        <v>2</v>
      </c>
      <c r="I208" s="370" t="s">
        <v>422</v>
      </c>
      <c r="J208" s="370" t="s">
        <v>422</v>
      </c>
      <c r="K208" s="370">
        <v>80</v>
      </c>
      <c r="L208" s="370">
        <v>0.8</v>
      </c>
      <c r="M208" s="370">
        <v>20</v>
      </c>
      <c r="N208" s="370">
        <v>0.1</v>
      </c>
      <c r="O208" s="370">
        <v>8</v>
      </c>
      <c r="P208" s="370" t="s">
        <v>422</v>
      </c>
      <c r="Q208" s="370" t="s">
        <v>422</v>
      </c>
      <c r="R208" s="370" t="s">
        <v>422</v>
      </c>
      <c r="S208" s="370" t="s">
        <v>422</v>
      </c>
    </row>
    <row r="209" spans="1:19" s="312" customFormat="1" x14ac:dyDescent="0.3">
      <c r="A209" s="329" t="s">
        <v>363</v>
      </c>
      <c r="B209" s="329" t="s">
        <v>412</v>
      </c>
      <c r="C209" s="327" t="s">
        <v>59</v>
      </c>
      <c r="D209" s="370" t="s">
        <v>422</v>
      </c>
      <c r="E209" s="370" t="s">
        <v>422</v>
      </c>
      <c r="F209" s="370" t="s">
        <v>422</v>
      </c>
      <c r="G209" s="370">
        <v>400</v>
      </c>
      <c r="H209" s="370">
        <v>2</v>
      </c>
      <c r="I209" s="370" t="s">
        <v>422</v>
      </c>
      <c r="J209" s="370" t="s">
        <v>422</v>
      </c>
      <c r="K209" s="370">
        <v>60</v>
      </c>
      <c r="L209" s="370">
        <v>0.9</v>
      </c>
      <c r="M209" s="370">
        <v>20</v>
      </c>
      <c r="N209" s="370">
        <v>0.09</v>
      </c>
      <c r="O209" s="370">
        <v>7</v>
      </c>
      <c r="P209" s="370" t="s">
        <v>422</v>
      </c>
      <c r="Q209" s="370" t="s">
        <v>422</v>
      </c>
      <c r="R209" s="370" t="s">
        <v>422</v>
      </c>
      <c r="S209" s="370" t="s">
        <v>422</v>
      </c>
    </row>
    <row r="210" spans="1:19" s="312" customFormat="1" x14ac:dyDescent="0.3">
      <c r="A210" s="329" t="s">
        <v>364</v>
      </c>
      <c r="B210" s="329" t="s">
        <v>412</v>
      </c>
      <c r="C210" s="327" t="s">
        <v>59</v>
      </c>
      <c r="D210" s="370" t="s">
        <v>422</v>
      </c>
      <c r="E210" s="370" t="s">
        <v>422</v>
      </c>
      <c r="F210" s="370" t="s">
        <v>422</v>
      </c>
      <c r="G210" s="370">
        <v>300</v>
      </c>
      <c r="H210" s="370">
        <v>2</v>
      </c>
      <c r="I210" s="370" t="s">
        <v>422</v>
      </c>
      <c r="J210" s="370" t="s">
        <v>422</v>
      </c>
      <c r="K210" s="370">
        <v>20</v>
      </c>
      <c r="L210" s="370">
        <v>0.9</v>
      </c>
      <c r="M210" s="370">
        <v>10</v>
      </c>
      <c r="N210" s="370">
        <v>0.1</v>
      </c>
      <c r="O210" s="370">
        <v>1</v>
      </c>
      <c r="P210" s="370" t="s">
        <v>422</v>
      </c>
      <c r="Q210" s="370">
        <v>0.4</v>
      </c>
      <c r="R210" s="370" t="s">
        <v>422</v>
      </c>
      <c r="S210" s="370">
        <v>0.05</v>
      </c>
    </row>
    <row r="211" spans="1:19" s="312" customFormat="1" x14ac:dyDescent="0.3">
      <c r="A211" s="329" t="s">
        <v>365</v>
      </c>
      <c r="B211" s="329" t="s">
        <v>412</v>
      </c>
      <c r="C211" s="327" t="s">
        <v>59</v>
      </c>
      <c r="D211" s="370" t="s">
        <v>422</v>
      </c>
      <c r="E211" s="370" t="s">
        <v>422</v>
      </c>
      <c r="F211" s="370" t="s">
        <v>422</v>
      </c>
      <c r="G211" s="370">
        <v>400</v>
      </c>
      <c r="H211" s="370">
        <v>7</v>
      </c>
      <c r="I211" s="370" t="s">
        <v>422</v>
      </c>
      <c r="J211" s="370" t="s">
        <v>422</v>
      </c>
      <c r="K211" s="370">
        <v>20</v>
      </c>
      <c r="L211" s="370">
        <v>2</v>
      </c>
      <c r="M211" s="370">
        <v>20</v>
      </c>
      <c r="N211" s="370">
        <v>0.1</v>
      </c>
      <c r="O211" s="370">
        <v>0.8</v>
      </c>
      <c r="P211" s="370" t="s">
        <v>422</v>
      </c>
      <c r="Q211" s="370" t="s">
        <v>422</v>
      </c>
      <c r="R211" s="370" t="s">
        <v>422</v>
      </c>
      <c r="S211" s="370" t="s">
        <v>422</v>
      </c>
    </row>
    <row r="212" spans="1:19" s="312" customFormat="1" x14ac:dyDescent="0.3">
      <c r="A212" s="329" t="s">
        <v>366</v>
      </c>
      <c r="B212" s="329" t="s">
        <v>412</v>
      </c>
      <c r="C212" s="327" t="s">
        <v>59</v>
      </c>
      <c r="D212" s="370" t="s">
        <v>422</v>
      </c>
      <c r="E212" s="370" t="s">
        <v>422</v>
      </c>
      <c r="F212" s="370" t="s">
        <v>422</v>
      </c>
      <c r="G212" s="370">
        <v>400</v>
      </c>
      <c r="H212" s="370">
        <v>3</v>
      </c>
      <c r="I212" s="370" t="s">
        <v>422</v>
      </c>
      <c r="J212" s="370" t="s">
        <v>422</v>
      </c>
      <c r="K212" s="370">
        <v>20</v>
      </c>
      <c r="L212" s="370">
        <v>4</v>
      </c>
      <c r="M212" s="370">
        <v>20</v>
      </c>
      <c r="N212" s="370">
        <v>0.3</v>
      </c>
      <c r="O212" s="370">
        <v>0.7</v>
      </c>
      <c r="P212" s="370" t="s">
        <v>422</v>
      </c>
      <c r="Q212" s="370" t="s">
        <v>422</v>
      </c>
      <c r="R212" s="370" t="s">
        <v>422</v>
      </c>
      <c r="S212" s="370" t="s">
        <v>422</v>
      </c>
    </row>
    <row r="213" spans="1:19" s="312" customFormat="1" x14ac:dyDescent="0.3">
      <c r="A213" s="329" t="s">
        <v>367</v>
      </c>
      <c r="B213" s="329" t="s">
        <v>412</v>
      </c>
      <c r="C213" s="327" t="s">
        <v>59</v>
      </c>
      <c r="D213" s="370" t="s">
        <v>422</v>
      </c>
      <c r="E213" s="370" t="s">
        <v>422</v>
      </c>
      <c r="F213" s="370" t="s">
        <v>422</v>
      </c>
      <c r="G213" s="370">
        <v>300</v>
      </c>
      <c r="H213" s="370">
        <v>2</v>
      </c>
      <c r="I213" s="370" t="s">
        <v>422</v>
      </c>
      <c r="J213" s="370" t="s">
        <v>422</v>
      </c>
      <c r="K213" s="370">
        <v>10</v>
      </c>
      <c r="L213" s="370">
        <v>1</v>
      </c>
      <c r="M213" s="370">
        <v>10</v>
      </c>
      <c r="N213" s="370">
        <v>0.1</v>
      </c>
      <c r="O213" s="370">
        <v>0.9</v>
      </c>
      <c r="P213" s="370" t="s">
        <v>422</v>
      </c>
      <c r="Q213" s="370" t="s">
        <v>422</v>
      </c>
      <c r="R213" s="370" t="s">
        <v>422</v>
      </c>
      <c r="S213" s="370">
        <v>0.04</v>
      </c>
    </row>
    <row r="214" spans="1:19" s="312" customFormat="1" x14ac:dyDescent="0.3">
      <c r="A214" s="329" t="s">
        <v>368</v>
      </c>
      <c r="B214" s="329" t="s">
        <v>412</v>
      </c>
      <c r="C214" s="327" t="s">
        <v>59</v>
      </c>
      <c r="D214" s="370" t="s">
        <v>422</v>
      </c>
      <c r="E214" s="370" t="s">
        <v>422</v>
      </c>
      <c r="F214" s="370" t="s">
        <v>422</v>
      </c>
      <c r="G214" s="370">
        <v>500</v>
      </c>
      <c r="H214" s="370">
        <v>6</v>
      </c>
      <c r="I214" s="370" t="s">
        <v>422</v>
      </c>
      <c r="J214" s="370" t="s">
        <v>422</v>
      </c>
      <c r="K214" s="370">
        <v>10</v>
      </c>
      <c r="L214" s="370">
        <v>0.5</v>
      </c>
      <c r="M214" s="370">
        <v>10</v>
      </c>
      <c r="N214" s="370">
        <v>0.1</v>
      </c>
      <c r="O214" s="370">
        <v>1</v>
      </c>
      <c r="P214" s="370" t="s">
        <v>422</v>
      </c>
      <c r="Q214" s="370" t="s">
        <v>422</v>
      </c>
      <c r="R214" s="370" t="s">
        <v>422</v>
      </c>
      <c r="S214" s="370">
        <v>0.02</v>
      </c>
    </row>
    <row r="215" spans="1:19" s="312" customFormat="1" x14ac:dyDescent="0.3">
      <c r="A215" s="329" t="s">
        <v>369</v>
      </c>
      <c r="B215" s="329" t="s">
        <v>412</v>
      </c>
      <c r="C215" s="327" t="s">
        <v>59</v>
      </c>
      <c r="D215" s="370" t="s">
        <v>422</v>
      </c>
      <c r="E215" s="370" t="s">
        <v>422</v>
      </c>
      <c r="F215" s="370" t="s">
        <v>422</v>
      </c>
      <c r="G215" s="370">
        <v>100</v>
      </c>
      <c r="H215" s="370">
        <v>0.5</v>
      </c>
      <c r="I215" s="370" t="s">
        <v>422</v>
      </c>
      <c r="J215" s="370" t="s">
        <v>422</v>
      </c>
      <c r="K215" s="370">
        <v>9</v>
      </c>
      <c r="L215" s="370">
        <v>0.5</v>
      </c>
      <c r="M215" s="370">
        <v>10</v>
      </c>
      <c r="N215" s="370">
        <v>0.03</v>
      </c>
      <c r="O215" s="370">
        <v>0.7</v>
      </c>
      <c r="P215" s="370" t="s">
        <v>422</v>
      </c>
      <c r="Q215" s="370" t="s">
        <v>422</v>
      </c>
      <c r="R215" s="370" t="s">
        <v>422</v>
      </c>
      <c r="S215" s="370" t="s">
        <v>422</v>
      </c>
    </row>
    <row r="216" spans="1:19" s="312" customFormat="1" x14ac:dyDescent="0.3">
      <c r="A216" s="329" t="s">
        <v>370</v>
      </c>
      <c r="B216" s="329" t="s">
        <v>412</v>
      </c>
      <c r="C216" s="327" t="s">
        <v>59</v>
      </c>
      <c r="D216" s="370" t="s">
        <v>422</v>
      </c>
      <c r="E216" s="370" t="s">
        <v>422</v>
      </c>
      <c r="F216" s="370" t="s">
        <v>422</v>
      </c>
      <c r="G216" s="370">
        <v>200</v>
      </c>
      <c r="H216" s="370">
        <v>7</v>
      </c>
      <c r="I216" s="370" t="s">
        <v>422</v>
      </c>
      <c r="J216" s="370" t="s">
        <v>422</v>
      </c>
      <c r="K216" s="370">
        <v>30</v>
      </c>
      <c r="L216" s="370">
        <v>0.5</v>
      </c>
      <c r="M216" s="370">
        <v>4</v>
      </c>
      <c r="N216" s="370">
        <v>0.04</v>
      </c>
      <c r="O216" s="370">
        <v>0.8</v>
      </c>
      <c r="P216" s="370" t="s">
        <v>422</v>
      </c>
      <c r="Q216" s="370" t="s">
        <v>422</v>
      </c>
      <c r="R216" s="370" t="s">
        <v>422</v>
      </c>
      <c r="S216" s="370" t="s">
        <v>422</v>
      </c>
    </row>
    <row r="217" spans="1:19" s="312" customFormat="1" x14ac:dyDescent="0.3">
      <c r="A217" s="329" t="s">
        <v>371</v>
      </c>
      <c r="B217" s="329" t="s">
        <v>412</v>
      </c>
      <c r="C217" s="327" t="s">
        <v>59</v>
      </c>
      <c r="D217" s="370" t="s">
        <v>422</v>
      </c>
      <c r="E217" s="370" t="s">
        <v>422</v>
      </c>
      <c r="F217" s="370" t="s">
        <v>422</v>
      </c>
      <c r="G217" s="370">
        <v>200</v>
      </c>
      <c r="H217" s="370">
        <v>8</v>
      </c>
      <c r="I217" s="370" t="s">
        <v>422</v>
      </c>
      <c r="J217" s="370" t="s">
        <v>422</v>
      </c>
      <c r="K217" s="370">
        <v>6</v>
      </c>
      <c r="L217" s="370">
        <v>0.2</v>
      </c>
      <c r="M217" s="370">
        <v>10</v>
      </c>
      <c r="N217" s="370">
        <v>0.02</v>
      </c>
      <c r="O217" s="370">
        <v>0.5</v>
      </c>
      <c r="P217" s="370" t="s">
        <v>422</v>
      </c>
      <c r="Q217" s="370" t="s">
        <v>422</v>
      </c>
      <c r="R217" s="370" t="s">
        <v>422</v>
      </c>
      <c r="S217" s="370" t="s">
        <v>422</v>
      </c>
    </row>
    <row r="218" spans="1:19" s="312" customFormat="1" x14ac:dyDescent="0.3">
      <c r="A218" s="329" t="s">
        <v>372</v>
      </c>
      <c r="B218" s="329" t="s">
        <v>412</v>
      </c>
      <c r="C218" s="327" t="s">
        <v>59</v>
      </c>
      <c r="D218" s="370" t="s">
        <v>422</v>
      </c>
      <c r="E218" s="370" t="s">
        <v>422</v>
      </c>
      <c r="F218" s="370" t="s">
        <v>422</v>
      </c>
      <c r="G218" s="370">
        <v>300</v>
      </c>
      <c r="H218" s="370">
        <v>0.8</v>
      </c>
      <c r="I218" s="370" t="s">
        <v>422</v>
      </c>
      <c r="J218" s="370" t="s">
        <v>422</v>
      </c>
      <c r="K218" s="370">
        <v>20</v>
      </c>
      <c r="L218" s="370">
        <v>2</v>
      </c>
      <c r="M218" s="370">
        <v>10</v>
      </c>
      <c r="N218" s="370">
        <v>0.5</v>
      </c>
      <c r="O218" s="370">
        <v>1</v>
      </c>
      <c r="P218" s="370" t="s">
        <v>422</v>
      </c>
      <c r="Q218" s="370" t="s">
        <v>422</v>
      </c>
      <c r="R218" s="370" t="s">
        <v>422</v>
      </c>
      <c r="S218" s="370">
        <v>0.03</v>
      </c>
    </row>
    <row r="219" spans="1:19" s="312" customFormat="1" x14ac:dyDescent="0.3">
      <c r="A219" s="329" t="s">
        <v>373</v>
      </c>
      <c r="B219" s="329" t="s">
        <v>412</v>
      </c>
      <c r="C219" s="327" t="s">
        <v>59</v>
      </c>
      <c r="D219" s="370" t="s">
        <v>422</v>
      </c>
      <c r="E219" s="370" t="s">
        <v>422</v>
      </c>
      <c r="F219" s="370" t="s">
        <v>422</v>
      </c>
      <c r="G219" s="370">
        <v>100</v>
      </c>
      <c r="H219" s="370">
        <v>2</v>
      </c>
      <c r="I219" s="370" t="s">
        <v>422</v>
      </c>
      <c r="J219" s="370" t="s">
        <v>422</v>
      </c>
      <c r="K219" s="370">
        <v>20</v>
      </c>
      <c r="L219" s="370">
        <v>0.1</v>
      </c>
      <c r="M219" s="370">
        <v>10</v>
      </c>
      <c r="N219" s="370">
        <v>0.1</v>
      </c>
      <c r="O219" s="370">
        <v>1</v>
      </c>
      <c r="P219" s="370" t="s">
        <v>422</v>
      </c>
      <c r="Q219" s="370" t="s">
        <v>422</v>
      </c>
      <c r="R219" s="370" t="s">
        <v>422</v>
      </c>
      <c r="S219" s="370">
        <v>0.03</v>
      </c>
    </row>
    <row r="220" spans="1:19" s="312" customFormat="1" x14ac:dyDescent="0.3">
      <c r="A220" s="329" t="s">
        <v>374</v>
      </c>
      <c r="B220" s="329" t="s">
        <v>412</v>
      </c>
      <c r="C220" s="327" t="s">
        <v>59</v>
      </c>
      <c r="D220" s="370" t="s">
        <v>422</v>
      </c>
      <c r="E220" s="370" t="s">
        <v>422</v>
      </c>
      <c r="F220" s="370" t="s">
        <v>422</v>
      </c>
      <c r="G220" s="370">
        <v>400</v>
      </c>
      <c r="H220" s="370">
        <v>0.1</v>
      </c>
      <c r="I220" s="370" t="s">
        <v>422</v>
      </c>
      <c r="J220" s="370" t="s">
        <v>422</v>
      </c>
      <c r="K220" s="370">
        <v>10</v>
      </c>
      <c r="L220" s="370">
        <v>0.09</v>
      </c>
      <c r="M220" s="370">
        <v>10</v>
      </c>
      <c r="N220" s="370">
        <v>0.02</v>
      </c>
      <c r="O220" s="370">
        <v>1</v>
      </c>
      <c r="P220" s="370" t="s">
        <v>422</v>
      </c>
      <c r="Q220" s="370" t="s">
        <v>422</v>
      </c>
      <c r="R220" s="370" t="s">
        <v>422</v>
      </c>
      <c r="S220" s="370" t="s">
        <v>422</v>
      </c>
    </row>
    <row r="221" spans="1:19" s="312" customFormat="1" x14ac:dyDescent="0.3">
      <c r="A221" s="329" t="s">
        <v>375</v>
      </c>
      <c r="B221" s="329" t="s">
        <v>412</v>
      </c>
      <c r="C221" s="327" t="s">
        <v>59</v>
      </c>
      <c r="D221" s="370" t="s">
        <v>422</v>
      </c>
      <c r="E221" s="370" t="s">
        <v>422</v>
      </c>
      <c r="F221" s="370" t="s">
        <v>422</v>
      </c>
      <c r="G221" s="370">
        <v>300</v>
      </c>
      <c r="H221" s="370">
        <v>10</v>
      </c>
      <c r="I221" s="370" t="s">
        <v>422</v>
      </c>
      <c r="J221" s="370" t="s">
        <v>422</v>
      </c>
      <c r="K221" s="370">
        <v>20</v>
      </c>
      <c r="L221" s="370">
        <v>1</v>
      </c>
      <c r="M221" s="370">
        <v>20</v>
      </c>
      <c r="N221" s="370">
        <v>0.5</v>
      </c>
      <c r="O221" s="370">
        <v>4</v>
      </c>
      <c r="P221" s="370" t="s">
        <v>422</v>
      </c>
      <c r="Q221" s="370">
        <v>0.8</v>
      </c>
      <c r="R221" s="370" t="s">
        <v>422</v>
      </c>
      <c r="S221" s="370">
        <v>0.08</v>
      </c>
    </row>
    <row r="222" spans="1:19" s="312" customFormat="1" x14ac:dyDescent="0.3">
      <c r="A222" s="329" t="s">
        <v>376</v>
      </c>
      <c r="B222" s="329" t="s">
        <v>412</v>
      </c>
      <c r="C222" s="327" t="s">
        <v>59</v>
      </c>
      <c r="D222" s="370" t="s">
        <v>422</v>
      </c>
      <c r="E222" s="370" t="s">
        <v>422</v>
      </c>
      <c r="F222" s="370" t="s">
        <v>422</v>
      </c>
      <c r="G222" s="370">
        <v>700</v>
      </c>
      <c r="H222" s="370">
        <v>2</v>
      </c>
      <c r="I222" s="370" t="s">
        <v>422</v>
      </c>
      <c r="J222" s="370" t="s">
        <v>422</v>
      </c>
      <c r="K222" s="370">
        <v>50</v>
      </c>
      <c r="L222" s="370">
        <v>0.5</v>
      </c>
      <c r="M222" s="370">
        <v>20</v>
      </c>
      <c r="N222" s="370">
        <v>0.4</v>
      </c>
      <c r="O222" s="370">
        <v>6</v>
      </c>
      <c r="P222" s="370" t="s">
        <v>422</v>
      </c>
      <c r="Q222" s="370" t="s">
        <v>422</v>
      </c>
      <c r="R222" s="370" t="s">
        <v>422</v>
      </c>
      <c r="S222" s="370">
        <v>0.09</v>
      </c>
    </row>
    <row r="223" spans="1:19" s="312" customFormat="1" x14ac:dyDescent="0.3">
      <c r="A223" s="329" t="s">
        <v>377</v>
      </c>
      <c r="B223" s="329" t="s">
        <v>412</v>
      </c>
      <c r="C223" s="327" t="s">
        <v>59</v>
      </c>
      <c r="D223" s="370" t="s">
        <v>422</v>
      </c>
      <c r="E223" s="370" t="s">
        <v>422</v>
      </c>
      <c r="F223" s="370" t="s">
        <v>422</v>
      </c>
      <c r="G223" s="370">
        <v>700</v>
      </c>
      <c r="H223" s="370">
        <v>1</v>
      </c>
      <c r="I223" s="370" t="s">
        <v>422</v>
      </c>
      <c r="J223" s="370" t="s">
        <v>422</v>
      </c>
      <c r="K223" s="370">
        <v>40</v>
      </c>
      <c r="L223" s="370">
        <v>8</v>
      </c>
      <c r="M223" s="370">
        <v>20</v>
      </c>
      <c r="N223" s="370">
        <v>1</v>
      </c>
      <c r="O223" s="370">
        <v>2</v>
      </c>
      <c r="P223" s="370" t="s">
        <v>422</v>
      </c>
      <c r="Q223" s="370" t="s">
        <v>422</v>
      </c>
      <c r="R223" s="370" t="s">
        <v>422</v>
      </c>
      <c r="S223" s="370" t="s">
        <v>422</v>
      </c>
    </row>
    <row r="224" spans="1:19" s="312" customFormat="1" x14ac:dyDescent="0.3">
      <c r="A224" s="329" t="s">
        <v>378</v>
      </c>
      <c r="B224" s="329" t="s">
        <v>412</v>
      </c>
      <c r="C224" s="327" t="s">
        <v>59</v>
      </c>
      <c r="D224" s="370" t="s">
        <v>422</v>
      </c>
      <c r="E224" s="370" t="s">
        <v>422</v>
      </c>
      <c r="F224" s="370" t="s">
        <v>422</v>
      </c>
      <c r="G224" s="370">
        <v>600</v>
      </c>
      <c r="H224" s="370">
        <v>1</v>
      </c>
      <c r="I224" s="370" t="s">
        <v>422</v>
      </c>
      <c r="J224" s="370" t="s">
        <v>422</v>
      </c>
      <c r="K224" s="370">
        <v>40</v>
      </c>
      <c r="L224" s="370">
        <v>2</v>
      </c>
      <c r="M224" s="370">
        <v>20</v>
      </c>
      <c r="N224" s="370">
        <v>0.4</v>
      </c>
      <c r="O224" s="370">
        <v>7</v>
      </c>
      <c r="P224" s="370" t="s">
        <v>422</v>
      </c>
      <c r="Q224" s="370">
        <v>0.3</v>
      </c>
      <c r="R224" s="370" t="s">
        <v>422</v>
      </c>
      <c r="S224" s="370">
        <v>0.04</v>
      </c>
    </row>
    <row r="225" spans="1:19" s="312" customFormat="1" x14ac:dyDescent="0.3">
      <c r="A225" s="329" t="s">
        <v>379</v>
      </c>
      <c r="B225" s="329" t="s">
        <v>412</v>
      </c>
      <c r="C225" s="327" t="s">
        <v>59</v>
      </c>
      <c r="D225" s="370" t="s">
        <v>422</v>
      </c>
      <c r="E225" s="370" t="s">
        <v>422</v>
      </c>
      <c r="F225" s="370" t="s">
        <v>422</v>
      </c>
      <c r="G225" s="370">
        <v>300</v>
      </c>
      <c r="H225" s="370">
        <v>0.5</v>
      </c>
      <c r="I225" s="370" t="s">
        <v>422</v>
      </c>
      <c r="J225" s="370" t="s">
        <v>422</v>
      </c>
      <c r="K225" s="370">
        <v>20</v>
      </c>
      <c r="L225" s="370">
        <v>3</v>
      </c>
      <c r="M225" s="370">
        <v>10</v>
      </c>
      <c r="N225" s="370">
        <v>0.4</v>
      </c>
      <c r="O225" s="370">
        <v>3</v>
      </c>
      <c r="P225" s="370" t="s">
        <v>422</v>
      </c>
      <c r="Q225" s="370" t="s">
        <v>422</v>
      </c>
      <c r="R225" s="370" t="s">
        <v>422</v>
      </c>
      <c r="S225" s="370" t="s">
        <v>422</v>
      </c>
    </row>
    <row r="226" spans="1:19" s="312" customFormat="1" x14ac:dyDescent="0.3">
      <c r="A226" s="329" t="s">
        <v>380</v>
      </c>
      <c r="B226" s="329" t="s">
        <v>412</v>
      </c>
      <c r="C226" s="327" t="s">
        <v>59</v>
      </c>
      <c r="D226" s="370" t="s">
        <v>422</v>
      </c>
      <c r="E226" s="370" t="s">
        <v>422</v>
      </c>
      <c r="F226" s="370" t="s">
        <v>422</v>
      </c>
      <c r="G226" s="370">
        <v>600</v>
      </c>
      <c r="H226" s="370">
        <v>2</v>
      </c>
      <c r="I226" s="370" t="s">
        <v>422</v>
      </c>
      <c r="J226" s="370" t="s">
        <v>422</v>
      </c>
      <c r="K226" s="370">
        <v>30</v>
      </c>
      <c r="L226" s="370">
        <v>0.8</v>
      </c>
      <c r="M226" s="370">
        <v>30</v>
      </c>
      <c r="N226" s="370">
        <v>0.2</v>
      </c>
      <c r="O226" s="370">
        <v>4</v>
      </c>
      <c r="P226" s="370" t="s">
        <v>422</v>
      </c>
      <c r="Q226" s="370">
        <v>0.5</v>
      </c>
      <c r="R226" s="370" t="s">
        <v>422</v>
      </c>
      <c r="S226" s="370">
        <v>7.0000000000000007E-2</v>
      </c>
    </row>
    <row r="227" spans="1:19" s="312" customFormat="1" x14ac:dyDescent="0.3">
      <c r="A227" s="329" t="s">
        <v>381</v>
      </c>
      <c r="B227" s="329" t="s">
        <v>412</v>
      </c>
      <c r="C227" s="327" t="s">
        <v>59</v>
      </c>
      <c r="D227" s="370" t="s">
        <v>422</v>
      </c>
      <c r="E227" s="370" t="s">
        <v>422</v>
      </c>
      <c r="F227" s="370" t="s">
        <v>422</v>
      </c>
      <c r="G227" s="370">
        <v>400</v>
      </c>
      <c r="H227" s="370">
        <v>3</v>
      </c>
      <c r="I227" s="370" t="s">
        <v>422</v>
      </c>
      <c r="J227" s="370" t="s">
        <v>422</v>
      </c>
      <c r="K227" s="370">
        <v>20</v>
      </c>
      <c r="L227" s="370">
        <v>3</v>
      </c>
      <c r="M227" s="370">
        <v>20</v>
      </c>
      <c r="N227" s="370">
        <v>0.4</v>
      </c>
      <c r="O227" s="370">
        <v>5</v>
      </c>
      <c r="P227" s="370" t="s">
        <v>422</v>
      </c>
      <c r="Q227" s="370">
        <v>0.2</v>
      </c>
      <c r="R227" s="370">
        <v>0.01</v>
      </c>
      <c r="S227" s="370">
        <v>0.1</v>
      </c>
    </row>
    <row r="228" spans="1:19" s="312" customFormat="1" x14ac:dyDescent="0.3">
      <c r="A228" s="329" t="s">
        <v>382</v>
      </c>
      <c r="B228" s="329" t="s">
        <v>412</v>
      </c>
      <c r="C228" s="327" t="s">
        <v>59</v>
      </c>
      <c r="D228" s="370" t="s">
        <v>422</v>
      </c>
      <c r="E228" s="370" t="s">
        <v>422</v>
      </c>
      <c r="F228" s="370" t="s">
        <v>422</v>
      </c>
      <c r="G228" s="370">
        <v>300</v>
      </c>
      <c r="H228" s="370">
        <v>1</v>
      </c>
      <c r="I228" s="370" t="s">
        <v>422</v>
      </c>
      <c r="J228" s="370" t="s">
        <v>422</v>
      </c>
      <c r="K228" s="370">
        <v>30</v>
      </c>
      <c r="L228" s="370">
        <v>0.4</v>
      </c>
      <c r="M228" s="370">
        <v>20</v>
      </c>
      <c r="N228" s="370">
        <v>0.06</v>
      </c>
      <c r="O228" s="370">
        <v>2</v>
      </c>
      <c r="P228" s="370" t="s">
        <v>422</v>
      </c>
      <c r="Q228" s="370" t="s">
        <v>422</v>
      </c>
      <c r="R228" s="370" t="s">
        <v>422</v>
      </c>
      <c r="S228" s="370" t="s">
        <v>422</v>
      </c>
    </row>
    <row r="229" spans="1:19" s="312" customFormat="1" x14ac:dyDescent="0.3">
      <c r="A229" s="329" t="s">
        <v>383</v>
      </c>
      <c r="B229" s="329" t="s">
        <v>412</v>
      </c>
      <c r="C229" s="327" t="s">
        <v>59</v>
      </c>
      <c r="D229" s="370" t="s">
        <v>422</v>
      </c>
      <c r="E229" s="370" t="s">
        <v>422</v>
      </c>
      <c r="F229" s="370" t="s">
        <v>422</v>
      </c>
      <c r="G229" s="370">
        <v>300</v>
      </c>
      <c r="H229" s="370">
        <v>2</v>
      </c>
      <c r="I229" s="370" t="s">
        <v>422</v>
      </c>
      <c r="J229" s="370" t="s">
        <v>422</v>
      </c>
      <c r="K229" s="370">
        <v>40</v>
      </c>
      <c r="L229" s="370">
        <v>0.6</v>
      </c>
      <c r="M229" s="370">
        <v>20</v>
      </c>
      <c r="N229" s="370">
        <v>0.6</v>
      </c>
      <c r="O229" s="370">
        <v>8</v>
      </c>
      <c r="P229" s="370" t="s">
        <v>422</v>
      </c>
      <c r="Q229" s="370">
        <v>0.7</v>
      </c>
      <c r="R229" s="370">
        <v>0.03</v>
      </c>
      <c r="S229" s="370">
        <v>0.1</v>
      </c>
    </row>
    <row r="230" spans="1:19" s="312" customFormat="1" x14ac:dyDescent="0.3">
      <c r="A230" s="329" t="s">
        <v>384</v>
      </c>
      <c r="B230" s="329" t="s">
        <v>412</v>
      </c>
      <c r="C230" s="327" t="s">
        <v>334</v>
      </c>
      <c r="D230" s="370" t="s">
        <v>422</v>
      </c>
      <c r="E230" s="370" t="s">
        <v>422</v>
      </c>
      <c r="F230" s="370" t="s">
        <v>422</v>
      </c>
      <c r="G230" s="370">
        <v>500</v>
      </c>
      <c r="H230" s="370">
        <v>3</v>
      </c>
      <c r="I230" s="370" t="s">
        <v>422</v>
      </c>
      <c r="J230" s="370" t="s">
        <v>422</v>
      </c>
      <c r="K230" s="370">
        <v>40</v>
      </c>
      <c r="L230" s="370">
        <v>1</v>
      </c>
      <c r="M230" s="370">
        <v>20</v>
      </c>
      <c r="N230" s="370">
        <v>0.2</v>
      </c>
      <c r="O230" s="370">
        <v>2</v>
      </c>
      <c r="P230" s="370" t="s">
        <v>422</v>
      </c>
      <c r="Q230" s="370">
        <v>0.8</v>
      </c>
      <c r="R230" s="370" t="s">
        <v>422</v>
      </c>
      <c r="S230" s="370">
        <v>0.06</v>
      </c>
    </row>
    <row r="231" spans="1:19" s="312" customFormat="1" x14ac:dyDescent="0.3">
      <c r="A231" s="329" t="s">
        <v>385</v>
      </c>
      <c r="B231" s="329" t="s">
        <v>412</v>
      </c>
      <c r="C231" s="327" t="s">
        <v>334</v>
      </c>
      <c r="D231" s="370" t="s">
        <v>422</v>
      </c>
      <c r="E231" s="370" t="s">
        <v>422</v>
      </c>
      <c r="F231" s="370" t="s">
        <v>422</v>
      </c>
      <c r="G231" s="370">
        <v>400</v>
      </c>
      <c r="H231" s="370">
        <v>1</v>
      </c>
      <c r="I231" s="370" t="s">
        <v>422</v>
      </c>
      <c r="J231" s="370" t="s">
        <v>422</v>
      </c>
      <c r="K231" s="370">
        <v>20</v>
      </c>
      <c r="L231" s="370">
        <v>0.2</v>
      </c>
      <c r="M231" s="370">
        <v>20</v>
      </c>
      <c r="N231" s="370">
        <v>7.0000000000000007E-2</v>
      </c>
      <c r="O231" s="370">
        <v>1</v>
      </c>
      <c r="P231" s="370" t="s">
        <v>422</v>
      </c>
      <c r="Q231" s="370">
        <v>0.5</v>
      </c>
      <c r="R231" s="370" t="s">
        <v>422</v>
      </c>
      <c r="S231" s="370">
        <v>0.06</v>
      </c>
    </row>
    <row r="232" spans="1:19" s="312" customFormat="1" x14ac:dyDescent="0.3">
      <c r="A232" s="329" t="s">
        <v>386</v>
      </c>
      <c r="B232" s="329" t="s">
        <v>412</v>
      </c>
      <c r="C232" s="327" t="s">
        <v>334</v>
      </c>
      <c r="D232" s="370" t="s">
        <v>422</v>
      </c>
      <c r="E232" s="370" t="s">
        <v>422</v>
      </c>
      <c r="F232" s="370" t="s">
        <v>422</v>
      </c>
      <c r="G232" s="370">
        <v>200</v>
      </c>
      <c r="H232" s="370">
        <v>1</v>
      </c>
      <c r="I232" s="370" t="s">
        <v>422</v>
      </c>
      <c r="J232" s="370" t="s">
        <v>422</v>
      </c>
      <c r="K232" s="370">
        <v>40</v>
      </c>
      <c r="L232" s="370">
        <v>4</v>
      </c>
      <c r="M232" s="370">
        <v>20</v>
      </c>
      <c r="N232" s="370">
        <v>0.1</v>
      </c>
      <c r="O232" s="370">
        <v>0.9</v>
      </c>
      <c r="P232" s="370" t="s">
        <v>422</v>
      </c>
      <c r="Q232" s="370" t="s">
        <v>422</v>
      </c>
      <c r="R232" s="370" t="s">
        <v>422</v>
      </c>
      <c r="S232" s="370">
        <v>0.03</v>
      </c>
    </row>
    <row r="233" spans="1:19" s="312" customFormat="1" x14ac:dyDescent="0.3">
      <c r="A233" s="329" t="s">
        <v>387</v>
      </c>
      <c r="B233" s="329" t="s">
        <v>412</v>
      </c>
      <c r="C233" s="327" t="s">
        <v>334</v>
      </c>
      <c r="D233" s="370" t="s">
        <v>422</v>
      </c>
      <c r="E233" s="370" t="s">
        <v>422</v>
      </c>
      <c r="F233" s="370" t="s">
        <v>422</v>
      </c>
      <c r="G233" s="370">
        <v>200</v>
      </c>
      <c r="H233" s="370">
        <v>10</v>
      </c>
      <c r="I233" s="370" t="s">
        <v>422</v>
      </c>
      <c r="J233" s="370" t="s">
        <v>422</v>
      </c>
      <c r="K233" s="370">
        <v>20</v>
      </c>
      <c r="L233" s="370">
        <v>2</v>
      </c>
      <c r="M233" s="370">
        <v>20</v>
      </c>
      <c r="N233" s="370">
        <v>0.2</v>
      </c>
      <c r="O233" s="370">
        <v>2</v>
      </c>
      <c r="P233" s="370" t="s">
        <v>422</v>
      </c>
      <c r="Q233" s="370">
        <v>0.3</v>
      </c>
      <c r="R233" s="370" t="s">
        <v>422</v>
      </c>
      <c r="S233" s="370">
        <v>0.05</v>
      </c>
    </row>
    <row r="234" spans="1:19" s="312" customFormat="1" x14ac:dyDescent="0.3">
      <c r="A234" s="329" t="s">
        <v>388</v>
      </c>
      <c r="B234" s="329" t="s">
        <v>412</v>
      </c>
      <c r="C234" s="327" t="s">
        <v>334</v>
      </c>
      <c r="D234" s="370" t="s">
        <v>422</v>
      </c>
      <c r="E234" s="370" t="s">
        <v>422</v>
      </c>
      <c r="F234" s="370" t="s">
        <v>422</v>
      </c>
      <c r="G234" s="370">
        <v>400</v>
      </c>
      <c r="H234" s="370">
        <v>3</v>
      </c>
      <c r="I234" s="370" t="s">
        <v>422</v>
      </c>
      <c r="J234" s="370" t="s">
        <v>422</v>
      </c>
      <c r="K234" s="370">
        <v>20</v>
      </c>
      <c r="L234" s="370">
        <v>10</v>
      </c>
      <c r="M234" s="370">
        <v>40</v>
      </c>
      <c r="N234" s="370">
        <v>2</v>
      </c>
      <c r="O234" s="370">
        <v>2</v>
      </c>
      <c r="P234" s="370" t="s">
        <v>422</v>
      </c>
      <c r="Q234" s="370">
        <v>0.9</v>
      </c>
      <c r="R234" s="370" t="s">
        <v>422</v>
      </c>
      <c r="S234" s="370">
        <v>7.0000000000000007E-2</v>
      </c>
    </row>
    <row r="235" spans="1:19" s="312" customFormat="1" x14ac:dyDescent="0.3">
      <c r="A235" s="329" t="s">
        <v>389</v>
      </c>
      <c r="B235" s="329" t="s">
        <v>412</v>
      </c>
      <c r="C235" s="327" t="s">
        <v>334</v>
      </c>
      <c r="D235" s="370" t="s">
        <v>422</v>
      </c>
      <c r="E235" s="370" t="s">
        <v>422</v>
      </c>
      <c r="F235" s="370" t="s">
        <v>422</v>
      </c>
      <c r="G235" s="370">
        <v>200</v>
      </c>
      <c r="H235" s="370">
        <v>0.7</v>
      </c>
      <c r="I235" s="370" t="s">
        <v>422</v>
      </c>
      <c r="J235" s="370" t="s">
        <v>422</v>
      </c>
      <c r="K235" s="370">
        <v>20</v>
      </c>
      <c r="L235" s="370">
        <v>0.2</v>
      </c>
      <c r="M235" s="370">
        <v>8</v>
      </c>
      <c r="N235" s="370">
        <v>0.05</v>
      </c>
      <c r="O235" s="370">
        <v>1</v>
      </c>
      <c r="P235" s="370" t="s">
        <v>422</v>
      </c>
      <c r="Q235" s="370" t="s">
        <v>422</v>
      </c>
      <c r="R235" s="370" t="s">
        <v>422</v>
      </c>
      <c r="S235" s="370" t="s">
        <v>422</v>
      </c>
    </row>
    <row r="236" spans="1:19" s="312" customFormat="1" x14ac:dyDescent="0.3">
      <c r="A236" s="329" t="s">
        <v>390</v>
      </c>
      <c r="B236" s="329" t="s">
        <v>412</v>
      </c>
      <c r="C236" s="327" t="s">
        <v>334</v>
      </c>
      <c r="D236" s="370" t="s">
        <v>422</v>
      </c>
      <c r="E236" s="370" t="s">
        <v>422</v>
      </c>
      <c r="F236" s="370" t="s">
        <v>422</v>
      </c>
      <c r="G236" s="370">
        <v>200</v>
      </c>
      <c r="H236" s="370">
        <v>1</v>
      </c>
      <c r="I236" s="370" t="s">
        <v>422</v>
      </c>
      <c r="J236" s="370" t="s">
        <v>422</v>
      </c>
      <c r="K236" s="370">
        <v>20</v>
      </c>
      <c r="L236" s="370">
        <v>2</v>
      </c>
      <c r="M236" s="370">
        <v>10</v>
      </c>
      <c r="N236" s="370">
        <v>0.3</v>
      </c>
      <c r="O236" s="370">
        <v>1</v>
      </c>
      <c r="P236" s="370" t="s">
        <v>422</v>
      </c>
      <c r="Q236" s="370" t="s">
        <v>422</v>
      </c>
      <c r="R236" s="370" t="s">
        <v>422</v>
      </c>
      <c r="S236" s="370">
        <v>0.04</v>
      </c>
    </row>
    <row r="237" spans="1:19" s="312" customFormat="1" x14ac:dyDescent="0.3">
      <c r="A237" s="329" t="s">
        <v>391</v>
      </c>
      <c r="B237" s="329" t="s">
        <v>412</v>
      </c>
      <c r="C237" s="327" t="s">
        <v>334</v>
      </c>
      <c r="D237" s="370" t="s">
        <v>422</v>
      </c>
      <c r="E237" s="370" t="s">
        <v>422</v>
      </c>
      <c r="F237" s="370" t="s">
        <v>422</v>
      </c>
      <c r="G237" s="370">
        <v>500</v>
      </c>
      <c r="H237" s="370">
        <v>2</v>
      </c>
      <c r="I237" s="370" t="s">
        <v>422</v>
      </c>
      <c r="J237" s="370" t="s">
        <v>422</v>
      </c>
      <c r="K237" s="370">
        <v>20</v>
      </c>
      <c r="L237" s="370">
        <v>1</v>
      </c>
      <c r="M237" s="370">
        <v>20</v>
      </c>
      <c r="N237" s="370">
        <v>0.09</v>
      </c>
      <c r="O237" s="370">
        <v>0.8</v>
      </c>
      <c r="P237" s="370" t="s">
        <v>422</v>
      </c>
      <c r="Q237" s="370" t="s">
        <v>422</v>
      </c>
      <c r="R237" s="370" t="s">
        <v>422</v>
      </c>
      <c r="S237" s="370">
        <v>0.03</v>
      </c>
    </row>
    <row r="238" spans="1:19" s="312" customFormat="1" x14ac:dyDescent="0.3">
      <c r="A238" s="329" t="s">
        <v>392</v>
      </c>
      <c r="B238" s="329" t="s">
        <v>412</v>
      </c>
      <c r="C238" s="327" t="s">
        <v>334</v>
      </c>
      <c r="D238" s="370" t="s">
        <v>422</v>
      </c>
      <c r="E238" s="370" t="s">
        <v>422</v>
      </c>
      <c r="F238" s="370" t="s">
        <v>422</v>
      </c>
      <c r="G238" s="370">
        <v>200</v>
      </c>
      <c r="H238" s="370">
        <v>1</v>
      </c>
      <c r="I238" s="370" t="s">
        <v>422</v>
      </c>
      <c r="J238" s="370" t="s">
        <v>422</v>
      </c>
      <c r="K238" s="370">
        <v>30</v>
      </c>
      <c r="L238" s="370">
        <v>2</v>
      </c>
      <c r="M238" s="370">
        <v>8</v>
      </c>
      <c r="N238" s="370">
        <v>0.2</v>
      </c>
      <c r="O238" s="370">
        <v>1</v>
      </c>
      <c r="P238" s="370" t="s">
        <v>422</v>
      </c>
      <c r="Q238" s="370" t="s">
        <v>422</v>
      </c>
      <c r="R238" s="370" t="s">
        <v>422</v>
      </c>
      <c r="S238" s="370" t="s">
        <v>422</v>
      </c>
    </row>
    <row r="239" spans="1:19" s="312" customFormat="1" x14ac:dyDescent="0.3">
      <c r="A239" s="329" t="s">
        <v>393</v>
      </c>
      <c r="B239" s="329" t="s">
        <v>412</v>
      </c>
      <c r="C239" s="327" t="s">
        <v>334</v>
      </c>
      <c r="D239" s="370" t="s">
        <v>422</v>
      </c>
      <c r="E239" s="370" t="s">
        <v>422</v>
      </c>
      <c r="F239" s="370" t="s">
        <v>422</v>
      </c>
      <c r="G239" s="370">
        <v>500</v>
      </c>
      <c r="H239" s="370">
        <v>0.9</v>
      </c>
      <c r="I239" s="370" t="s">
        <v>422</v>
      </c>
      <c r="J239" s="370" t="s">
        <v>422</v>
      </c>
      <c r="K239" s="370">
        <v>30</v>
      </c>
      <c r="L239" s="370">
        <v>0.1</v>
      </c>
      <c r="M239" s="370">
        <v>10</v>
      </c>
      <c r="N239" s="370">
        <v>0.06</v>
      </c>
      <c r="O239" s="370">
        <v>0.8</v>
      </c>
      <c r="P239" s="370" t="s">
        <v>422</v>
      </c>
      <c r="Q239" s="370" t="s">
        <v>422</v>
      </c>
      <c r="R239" s="370" t="s">
        <v>422</v>
      </c>
      <c r="S239" s="370" t="s">
        <v>422</v>
      </c>
    </row>
    <row r="240" spans="1:19" s="312" customFormat="1" x14ac:dyDescent="0.3">
      <c r="A240" s="329" t="s">
        <v>394</v>
      </c>
      <c r="B240" s="329" t="s">
        <v>412</v>
      </c>
      <c r="C240" s="327" t="s">
        <v>334</v>
      </c>
      <c r="D240" s="370" t="s">
        <v>422</v>
      </c>
      <c r="E240" s="370" t="s">
        <v>422</v>
      </c>
      <c r="F240" s="370" t="s">
        <v>422</v>
      </c>
      <c r="G240" s="370">
        <v>400</v>
      </c>
      <c r="H240" s="370">
        <v>1</v>
      </c>
      <c r="I240" s="370" t="s">
        <v>422</v>
      </c>
      <c r="J240" s="370" t="s">
        <v>422</v>
      </c>
      <c r="K240" s="370">
        <v>30</v>
      </c>
      <c r="L240" s="370">
        <v>0.2</v>
      </c>
      <c r="M240" s="370">
        <v>10</v>
      </c>
      <c r="N240" s="370">
        <v>0.2</v>
      </c>
      <c r="O240" s="370">
        <v>4</v>
      </c>
      <c r="P240" s="370" t="s">
        <v>422</v>
      </c>
      <c r="Q240" s="370" t="s">
        <v>422</v>
      </c>
      <c r="R240" s="370" t="s">
        <v>422</v>
      </c>
      <c r="S240" s="370">
        <v>0.02</v>
      </c>
    </row>
    <row r="241" spans="1:19" s="312" customFormat="1" x14ac:dyDescent="0.3">
      <c r="A241" s="329" t="s">
        <v>395</v>
      </c>
      <c r="B241" s="329" t="s">
        <v>412</v>
      </c>
      <c r="C241" s="327" t="s">
        <v>334</v>
      </c>
      <c r="D241" s="370" t="s">
        <v>422</v>
      </c>
      <c r="E241" s="370" t="s">
        <v>422</v>
      </c>
      <c r="F241" s="370" t="s">
        <v>422</v>
      </c>
      <c r="G241" s="370">
        <v>400</v>
      </c>
      <c r="H241" s="370">
        <v>1</v>
      </c>
      <c r="I241" s="370" t="s">
        <v>422</v>
      </c>
      <c r="J241" s="370" t="s">
        <v>422</v>
      </c>
      <c r="K241" s="370">
        <v>20</v>
      </c>
      <c r="L241" s="370">
        <v>0.9</v>
      </c>
      <c r="M241" s="370">
        <v>10</v>
      </c>
      <c r="N241" s="370">
        <v>0.1</v>
      </c>
      <c r="O241" s="370">
        <v>3</v>
      </c>
      <c r="P241" s="370" t="s">
        <v>422</v>
      </c>
      <c r="Q241" s="370" t="s">
        <v>422</v>
      </c>
      <c r="R241" s="370" t="s">
        <v>422</v>
      </c>
      <c r="S241" s="370">
        <v>0.04</v>
      </c>
    </row>
    <row r="242" spans="1:19" s="312" customFormat="1" x14ac:dyDescent="0.3">
      <c r="A242" s="329" t="s">
        <v>396</v>
      </c>
      <c r="B242" s="329" t="s">
        <v>412</v>
      </c>
      <c r="C242" s="327" t="s">
        <v>334</v>
      </c>
      <c r="D242" s="370" t="s">
        <v>422</v>
      </c>
      <c r="E242" s="370" t="s">
        <v>422</v>
      </c>
      <c r="F242" s="370" t="s">
        <v>422</v>
      </c>
      <c r="G242" s="370">
        <v>400</v>
      </c>
      <c r="H242" s="370">
        <v>2</v>
      </c>
      <c r="I242" s="370" t="s">
        <v>422</v>
      </c>
      <c r="J242" s="370" t="s">
        <v>422</v>
      </c>
      <c r="K242" s="370">
        <v>40</v>
      </c>
      <c r="L242" s="370">
        <v>0.1</v>
      </c>
      <c r="M242" s="370">
        <v>10</v>
      </c>
      <c r="N242" s="370">
        <v>0.1</v>
      </c>
      <c r="O242" s="370">
        <v>3</v>
      </c>
      <c r="P242" s="370" t="s">
        <v>422</v>
      </c>
      <c r="Q242" s="370" t="s">
        <v>422</v>
      </c>
      <c r="R242" s="370" t="s">
        <v>422</v>
      </c>
      <c r="S242" s="370">
        <v>0.03</v>
      </c>
    </row>
    <row r="243" spans="1:19" s="312" customFormat="1" x14ac:dyDescent="0.3">
      <c r="A243" s="329" t="s">
        <v>397</v>
      </c>
      <c r="B243" s="329" t="s">
        <v>412</v>
      </c>
      <c r="C243" s="327" t="s">
        <v>334</v>
      </c>
      <c r="D243" s="370" t="s">
        <v>422</v>
      </c>
      <c r="E243" s="370" t="s">
        <v>422</v>
      </c>
      <c r="F243" s="370" t="s">
        <v>422</v>
      </c>
      <c r="G243" s="370">
        <v>300</v>
      </c>
      <c r="H243" s="370">
        <v>5</v>
      </c>
      <c r="I243" s="370" t="s">
        <v>422</v>
      </c>
      <c r="J243" s="370" t="s">
        <v>422</v>
      </c>
      <c r="K243" s="370">
        <v>30</v>
      </c>
      <c r="L243" s="370">
        <v>0.2</v>
      </c>
      <c r="M243" s="370">
        <v>20</v>
      </c>
      <c r="N243" s="370">
        <v>0.1</v>
      </c>
      <c r="O243" s="370">
        <v>4</v>
      </c>
      <c r="P243" s="370" t="s">
        <v>422</v>
      </c>
      <c r="Q243" s="370">
        <v>0.3</v>
      </c>
      <c r="R243" s="370" t="s">
        <v>422</v>
      </c>
      <c r="S243" s="370">
        <v>0.03</v>
      </c>
    </row>
    <row r="244" spans="1:19" s="312" customFormat="1" x14ac:dyDescent="0.3">
      <c r="A244" s="329" t="s">
        <v>398</v>
      </c>
      <c r="B244" s="329" t="s">
        <v>412</v>
      </c>
      <c r="C244" s="327" t="s">
        <v>334</v>
      </c>
      <c r="D244" s="370" t="s">
        <v>422</v>
      </c>
      <c r="E244" s="370" t="s">
        <v>422</v>
      </c>
      <c r="F244" s="370" t="s">
        <v>422</v>
      </c>
      <c r="G244" s="370">
        <v>100</v>
      </c>
      <c r="H244" s="370">
        <v>0.8</v>
      </c>
      <c r="I244" s="370" t="s">
        <v>422</v>
      </c>
      <c r="J244" s="370" t="s">
        <v>422</v>
      </c>
      <c r="K244" s="370">
        <v>30</v>
      </c>
      <c r="L244" s="370">
        <v>0.5</v>
      </c>
      <c r="M244" s="370">
        <v>10</v>
      </c>
      <c r="N244" s="370">
        <v>0.2</v>
      </c>
      <c r="O244" s="370">
        <v>2</v>
      </c>
      <c r="P244" s="370" t="s">
        <v>422</v>
      </c>
      <c r="Q244" s="370">
        <v>0.5</v>
      </c>
      <c r="R244" s="370" t="s">
        <v>422</v>
      </c>
      <c r="S244" s="370">
        <v>0.06</v>
      </c>
    </row>
    <row r="245" spans="1:19" s="312" customFormat="1" x14ac:dyDescent="0.3">
      <c r="A245" s="329" t="s">
        <v>399</v>
      </c>
      <c r="B245" s="329" t="s">
        <v>412</v>
      </c>
      <c r="C245" s="327" t="s">
        <v>334</v>
      </c>
      <c r="D245" s="370" t="s">
        <v>422</v>
      </c>
      <c r="E245" s="370" t="s">
        <v>422</v>
      </c>
      <c r="F245" s="370" t="s">
        <v>422</v>
      </c>
      <c r="G245" s="370">
        <v>300</v>
      </c>
      <c r="H245" s="370">
        <v>0.4</v>
      </c>
      <c r="I245" s="370" t="s">
        <v>422</v>
      </c>
      <c r="J245" s="370" t="s">
        <v>422</v>
      </c>
      <c r="K245" s="370">
        <v>20</v>
      </c>
      <c r="L245" s="370">
        <v>0.2</v>
      </c>
      <c r="M245" s="370">
        <v>10</v>
      </c>
      <c r="N245" s="370">
        <v>0.06</v>
      </c>
      <c r="O245" s="370">
        <v>2</v>
      </c>
      <c r="P245" s="370" t="s">
        <v>422</v>
      </c>
      <c r="Q245" s="370" t="s">
        <v>422</v>
      </c>
      <c r="R245" s="370" t="s">
        <v>422</v>
      </c>
      <c r="S245" s="370" t="s">
        <v>422</v>
      </c>
    </row>
    <row r="246" spans="1:19" s="312" customFormat="1" x14ac:dyDescent="0.3">
      <c r="A246" s="329" t="s">
        <v>400</v>
      </c>
      <c r="B246" s="329" t="s">
        <v>412</v>
      </c>
      <c r="C246" s="327" t="s">
        <v>334</v>
      </c>
      <c r="D246" s="370" t="s">
        <v>422</v>
      </c>
      <c r="E246" s="370" t="s">
        <v>422</v>
      </c>
      <c r="F246" s="370" t="s">
        <v>422</v>
      </c>
      <c r="G246" s="370">
        <v>200</v>
      </c>
      <c r="H246" s="370">
        <v>2</v>
      </c>
      <c r="I246" s="370" t="s">
        <v>422</v>
      </c>
      <c r="J246" s="370" t="s">
        <v>422</v>
      </c>
      <c r="K246" s="370">
        <v>20</v>
      </c>
      <c r="L246" s="370">
        <v>0.3</v>
      </c>
      <c r="M246" s="370">
        <v>10</v>
      </c>
      <c r="N246" s="370">
        <v>0.06</v>
      </c>
      <c r="O246" s="370">
        <v>2</v>
      </c>
      <c r="P246" s="370" t="s">
        <v>422</v>
      </c>
      <c r="Q246" s="370" t="s">
        <v>422</v>
      </c>
      <c r="R246" s="370" t="s">
        <v>422</v>
      </c>
      <c r="S246" s="370" t="s">
        <v>422</v>
      </c>
    </row>
    <row r="247" spans="1:19" s="312" customFormat="1" x14ac:dyDescent="0.3">
      <c r="A247" s="329" t="s">
        <v>401</v>
      </c>
      <c r="B247" s="329" t="s">
        <v>412</v>
      </c>
      <c r="C247" s="327" t="s">
        <v>334</v>
      </c>
      <c r="D247" s="370" t="s">
        <v>422</v>
      </c>
      <c r="E247" s="370" t="s">
        <v>422</v>
      </c>
      <c r="F247" s="370" t="s">
        <v>422</v>
      </c>
      <c r="G247" s="370">
        <v>300</v>
      </c>
      <c r="H247" s="370">
        <v>1</v>
      </c>
      <c r="I247" s="370" t="s">
        <v>422</v>
      </c>
      <c r="J247" s="370" t="s">
        <v>422</v>
      </c>
      <c r="K247" s="370">
        <v>20</v>
      </c>
      <c r="L247" s="370">
        <v>0.2</v>
      </c>
      <c r="M247" s="370">
        <v>10</v>
      </c>
      <c r="N247" s="370">
        <v>0.05</v>
      </c>
      <c r="O247" s="370">
        <v>3</v>
      </c>
      <c r="P247" s="370" t="s">
        <v>422</v>
      </c>
      <c r="Q247" s="370" t="s">
        <v>422</v>
      </c>
      <c r="R247" s="370" t="s">
        <v>422</v>
      </c>
      <c r="S247" s="370" t="s">
        <v>422</v>
      </c>
    </row>
    <row r="248" spans="1:19" s="312" customFormat="1" x14ac:dyDescent="0.3">
      <c r="A248" s="329" t="s">
        <v>402</v>
      </c>
      <c r="B248" s="329" t="s">
        <v>412</v>
      </c>
      <c r="C248" s="327" t="s">
        <v>334</v>
      </c>
      <c r="D248" s="370" t="s">
        <v>422</v>
      </c>
      <c r="E248" s="370" t="s">
        <v>422</v>
      </c>
      <c r="F248" s="370" t="s">
        <v>422</v>
      </c>
      <c r="G248" s="370">
        <v>300</v>
      </c>
      <c r="H248" s="370">
        <v>1</v>
      </c>
      <c r="I248" s="370" t="s">
        <v>422</v>
      </c>
      <c r="J248" s="370" t="s">
        <v>422</v>
      </c>
      <c r="K248" s="370">
        <v>20</v>
      </c>
      <c r="L248" s="370">
        <v>1</v>
      </c>
      <c r="M248" s="370">
        <v>20</v>
      </c>
      <c r="N248" s="370">
        <v>0.2</v>
      </c>
      <c r="O248" s="370">
        <v>2</v>
      </c>
      <c r="P248" s="370" t="s">
        <v>422</v>
      </c>
      <c r="Q248" s="370" t="s">
        <v>422</v>
      </c>
      <c r="R248" s="370" t="s">
        <v>422</v>
      </c>
      <c r="S248" s="370" t="s">
        <v>422</v>
      </c>
    </row>
    <row r="249" spans="1:19" s="312" customFormat="1" x14ac:dyDescent="0.3">
      <c r="A249" s="329" t="s">
        <v>403</v>
      </c>
      <c r="B249" s="329" t="s">
        <v>412</v>
      </c>
      <c r="C249" s="327" t="s">
        <v>334</v>
      </c>
      <c r="D249" s="370" t="s">
        <v>422</v>
      </c>
      <c r="E249" s="370" t="s">
        <v>422</v>
      </c>
      <c r="F249" s="370" t="s">
        <v>422</v>
      </c>
      <c r="G249" s="370">
        <v>200</v>
      </c>
      <c r="H249" s="370">
        <v>2</v>
      </c>
      <c r="I249" s="370" t="s">
        <v>422</v>
      </c>
      <c r="J249" s="370" t="s">
        <v>422</v>
      </c>
      <c r="K249" s="370">
        <v>10</v>
      </c>
      <c r="L249" s="370">
        <v>0.3</v>
      </c>
      <c r="M249" s="370">
        <v>4</v>
      </c>
      <c r="N249" s="370">
        <v>0.08</v>
      </c>
      <c r="O249" s="370">
        <v>1</v>
      </c>
      <c r="P249" s="370" t="s">
        <v>422</v>
      </c>
      <c r="Q249" s="370" t="s">
        <v>422</v>
      </c>
      <c r="R249" s="370" t="s">
        <v>422</v>
      </c>
      <c r="S249" s="370">
        <v>0.05</v>
      </c>
    </row>
    <row r="250" spans="1:19" s="312" customFormat="1" x14ac:dyDescent="0.3">
      <c r="A250" s="327" t="s">
        <v>464</v>
      </c>
      <c r="B250" s="327" t="s">
        <v>410</v>
      </c>
      <c r="C250" s="327" t="s">
        <v>59</v>
      </c>
      <c r="D250" s="370">
        <v>20</v>
      </c>
      <c r="E250" s="370">
        <v>3</v>
      </c>
      <c r="F250" s="370">
        <v>1000000</v>
      </c>
      <c r="G250" s="370">
        <v>600000</v>
      </c>
      <c r="H250" s="370" t="s">
        <v>422</v>
      </c>
      <c r="I250" s="370">
        <v>200</v>
      </c>
      <c r="J250" s="370">
        <v>7000</v>
      </c>
      <c r="K250" s="370" t="s">
        <v>422</v>
      </c>
      <c r="L250" s="370" t="s">
        <v>422</v>
      </c>
      <c r="M250" s="370" t="s">
        <v>422</v>
      </c>
      <c r="N250" s="370">
        <v>4</v>
      </c>
      <c r="O250" s="370">
        <v>5000</v>
      </c>
      <c r="P250" s="370">
        <v>20</v>
      </c>
      <c r="Q250" s="370">
        <v>200</v>
      </c>
      <c r="R250" s="370">
        <v>0.2</v>
      </c>
      <c r="S250" s="370">
        <v>10</v>
      </c>
    </row>
    <row r="251" spans="1:19" s="312" customFormat="1" x14ac:dyDescent="0.3">
      <c r="A251" s="327" t="s">
        <v>465</v>
      </c>
      <c r="B251" s="327" t="s">
        <v>410</v>
      </c>
      <c r="C251" s="327" t="s">
        <v>59</v>
      </c>
      <c r="D251" s="370">
        <v>10</v>
      </c>
      <c r="E251" s="370">
        <v>2</v>
      </c>
      <c r="F251" s="370">
        <v>1000000</v>
      </c>
      <c r="G251" s="370">
        <v>500000</v>
      </c>
      <c r="H251" s="370" t="s">
        <v>422</v>
      </c>
      <c r="I251" s="370">
        <v>90</v>
      </c>
      <c r="J251" s="370">
        <v>4000</v>
      </c>
      <c r="K251" s="370" t="s">
        <v>422</v>
      </c>
      <c r="L251" s="370" t="s">
        <v>422</v>
      </c>
      <c r="M251" s="370" t="s">
        <v>422</v>
      </c>
      <c r="N251" s="370">
        <v>2</v>
      </c>
      <c r="O251" s="370">
        <v>6000</v>
      </c>
      <c r="P251" s="370">
        <v>30</v>
      </c>
      <c r="Q251" s="370">
        <v>200</v>
      </c>
      <c r="R251" s="370">
        <v>0.08</v>
      </c>
      <c r="S251" s="370">
        <v>10</v>
      </c>
    </row>
    <row r="252" spans="1:19" s="312" customFormat="1" x14ac:dyDescent="0.3">
      <c r="A252" s="327" t="s">
        <v>466</v>
      </c>
      <c r="B252" s="327" t="s">
        <v>410</v>
      </c>
      <c r="C252" s="327" t="s">
        <v>59</v>
      </c>
      <c r="D252" s="370">
        <v>10</v>
      </c>
      <c r="E252" s="370" t="s">
        <v>422</v>
      </c>
      <c r="F252" s="370">
        <v>2000000</v>
      </c>
      <c r="G252" s="370">
        <v>500000</v>
      </c>
      <c r="H252" s="370" t="s">
        <v>422</v>
      </c>
      <c r="I252" s="370">
        <v>100</v>
      </c>
      <c r="J252" s="370">
        <v>10000</v>
      </c>
      <c r="K252" s="370" t="s">
        <v>422</v>
      </c>
      <c r="L252" s="370" t="s">
        <v>422</v>
      </c>
      <c r="M252" s="370" t="s">
        <v>422</v>
      </c>
      <c r="N252" s="370">
        <v>4</v>
      </c>
      <c r="O252" s="370">
        <v>3000</v>
      </c>
      <c r="P252" s="370">
        <v>20</v>
      </c>
      <c r="Q252" s="370">
        <v>400</v>
      </c>
      <c r="R252" s="370">
        <v>0.5</v>
      </c>
      <c r="S252" s="370">
        <v>9</v>
      </c>
    </row>
    <row r="253" spans="1:19" s="312" customFormat="1" x14ac:dyDescent="0.3">
      <c r="A253" s="327" t="s">
        <v>467</v>
      </c>
      <c r="B253" s="327" t="s">
        <v>410</v>
      </c>
      <c r="C253" s="327" t="s">
        <v>59</v>
      </c>
      <c r="D253" s="370">
        <v>200</v>
      </c>
      <c r="E253" s="370">
        <v>1</v>
      </c>
      <c r="F253" s="370">
        <v>80000</v>
      </c>
      <c r="G253" s="370" t="s">
        <v>422</v>
      </c>
      <c r="H253" s="370">
        <v>600000</v>
      </c>
      <c r="I253" s="370">
        <v>500</v>
      </c>
      <c r="J253" s="370">
        <v>300</v>
      </c>
      <c r="K253" s="370">
        <v>500000</v>
      </c>
      <c r="L253" s="370">
        <v>100000</v>
      </c>
      <c r="M253" s="370" t="s">
        <v>422</v>
      </c>
      <c r="N253" s="370">
        <v>700</v>
      </c>
      <c r="O253" s="370">
        <v>10000</v>
      </c>
      <c r="P253" s="370">
        <v>500</v>
      </c>
      <c r="Q253" s="370">
        <v>2000</v>
      </c>
      <c r="R253" s="370">
        <v>2</v>
      </c>
      <c r="S253" s="370">
        <v>6</v>
      </c>
    </row>
    <row r="254" spans="1:19" s="312" customFormat="1" x14ac:dyDescent="0.3">
      <c r="A254" s="327" t="s">
        <v>468</v>
      </c>
      <c r="B254" s="327" t="s">
        <v>410</v>
      </c>
      <c r="C254" s="327" t="s">
        <v>59</v>
      </c>
      <c r="D254" s="370">
        <v>300</v>
      </c>
      <c r="E254" s="370">
        <v>7</v>
      </c>
      <c r="F254" s="370">
        <v>80000</v>
      </c>
      <c r="G254" s="370" t="s">
        <v>422</v>
      </c>
      <c r="H254" s="370" t="s">
        <v>422</v>
      </c>
      <c r="I254" s="370">
        <v>1000</v>
      </c>
      <c r="J254" s="370">
        <v>300</v>
      </c>
      <c r="K254" s="370">
        <v>200000</v>
      </c>
      <c r="L254" s="370">
        <v>100000</v>
      </c>
      <c r="M254" s="370" t="s">
        <v>422</v>
      </c>
      <c r="N254" s="370">
        <v>1000</v>
      </c>
      <c r="O254" s="370">
        <v>20000</v>
      </c>
      <c r="P254" s="370">
        <v>700</v>
      </c>
      <c r="Q254" s="370">
        <v>1000</v>
      </c>
      <c r="R254" s="370">
        <v>3</v>
      </c>
      <c r="S254" s="370">
        <v>10</v>
      </c>
    </row>
    <row r="255" spans="1:19" s="312" customFormat="1" x14ac:dyDescent="0.3">
      <c r="A255" s="327" t="s">
        <v>469</v>
      </c>
      <c r="B255" s="327" t="s">
        <v>410</v>
      </c>
      <c r="C255" s="327" t="s">
        <v>59</v>
      </c>
      <c r="D255" s="370">
        <v>200</v>
      </c>
      <c r="E255" s="370">
        <v>3</v>
      </c>
      <c r="F255" s="370">
        <v>80000</v>
      </c>
      <c r="G255" s="370" t="s">
        <v>422</v>
      </c>
      <c r="H255" s="370">
        <v>1000000</v>
      </c>
      <c r="I255" s="370">
        <v>500</v>
      </c>
      <c r="J255" s="370">
        <v>400</v>
      </c>
      <c r="K255" s="370">
        <v>200000</v>
      </c>
      <c r="L255" s="370">
        <v>100000</v>
      </c>
      <c r="M255" s="370" t="s">
        <v>422</v>
      </c>
      <c r="N255" s="370">
        <v>1000</v>
      </c>
      <c r="O255" s="370">
        <v>9000</v>
      </c>
      <c r="P255" s="370">
        <v>600</v>
      </c>
      <c r="Q255" s="370">
        <v>2000</v>
      </c>
      <c r="R255" s="370">
        <v>2</v>
      </c>
      <c r="S255" s="370">
        <v>7</v>
      </c>
    </row>
    <row r="256" spans="1:19" s="312" customFormat="1" x14ac:dyDescent="0.3">
      <c r="A256" s="327" t="s">
        <v>470</v>
      </c>
      <c r="B256" s="327" t="s">
        <v>410</v>
      </c>
      <c r="C256" s="327" t="s">
        <v>334</v>
      </c>
      <c r="D256" s="370">
        <v>5</v>
      </c>
      <c r="E256" s="370" t="s">
        <v>422</v>
      </c>
      <c r="F256" s="370">
        <v>900000</v>
      </c>
      <c r="G256" s="370">
        <v>300000</v>
      </c>
      <c r="H256" s="370" t="s">
        <v>422</v>
      </c>
      <c r="I256" s="370">
        <v>100</v>
      </c>
      <c r="J256" s="370">
        <v>2000</v>
      </c>
      <c r="K256" s="370" t="s">
        <v>422</v>
      </c>
      <c r="L256" s="370" t="s">
        <v>422</v>
      </c>
      <c r="M256" s="370">
        <v>200000</v>
      </c>
      <c r="N256" s="370">
        <v>4</v>
      </c>
      <c r="O256" s="370">
        <v>6000</v>
      </c>
      <c r="P256" s="370">
        <v>20</v>
      </c>
      <c r="Q256" s="370">
        <v>500</v>
      </c>
      <c r="R256" s="370">
        <v>0.6</v>
      </c>
      <c r="S256" s="370">
        <v>20</v>
      </c>
    </row>
    <row r="257" spans="1:19" s="312" customFormat="1" x14ac:dyDescent="0.3">
      <c r="A257" s="327" t="s">
        <v>471</v>
      </c>
      <c r="B257" s="327" t="s">
        <v>410</v>
      </c>
      <c r="C257" s="327" t="s">
        <v>334</v>
      </c>
      <c r="D257" s="370">
        <v>4</v>
      </c>
      <c r="E257" s="370" t="s">
        <v>422</v>
      </c>
      <c r="F257" s="370">
        <v>1000000</v>
      </c>
      <c r="G257" s="370">
        <v>500000</v>
      </c>
      <c r="H257" s="370" t="s">
        <v>422</v>
      </c>
      <c r="I257" s="370">
        <v>60</v>
      </c>
      <c r="J257" s="370">
        <v>4000</v>
      </c>
      <c r="K257" s="370" t="s">
        <v>422</v>
      </c>
      <c r="L257" s="370" t="s">
        <v>422</v>
      </c>
      <c r="M257" s="370">
        <v>400000</v>
      </c>
      <c r="N257" s="370">
        <v>2</v>
      </c>
      <c r="O257" s="370">
        <v>4000</v>
      </c>
      <c r="P257" s="370">
        <v>20</v>
      </c>
      <c r="Q257" s="370">
        <v>400</v>
      </c>
      <c r="R257" s="370">
        <v>0.6</v>
      </c>
      <c r="S257" s="370">
        <v>6</v>
      </c>
    </row>
    <row r="258" spans="1:19" s="312" customFormat="1" x14ac:dyDescent="0.3">
      <c r="A258" s="327" t="s">
        <v>472</v>
      </c>
      <c r="B258" s="327" t="s">
        <v>410</v>
      </c>
      <c r="C258" s="327" t="s">
        <v>334</v>
      </c>
      <c r="D258" s="370">
        <v>6</v>
      </c>
      <c r="E258" s="370" t="s">
        <v>422</v>
      </c>
      <c r="F258" s="370">
        <v>1000000</v>
      </c>
      <c r="G258" s="370">
        <v>300000</v>
      </c>
      <c r="H258" s="370" t="s">
        <v>422</v>
      </c>
      <c r="I258" s="370">
        <v>100</v>
      </c>
      <c r="J258" s="370">
        <v>4000</v>
      </c>
      <c r="K258" s="370" t="s">
        <v>422</v>
      </c>
      <c r="L258" s="370" t="s">
        <v>422</v>
      </c>
      <c r="M258" s="370">
        <v>400000</v>
      </c>
      <c r="N258" s="370">
        <v>3</v>
      </c>
      <c r="O258" s="370">
        <v>6000</v>
      </c>
      <c r="P258" s="370">
        <v>30</v>
      </c>
      <c r="Q258" s="370">
        <v>300</v>
      </c>
      <c r="R258" s="370">
        <v>1</v>
      </c>
      <c r="S258" s="370">
        <v>20</v>
      </c>
    </row>
    <row r="259" spans="1:19" s="312" customFormat="1" x14ac:dyDescent="0.3">
      <c r="A259" s="328" t="s">
        <v>447</v>
      </c>
      <c r="B259" s="328" t="s">
        <v>409</v>
      </c>
      <c r="C259" s="327" t="s">
        <v>59</v>
      </c>
      <c r="D259" s="370" t="s">
        <v>422</v>
      </c>
      <c r="E259" s="370" t="s">
        <v>422</v>
      </c>
      <c r="F259" s="370" t="s">
        <v>422</v>
      </c>
      <c r="G259" s="370">
        <v>5000</v>
      </c>
      <c r="H259" s="370">
        <v>2000</v>
      </c>
      <c r="I259" s="370" t="s">
        <v>422</v>
      </c>
      <c r="J259" s="370">
        <v>300</v>
      </c>
      <c r="K259" s="370" t="s">
        <v>422</v>
      </c>
      <c r="L259" s="370" t="s">
        <v>422</v>
      </c>
      <c r="M259" s="370">
        <v>20000</v>
      </c>
      <c r="N259" s="370">
        <v>0.3</v>
      </c>
      <c r="O259" s="370">
        <v>300</v>
      </c>
      <c r="P259" s="370">
        <v>20</v>
      </c>
      <c r="Q259" s="370">
        <v>10</v>
      </c>
      <c r="R259" s="370">
        <v>0.4</v>
      </c>
      <c r="S259" s="370">
        <v>2</v>
      </c>
    </row>
    <row r="260" spans="1:19" s="312" customFormat="1" x14ac:dyDescent="0.3">
      <c r="A260" s="328" t="s">
        <v>448</v>
      </c>
      <c r="B260" s="328" t="s">
        <v>409</v>
      </c>
      <c r="C260" s="327" t="s">
        <v>59</v>
      </c>
      <c r="D260" s="370">
        <v>40</v>
      </c>
      <c r="E260" s="370" t="s">
        <v>422</v>
      </c>
      <c r="F260" s="370" t="s">
        <v>422</v>
      </c>
      <c r="G260" s="370">
        <v>30000</v>
      </c>
      <c r="H260" s="370">
        <v>6000</v>
      </c>
      <c r="I260" s="370" t="s">
        <v>422</v>
      </c>
      <c r="J260" s="370">
        <v>300</v>
      </c>
      <c r="K260" s="370" t="s">
        <v>422</v>
      </c>
      <c r="L260" s="370" t="s">
        <v>422</v>
      </c>
      <c r="M260" s="370">
        <v>50000</v>
      </c>
      <c r="N260" s="370">
        <v>0.5</v>
      </c>
      <c r="O260" s="370">
        <v>700</v>
      </c>
      <c r="P260" s="370">
        <v>20</v>
      </c>
      <c r="Q260" s="370">
        <v>90</v>
      </c>
      <c r="R260" s="370">
        <v>0.4</v>
      </c>
      <c r="S260" s="370">
        <v>5</v>
      </c>
    </row>
    <row r="261" spans="1:19" s="312" customFormat="1" x14ac:dyDescent="0.3">
      <c r="A261" s="328" t="s">
        <v>449</v>
      </c>
      <c r="B261" s="328" t="s">
        <v>409</v>
      </c>
      <c r="C261" s="327" t="s">
        <v>59</v>
      </c>
      <c r="D261" s="370">
        <v>4</v>
      </c>
      <c r="E261" s="370" t="s">
        <v>422</v>
      </c>
      <c r="F261" s="370" t="s">
        <v>422</v>
      </c>
      <c r="G261" s="370">
        <v>40000</v>
      </c>
      <c r="H261" s="370">
        <v>1000</v>
      </c>
      <c r="I261" s="370" t="s">
        <v>422</v>
      </c>
      <c r="J261" s="370" t="s">
        <v>422</v>
      </c>
      <c r="K261" s="370">
        <v>1000</v>
      </c>
      <c r="L261" s="370" t="s">
        <v>422</v>
      </c>
      <c r="M261" s="370">
        <v>10000</v>
      </c>
      <c r="N261" s="370">
        <v>200</v>
      </c>
      <c r="O261" s="370">
        <v>2000</v>
      </c>
      <c r="P261" s="370">
        <v>20</v>
      </c>
      <c r="Q261" s="370">
        <v>200</v>
      </c>
      <c r="R261" s="370">
        <v>0.1</v>
      </c>
      <c r="S261" s="370">
        <v>0.3</v>
      </c>
    </row>
    <row r="262" spans="1:19" s="312" customFormat="1" x14ac:dyDescent="0.3">
      <c r="A262" s="328" t="s">
        <v>450</v>
      </c>
      <c r="B262" s="328" t="s">
        <v>409</v>
      </c>
      <c r="C262" s="327" t="s">
        <v>59</v>
      </c>
      <c r="D262" s="370">
        <v>4</v>
      </c>
      <c r="E262" s="370" t="s">
        <v>422</v>
      </c>
      <c r="F262" s="370" t="s">
        <v>422</v>
      </c>
      <c r="G262" s="370">
        <v>60000</v>
      </c>
      <c r="H262" s="370">
        <v>2000</v>
      </c>
      <c r="I262" s="370" t="s">
        <v>422</v>
      </c>
      <c r="J262" s="370" t="s">
        <v>422</v>
      </c>
      <c r="K262" s="370">
        <v>1000</v>
      </c>
      <c r="L262" s="370" t="s">
        <v>422</v>
      </c>
      <c r="M262" s="370">
        <v>4000</v>
      </c>
      <c r="N262" s="370">
        <v>100</v>
      </c>
      <c r="O262" s="370">
        <v>6000</v>
      </c>
      <c r="P262" s="370">
        <v>30</v>
      </c>
      <c r="Q262" s="370">
        <v>100</v>
      </c>
      <c r="R262" s="370">
        <v>0.1</v>
      </c>
      <c r="S262" s="370">
        <v>2</v>
      </c>
    </row>
    <row r="263" spans="1:19" s="312" customFormat="1" x14ac:dyDescent="0.3">
      <c r="A263" s="328" t="s">
        <v>451</v>
      </c>
      <c r="B263" s="328" t="s">
        <v>409</v>
      </c>
      <c r="C263" s="327" t="s">
        <v>59</v>
      </c>
      <c r="D263" s="370">
        <v>20</v>
      </c>
      <c r="E263" s="370" t="s">
        <v>422</v>
      </c>
      <c r="F263" s="370" t="s">
        <v>422</v>
      </c>
      <c r="G263" s="370">
        <v>300000</v>
      </c>
      <c r="H263" s="370">
        <v>9000</v>
      </c>
      <c r="I263" s="370" t="s">
        <v>422</v>
      </c>
      <c r="J263" s="370">
        <v>300</v>
      </c>
      <c r="K263" s="370">
        <v>100000</v>
      </c>
      <c r="L263" s="370">
        <v>2000</v>
      </c>
      <c r="M263" s="370">
        <v>30000</v>
      </c>
      <c r="N263" s="370">
        <v>200</v>
      </c>
      <c r="O263" s="370">
        <v>2000</v>
      </c>
      <c r="P263" s="370">
        <v>20</v>
      </c>
      <c r="Q263" s="370">
        <v>100</v>
      </c>
      <c r="R263" s="370">
        <v>0.3</v>
      </c>
      <c r="S263" s="370">
        <v>10</v>
      </c>
    </row>
    <row r="264" spans="1:19" s="312" customFormat="1" x14ac:dyDescent="0.3">
      <c r="A264" s="328" t="s">
        <v>452</v>
      </c>
      <c r="B264" s="328" t="s">
        <v>409</v>
      </c>
      <c r="C264" s="327" t="s">
        <v>59</v>
      </c>
      <c r="D264" s="370">
        <v>20</v>
      </c>
      <c r="E264" s="370">
        <v>5</v>
      </c>
      <c r="F264" s="370" t="s">
        <v>422</v>
      </c>
      <c r="G264" s="370">
        <v>300000</v>
      </c>
      <c r="H264" s="370">
        <v>8000</v>
      </c>
      <c r="I264" s="370" t="s">
        <v>422</v>
      </c>
      <c r="J264" s="370">
        <v>500</v>
      </c>
      <c r="K264" s="370">
        <v>90000</v>
      </c>
      <c r="L264" s="370">
        <v>3000</v>
      </c>
      <c r="M264" s="370">
        <v>30000</v>
      </c>
      <c r="N264" s="370">
        <v>100</v>
      </c>
      <c r="O264" s="370">
        <v>1000</v>
      </c>
      <c r="P264" s="370">
        <v>20</v>
      </c>
      <c r="Q264" s="370">
        <v>80</v>
      </c>
      <c r="R264" s="370">
        <v>0.4</v>
      </c>
      <c r="S264" s="370">
        <v>4</v>
      </c>
    </row>
    <row r="265" spans="1:19" s="312" customFormat="1" x14ac:dyDescent="0.3">
      <c r="A265" s="328" t="s">
        <v>453</v>
      </c>
      <c r="B265" s="328" t="s">
        <v>409</v>
      </c>
      <c r="C265" s="327" t="s">
        <v>334</v>
      </c>
      <c r="D265" s="370" t="s">
        <v>422</v>
      </c>
      <c r="E265" s="370" t="s">
        <v>422</v>
      </c>
      <c r="F265" s="370" t="s">
        <v>422</v>
      </c>
      <c r="G265" s="370">
        <v>50000</v>
      </c>
      <c r="H265" s="370">
        <v>6000</v>
      </c>
      <c r="I265" s="370" t="s">
        <v>422</v>
      </c>
      <c r="J265" s="370" t="s">
        <v>422</v>
      </c>
      <c r="K265" s="370" t="s">
        <v>422</v>
      </c>
      <c r="L265" s="370" t="s">
        <v>422</v>
      </c>
      <c r="M265" s="370">
        <v>40000</v>
      </c>
      <c r="N265" s="370">
        <v>0.3</v>
      </c>
      <c r="O265" s="370">
        <v>900</v>
      </c>
      <c r="P265" s="370">
        <v>5</v>
      </c>
      <c r="Q265" s="370">
        <v>30</v>
      </c>
      <c r="R265" s="370">
        <v>0.5</v>
      </c>
      <c r="S265" s="370">
        <v>6</v>
      </c>
    </row>
    <row r="266" spans="1:19" s="312" customFormat="1" x14ac:dyDescent="0.3">
      <c r="A266" s="328" t="s">
        <v>454</v>
      </c>
      <c r="B266" s="328" t="s">
        <v>409</v>
      </c>
      <c r="C266" s="327" t="s">
        <v>334</v>
      </c>
      <c r="D266" s="370" t="s">
        <v>422</v>
      </c>
      <c r="E266" s="370" t="s">
        <v>422</v>
      </c>
      <c r="F266" s="370" t="s">
        <v>422</v>
      </c>
      <c r="G266" s="370">
        <v>60000</v>
      </c>
      <c r="H266" s="370">
        <v>6000</v>
      </c>
      <c r="I266" s="370" t="s">
        <v>422</v>
      </c>
      <c r="J266" s="370" t="s">
        <v>422</v>
      </c>
      <c r="K266" s="370" t="s">
        <v>422</v>
      </c>
      <c r="L266" s="370" t="s">
        <v>422</v>
      </c>
      <c r="M266" s="370">
        <v>40000</v>
      </c>
      <c r="N266" s="370">
        <v>0.5</v>
      </c>
      <c r="O266" s="370">
        <v>400</v>
      </c>
      <c r="P266" s="370">
        <v>8</v>
      </c>
      <c r="Q266" s="370">
        <v>70</v>
      </c>
      <c r="R266" s="370">
        <v>0.2</v>
      </c>
      <c r="S266" s="370">
        <v>2</v>
      </c>
    </row>
    <row r="267" spans="1:19" s="312" customFormat="1" x14ac:dyDescent="0.3">
      <c r="A267" s="327" t="s">
        <v>473</v>
      </c>
      <c r="B267" s="327" t="s">
        <v>406</v>
      </c>
      <c r="C267" s="327" t="s">
        <v>59</v>
      </c>
      <c r="D267" s="370" t="s">
        <v>422</v>
      </c>
      <c r="E267" s="370" t="s">
        <v>422</v>
      </c>
      <c r="F267" s="370" t="s">
        <v>422</v>
      </c>
      <c r="G267" s="370">
        <v>300</v>
      </c>
      <c r="H267" s="370" t="s">
        <v>422</v>
      </c>
      <c r="I267" s="370">
        <v>400</v>
      </c>
      <c r="J267" s="370">
        <v>600</v>
      </c>
      <c r="K267" s="370">
        <v>200</v>
      </c>
      <c r="L267" s="370" t="s">
        <v>422</v>
      </c>
      <c r="M267" s="370" t="s">
        <v>422</v>
      </c>
      <c r="N267" s="370" t="s">
        <v>422</v>
      </c>
      <c r="O267" s="370" t="s">
        <v>422</v>
      </c>
      <c r="P267" s="370" t="s">
        <v>422</v>
      </c>
      <c r="Q267" s="370">
        <v>0.01</v>
      </c>
      <c r="R267" s="370" t="s">
        <v>422</v>
      </c>
      <c r="S267" s="370">
        <v>3.0000000000000001E-3</v>
      </c>
    </row>
    <row r="268" spans="1:19" s="312" customFormat="1" x14ac:dyDescent="0.3">
      <c r="A268" s="327" t="s">
        <v>474</v>
      </c>
      <c r="B268" s="327" t="s">
        <v>406</v>
      </c>
      <c r="C268" s="327" t="s">
        <v>59</v>
      </c>
      <c r="D268" s="370" t="s">
        <v>422</v>
      </c>
      <c r="E268" s="370" t="s">
        <v>422</v>
      </c>
      <c r="F268" s="370" t="s">
        <v>422</v>
      </c>
      <c r="G268" s="370">
        <v>700</v>
      </c>
      <c r="H268" s="370" t="s">
        <v>422</v>
      </c>
      <c r="I268" s="370">
        <v>100</v>
      </c>
      <c r="J268" s="370">
        <v>1000</v>
      </c>
      <c r="K268" s="370">
        <v>800</v>
      </c>
      <c r="L268" s="370" t="s">
        <v>422</v>
      </c>
      <c r="M268" s="370">
        <v>4</v>
      </c>
      <c r="N268" s="370" t="s">
        <v>422</v>
      </c>
      <c r="O268" s="370" t="s">
        <v>422</v>
      </c>
      <c r="P268" s="370">
        <v>0.04</v>
      </c>
      <c r="Q268" s="370">
        <v>0.1</v>
      </c>
      <c r="R268" s="370" t="s">
        <v>422</v>
      </c>
      <c r="S268" s="370" t="s">
        <v>422</v>
      </c>
    </row>
    <row r="269" spans="1:19" s="312" customFormat="1" ht="15.6" x14ac:dyDescent="0.35">
      <c r="A269" s="327" t="s">
        <v>475</v>
      </c>
      <c r="B269" s="327" t="s">
        <v>695</v>
      </c>
      <c r="C269" s="327" t="s">
        <v>59</v>
      </c>
      <c r="D269" s="370" t="s">
        <v>422</v>
      </c>
      <c r="E269" s="370" t="s">
        <v>422</v>
      </c>
      <c r="F269" s="370" t="s">
        <v>422</v>
      </c>
      <c r="G269" s="370">
        <v>10000000</v>
      </c>
      <c r="H269" s="370" t="s">
        <v>422</v>
      </c>
      <c r="I269" s="370" t="s">
        <v>422</v>
      </c>
      <c r="J269" s="370" t="s">
        <v>422</v>
      </c>
      <c r="K269" s="370" t="s">
        <v>422</v>
      </c>
      <c r="L269" s="370" t="s">
        <v>422</v>
      </c>
      <c r="M269" s="370" t="s">
        <v>422</v>
      </c>
      <c r="N269" s="370">
        <v>4000</v>
      </c>
      <c r="O269" s="370">
        <v>1000000</v>
      </c>
      <c r="P269" s="370">
        <v>8000</v>
      </c>
      <c r="Q269" s="370">
        <v>70000</v>
      </c>
      <c r="R269" s="370">
        <v>1000</v>
      </c>
      <c r="S269" s="370">
        <v>4000</v>
      </c>
    </row>
    <row r="270" spans="1:19" s="312" customFormat="1" x14ac:dyDescent="0.3">
      <c r="A270" s="327" t="s">
        <v>455</v>
      </c>
      <c r="B270" s="327" t="s">
        <v>407</v>
      </c>
      <c r="C270" s="327" t="s">
        <v>59</v>
      </c>
      <c r="D270" s="370" t="s">
        <v>422</v>
      </c>
      <c r="E270" s="370" t="s">
        <v>422</v>
      </c>
      <c r="F270" s="370">
        <v>400000</v>
      </c>
      <c r="G270" s="370">
        <v>20000</v>
      </c>
      <c r="H270" s="370">
        <v>2000</v>
      </c>
      <c r="I270" s="370" t="s">
        <v>422</v>
      </c>
      <c r="J270" s="370" t="s">
        <v>422</v>
      </c>
      <c r="K270" s="370" t="s">
        <v>422</v>
      </c>
      <c r="L270" s="370" t="s">
        <v>422</v>
      </c>
      <c r="M270" s="370">
        <v>1000</v>
      </c>
      <c r="N270" s="370">
        <v>0.3</v>
      </c>
      <c r="O270" s="370">
        <v>3000</v>
      </c>
      <c r="P270" s="370">
        <v>3</v>
      </c>
      <c r="Q270" s="370">
        <v>100</v>
      </c>
      <c r="R270" s="370" t="s">
        <v>422</v>
      </c>
      <c r="S270" s="370">
        <v>2</v>
      </c>
    </row>
    <row r="271" spans="1:19" s="312" customFormat="1" ht="15.6" x14ac:dyDescent="0.35">
      <c r="A271" s="327" t="s">
        <v>476</v>
      </c>
      <c r="B271" s="327" t="s">
        <v>695</v>
      </c>
      <c r="C271" s="327" t="s">
        <v>334</v>
      </c>
      <c r="D271" s="370" t="s">
        <v>422</v>
      </c>
      <c r="E271" s="370" t="s">
        <v>422</v>
      </c>
      <c r="F271" s="370" t="s">
        <v>422</v>
      </c>
      <c r="G271" s="370" t="s">
        <v>422</v>
      </c>
      <c r="H271" s="370" t="s">
        <v>422</v>
      </c>
      <c r="I271" s="370" t="s">
        <v>422</v>
      </c>
      <c r="J271" s="370" t="s">
        <v>422</v>
      </c>
      <c r="K271" s="370" t="s">
        <v>422</v>
      </c>
      <c r="L271" s="370" t="s">
        <v>422</v>
      </c>
      <c r="M271" s="370" t="s">
        <v>422</v>
      </c>
      <c r="N271" s="370" t="s">
        <v>422</v>
      </c>
      <c r="O271" s="370">
        <v>1000000</v>
      </c>
      <c r="P271" s="370" t="s">
        <v>422</v>
      </c>
      <c r="Q271" s="370">
        <v>40000</v>
      </c>
      <c r="R271" s="370" t="s">
        <v>422</v>
      </c>
      <c r="S271" s="370">
        <v>1000</v>
      </c>
    </row>
    <row r="272" spans="1:19" s="312" customFormat="1" x14ac:dyDescent="0.3">
      <c r="A272" s="327" t="s">
        <v>477</v>
      </c>
      <c r="B272" s="327" t="s">
        <v>408</v>
      </c>
      <c r="C272" s="327" t="s">
        <v>334</v>
      </c>
      <c r="D272" s="370" t="s">
        <v>422</v>
      </c>
      <c r="E272" s="370" t="s">
        <v>422</v>
      </c>
      <c r="F272" s="370">
        <v>500000</v>
      </c>
      <c r="G272" s="370">
        <v>40000</v>
      </c>
      <c r="H272" s="370" t="s">
        <v>422</v>
      </c>
      <c r="I272" s="370" t="s">
        <v>422</v>
      </c>
      <c r="J272" s="370" t="s">
        <v>422</v>
      </c>
      <c r="K272" s="370" t="s">
        <v>422</v>
      </c>
      <c r="L272" s="370" t="s">
        <v>422</v>
      </c>
      <c r="M272" s="370" t="s">
        <v>422</v>
      </c>
      <c r="N272" s="370" t="s">
        <v>422</v>
      </c>
      <c r="O272" s="370">
        <v>10000</v>
      </c>
      <c r="P272" s="370">
        <v>30</v>
      </c>
      <c r="Q272" s="370">
        <v>400</v>
      </c>
      <c r="R272" s="370" t="s">
        <v>422</v>
      </c>
      <c r="S272" s="370">
        <v>20</v>
      </c>
    </row>
    <row r="273" spans="1:19" s="312" customFormat="1" x14ac:dyDescent="0.3">
      <c r="A273" s="327" t="s">
        <v>456</v>
      </c>
      <c r="B273" s="327" t="s">
        <v>407</v>
      </c>
      <c r="C273" s="327" t="s">
        <v>334</v>
      </c>
      <c r="D273" s="370" t="s">
        <v>422</v>
      </c>
      <c r="E273" s="370" t="s">
        <v>422</v>
      </c>
      <c r="F273" s="370">
        <v>300000</v>
      </c>
      <c r="G273" s="370">
        <v>10000</v>
      </c>
      <c r="H273" s="370">
        <v>5000</v>
      </c>
      <c r="I273" s="370" t="s">
        <v>422</v>
      </c>
      <c r="J273" s="370" t="s">
        <v>422</v>
      </c>
      <c r="K273" s="370" t="s">
        <v>422</v>
      </c>
      <c r="L273" s="370" t="s">
        <v>422</v>
      </c>
      <c r="M273" s="370">
        <v>2000</v>
      </c>
      <c r="N273" s="370" t="s">
        <v>422</v>
      </c>
      <c r="O273" s="370">
        <v>3000</v>
      </c>
      <c r="P273" s="370">
        <v>2</v>
      </c>
      <c r="Q273" s="370">
        <v>200</v>
      </c>
      <c r="R273" s="370">
        <v>0.3</v>
      </c>
      <c r="S273" s="370">
        <v>2</v>
      </c>
    </row>
    <row r="274" spans="1:19" s="312" customFormat="1" x14ac:dyDescent="0.3">
      <c r="A274" s="327" t="s">
        <v>672</v>
      </c>
      <c r="B274" s="327" t="s">
        <v>407</v>
      </c>
      <c r="C274" s="327" t="s">
        <v>334</v>
      </c>
      <c r="D274" s="370" t="s">
        <v>422</v>
      </c>
      <c r="E274" s="370" t="s">
        <v>422</v>
      </c>
      <c r="F274" s="370">
        <v>200000</v>
      </c>
      <c r="G274" s="370">
        <v>4000</v>
      </c>
      <c r="H274" s="370">
        <v>5000</v>
      </c>
      <c r="I274" s="370" t="s">
        <v>422</v>
      </c>
      <c r="J274" s="370" t="s">
        <v>422</v>
      </c>
      <c r="K274" s="370" t="s">
        <v>422</v>
      </c>
      <c r="L274" s="370" t="s">
        <v>422</v>
      </c>
      <c r="M274" s="370">
        <v>400</v>
      </c>
      <c r="N274" s="370">
        <v>0.03</v>
      </c>
      <c r="O274" s="370">
        <v>400</v>
      </c>
      <c r="P274" s="370">
        <v>1</v>
      </c>
      <c r="Q274" s="370">
        <v>30</v>
      </c>
      <c r="R274" s="370">
        <v>0.02</v>
      </c>
      <c r="S274" s="370">
        <v>0.2</v>
      </c>
    </row>
    <row r="275" spans="1:19" s="312" customFormat="1" x14ac:dyDescent="0.3">
      <c r="A275" s="327" t="s">
        <v>434</v>
      </c>
      <c r="B275" s="327" t="s">
        <v>407</v>
      </c>
      <c r="C275" s="327" t="s">
        <v>334</v>
      </c>
      <c r="D275" s="370" t="s">
        <v>422</v>
      </c>
      <c r="E275" s="370" t="s">
        <v>422</v>
      </c>
      <c r="F275" s="370">
        <v>200000</v>
      </c>
      <c r="G275" s="370">
        <v>1000</v>
      </c>
      <c r="H275" s="370">
        <v>3000</v>
      </c>
      <c r="I275" s="370" t="s">
        <v>422</v>
      </c>
      <c r="J275" s="370">
        <v>50</v>
      </c>
      <c r="K275" s="370" t="s">
        <v>422</v>
      </c>
      <c r="L275" s="370" t="s">
        <v>422</v>
      </c>
      <c r="M275" s="370">
        <v>200</v>
      </c>
      <c r="N275" s="370">
        <v>0.04</v>
      </c>
      <c r="O275" s="370">
        <v>70</v>
      </c>
      <c r="P275" s="370">
        <v>0.5</v>
      </c>
      <c r="Q275" s="370">
        <v>4</v>
      </c>
      <c r="R275" s="370" t="s">
        <v>422</v>
      </c>
      <c r="S275" s="370">
        <v>0.1</v>
      </c>
    </row>
    <row r="276" spans="1:19" s="312" customFormat="1" x14ac:dyDescent="0.3">
      <c r="A276" s="327" t="s">
        <v>435</v>
      </c>
      <c r="B276" s="327" t="s">
        <v>407</v>
      </c>
      <c r="C276" s="327" t="s">
        <v>334</v>
      </c>
      <c r="D276" s="370" t="s">
        <v>422</v>
      </c>
      <c r="E276" s="370" t="s">
        <v>422</v>
      </c>
      <c r="F276" s="370">
        <v>200000</v>
      </c>
      <c r="G276" s="370">
        <v>400</v>
      </c>
      <c r="H276" s="370">
        <v>2000</v>
      </c>
      <c r="I276" s="370" t="s">
        <v>422</v>
      </c>
      <c r="J276" s="370">
        <v>40</v>
      </c>
      <c r="K276" s="370" t="s">
        <v>422</v>
      </c>
      <c r="L276" s="370" t="s">
        <v>422</v>
      </c>
      <c r="M276" s="370">
        <v>200</v>
      </c>
      <c r="N276" s="370" t="s">
        <v>422</v>
      </c>
      <c r="O276" s="370">
        <v>10</v>
      </c>
      <c r="P276" s="370">
        <v>0.9</v>
      </c>
      <c r="Q276" s="370">
        <v>0.8</v>
      </c>
      <c r="R276" s="370" t="s">
        <v>422</v>
      </c>
      <c r="S276" s="370">
        <v>0.1</v>
      </c>
    </row>
    <row r="277" spans="1:19" s="312" customFormat="1" x14ac:dyDescent="0.3">
      <c r="A277" s="327" t="s">
        <v>436</v>
      </c>
      <c r="B277" s="327" t="s">
        <v>407</v>
      </c>
      <c r="C277" s="327" t="s">
        <v>334</v>
      </c>
      <c r="D277" s="370" t="s">
        <v>422</v>
      </c>
      <c r="E277" s="370" t="s">
        <v>422</v>
      </c>
      <c r="F277" s="370">
        <v>200000</v>
      </c>
      <c r="G277" s="370">
        <v>1000</v>
      </c>
      <c r="H277" s="370">
        <v>2000</v>
      </c>
      <c r="I277" s="370" t="s">
        <v>422</v>
      </c>
      <c r="J277" s="370">
        <v>70</v>
      </c>
      <c r="K277" s="370" t="s">
        <v>422</v>
      </c>
      <c r="L277" s="370" t="s">
        <v>422</v>
      </c>
      <c r="M277" s="370">
        <v>500</v>
      </c>
      <c r="N277" s="370" t="s">
        <v>422</v>
      </c>
      <c r="O277" s="370">
        <v>20</v>
      </c>
      <c r="P277" s="370">
        <v>0.8</v>
      </c>
      <c r="Q277" s="370">
        <v>1</v>
      </c>
      <c r="R277" s="370" t="s">
        <v>422</v>
      </c>
      <c r="S277" s="370">
        <v>0.1</v>
      </c>
    </row>
    <row r="278" spans="1:19" s="312" customFormat="1" x14ac:dyDescent="0.3">
      <c r="A278" s="327" t="s">
        <v>437</v>
      </c>
      <c r="B278" s="327" t="s">
        <v>407</v>
      </c>
      <c r="C278" s="327" t="s">
        <v>334</v>
      </c>
      <c r="D278" s="370" t="s">
        <v>422</v>
      </c>
      <c r="E278" s="370" t="s">
        <v>422</v>
      </c>
      <c r="F278" s="370">
        <v>200000</v>
      </c>
      <c r="G278" s="370">
        <v>400</v>
      </c>
      <c r="H278" s="370">
        <v>500</v>
      </c>
      <c r="I278" s="370" t="s">
        <v>422</v>
      </c>
      <c r="J278" s="370">
        <v>80</v>
      </c>
      <c r="K278" s="370" t="s">
        <v>422</v>
      </c>
      <c r="L278" s="370" t="s">
        <v>422</v>
      </c>
      <c r="M278" s="370">
        <v>200</v>
      </c>
      <c r="N278" s="370" t="s">
        <v>422</v>
      </c>
      <c r="O278" s="370">
        <v>10</v>
      </c>
      <c r="P278" s="370">
        <v>0.9</v>
      </c>
      <c r="Q278" s="370">
        <v>1</v>
      </c>
      <c r="R278" s="370" t="s">
        <v>422</v>
      </c>
      <c r="S278" s="370">
        <v>0.1</v>
      </c>
    </row>
    <row r="279" spans="1:19" s="312" customFormat="1" x14ac:dyDescent="0.3">
      <c r="A279" s="327" t="s">
        <v>438</v>
      </c>
      <c r="B279" s="327" t="s">
        <v>407</v>
      </c>
      <c r="C279" s="327" t="s">
        <v>334</v>
      </c>
      <c r="D279" s="370" t="s">
        <v>422</v>
      </c>
      <c r="E279" s="370" t="s">
        <v>422</v>
      </c>
      <c r="F279" s="370">
        <v>200000</v>
      </c>
      <c r="G279" s="370">
        <v>200</v>
      </c>
      <c r="H279" s="370">
        <v>400</v>
      </c>
      <c r="I279" s="370" t="s">
        <v>422</v>
      </c>
      <c r="J279" s="370">
        <v>40</v>
      </c>
      <c r="K279" s="370" t="s">
        <v>422</v>
      </c>
      <c r="L279" s="370" t="s">
        <v>422</v>
      </c>
      <c r="M279" s="370">
        <v>100</v>
      </c>
      <c r="N279" s="370" t="s">
        <v>422</v>
      </c>
      <c r="O279" s="370">
        <v>3</v>
      </c>
      <c r="P279" s="370">
        <v>0.9</v>
      </c>
      <c r="Q279" s="370">
        <v>0.6</v>
      </c>
      <c r="R279" s="370" t="s">
        <v>422</v>
      </c>
      <c r="S279" s="370">
        <v>0.1</v>
      </c>
    </row>
    <row r="280" spans="1:19" s="312" customFormat="1" x14ac:dyDescent="0.3">
      <c r="A280" s="327" t="s">
        <v>439</v>
      </c>
      <c r="B280" s="327" t="s">
        <v>407</v>
      </c>
      <c r="C280" s="327" t="s">
        <v>334</v>
      </c>
      <c r="D280" s="370" t="s">
        <v>422</v>
      </c>
      <c r="E280" s="370" t="s">
        <v>422</v>
      </c>
      <c r="F280" s="370">
        <v>200000</v>
      </c>
      <c r="G280" s="370">
        <v>80</v>
      </c>
      <c r="H280" s="370">
        <v>300</v>
      </c>
      <c r="I280" s="370" t="s">
        <v>422</v>
      </c>
      <c r="J280" s="370">
        <v>40</v>
      </c>
      <c r="K280" s="370" t="s">
        <v>422</v>
      </c>
      <c r="L280" s="370" t="s">
        <v>422</v>
      </c>
      <c r="M280" s="370">
        <v>50</v>
      </c>
      <c r="N280" s="370" t="s">
        <v>422</v>
      </c>
      <c r="O280" s="370">
        <v>4</v>
      </c>
      <c r="P280" s="370">
        <v>0.7</v>
      </c>
      <c r="Q280" s="370">
        <v>0.2</v>
      </c>
      <c r="R280" s="370">
        <v>0.01</v>
      </c>
      <c r="S280" s="370">
        <v>0.1</v>
      </c>
    </row>
    <row r="281" spans="1:19" s="312" customFormat="1" x14ac:dyDescent="0.3">
      <c r="A281" s="327" t="s">
        <v>440</v>
      </c>
      <c r="B281" s="327" t="s">
        <v>407</v>
      </c>
      <c r="C281" s="327" t="s">
        <v>334</v>
      </c>
      <c r="D281" s="370" t="s">
        <v>422</v>
      </c>
      <c r="E281" s="370" t="s">
        <v>422</v>
      </c>
      <c r="F281" s="370">
        <v>200000</v>
      </c>
      <c r="G281" s="370">
        <v>90</v>
      </c>
      <c r="H281" s="370">
        <v>200</v>
      </c>
      <c r="I281" s="370" t="s">
        <v>422</v>
      </c>
      <c r="J281" s="370">
        <v>50</v>
      </c>
      <c r="K281" s="370" t="s">
        <v>422</v>
      </c>
      <c r="L281" s="370" t="s">
        <v>422</v>
      </c>
      <c r="M281" s="370">
        <v>30</v>
      </c>
      <c r="N281" s="370" t="s">
        <v>422</v>
      </c>
      <c r="O281" s="370">
        <v>3</v>
      </c>
      <c r="P281" s="370">
        <v>0.5</v>
      </c>
      <c r="Q281" s="370">
        <v>0.3</v>
      </c>
      <c r="R281" s="370" t="s">
        <v>422</v>
      </c>
      <c r="S281" s="370">
        <v>0.06</v>
      </c>
    </row>
    <row r="282" spans="1:19" s="312" customFormat="1" x14ac:dyDescent="0.3">
      <c r="A282" s="327" t="s">
        <v>441</v>
      </c>
      <c r="B282" s="327" t="s">
        <v>407</v>
      </c>
      <c r="C282" s="327" t="s">
        <v>334</v>
      </c>
      <c r="D282" s="370" t="s">
        <v>422</v>
      </c>
      <c r="E282" s="370" t="s">
        <v>422</v>
      </c>
      <c r="F282" s="370">
        <v>200000</v>
      </c>
      <c r="G282" s="370">
        <v>600</v>
      </c>
      <c r="H282" s="370">
        <v>800</v>
      </c>
      <c r="I282" s="370" t="s">
        <v>422</v>
      </c>
      <c r="J282" s="370">
        <v>40</v>
      </c>
      <c r="K282" s="370" t="s">
        <v>422</v>
      </c>
      <c r="L282" s="370" t="s">
        <v>422</v>
      </c>
      <c r="M282" s="370">
        <v>600</v>
      </c>
      <c r="N282" s="370" t="s">
        <v>422</v>
      </c>
      <c r="O282" s="370">
        <v>20</v>
      </c>
      <c r="P282" s="370">
        <v>1</v>
      </c>
      <c r="Q282" s="370">
        <v>0.5</v>
      </c>
      <c r="R282" s="370" t="s">
        <v>422</v>
      </c>
      <c r="S282" s="370">
        <v>0.09</v>
      </c>
    </row>
    <row r="283" spans="1:19" s="312" customFormat="1" x14ac:dyDescent="0.3">
      <c r="A283" s="327" t="s">
        <v>442</v>
      </c>
      <c r="B283" s="327" t="s">
        <v>407</v>
      </c>
      <c r="C283" s="327" t="s">
        <v>334</v>
      </c>
      <c r="D283" s="370" t="s">
        <v>422</v>
      </c>
      <c r="E283" s="370" t="s">
        <v>422</v>
      </c>
      <c r="F283" s="370">
        <v>200000</v>
      </c>
      <c r="G283" s="370">
        <v>100</v>
      </c>
      <c r="H283" s="370">
        <v>100</v>
      </c>
      <c r="I283" s="370" t="s">
        <v>422</v>
      </c>
      <c r="J283" s="370">
        <v>100</v>
      </c>
      <c r="K283" s="370" t="s">
        <v>422</v>
      </c>
      <c r="L283" s="370" t="s">
        <v>422</v>
      </c>
      <c r="M283" s="370">
        <v>80</v>
      </c>
      <c r="N283" s="370" t="s">
        <v>422</v>
      </c>
      <c r="O283" s="370">
        <v>3</v>
      </c>
      <c r="P283" s="370">
        <v>0.9</v>
      </c>
      <c r="Q283" s="370">
        <v>0.3</v>
      </c>
      <c r="R283" s="370" t="s">
        <v>422</v>
      </c>
      <c r="S283" s="370">
        <v>0.5</v>
      </c>
    </row>
    <row r="284" spans="1:19" s="312" customFormat="1" x14ac:dyDescent="0.3">
      <c r="A284" s="327" t="s">
        <v>443</v>
      </c>
      <c r="B284" s="327" t="s">
        <v>407</v>
      </c>
      <c r="C284" s="327" t="s">
        <v>334</v>
      </c>
      <c r="D284" s="370" t="s">
        <v>422</v>
      </c>
      <c r="E284" s="370" t="s">
        <v>422</v>
      </c>
      <c r="F284" s="370">
        <v>200000</v>
      </c>
      <c r="G284" s="370">
        <v>200</v>
      </c>
      <c r="H284" s="370">
        <v>200</v>
      </c>
      <c r="I284" s="370" t="s">
        <v>422</v>
      </c>
      <c r="J284" s="370">
        <v>40</v>
      </c>
      <c r="K284" s="370" t="s">
        <v>422</v>
      </c>
      <c r="L284" s="370" t="s">
        <v>422</v>
      </c>
      <c r="M284" s="370">
        <v>100</v>
      </c>
      <c r="N284" s="370" t="s">
        <v>422</v>
      </c>
      <c r="O284" s="370">
        <v>3</v>
      </c>
      <c r="P284" s="370">
        <v>0.9</v>
      </c>
      <c r="Q284" s="370">
        <v>0.3</v>
      </c>
      <c r="R284" s="370" t="s">
        <v>422</v>
      </c>
      <c r="S284" s="370">
        <v>0.2</v>
      </c>
    </row>
    <row r="285" spans="1:19" s="312" customFormat="1" x14ac:dyDescent="0.3">
      <c r="A285" s="327" t="s">
        <v>444</v>
      </c>
      <c r="B285" s="327" t="s">
        <v>407</v>
      </c>
      <c r="C285" s="327" t="s">
        <v>334</v>
      </c>
      <c r="D285" s="370" t="s">
        <v>422</v>
      </c>
      <c r="E285" s="370" t="s">
        <v>422</v>
      </c>
      <c r="F285" s="370">
        <v>200000</v>
      </c>
      <c r="G285" s="370">
        <v>600</v>
      </c>
      <c r="H285" s="370">
        <v>500</v>
      </c>
      <c r="I285" s="370" t="s">
        <v>422</v>
      </c>
      <c r="J285" s="370">
        <v>40</v>
      </c>
      <c r="K285" s="370" t="s">
        <v>422</v>
      </c>
      <c r="L285" s="370" t="s">
        <v>422</v>
      </c>
      <c r="M285" s="370">
        <v>300</v>
      </c>
      <c r="N285" s="370" t="s">
        <v>422</v>
      </c>
      <c r="O285" s="370">
        <v>20</v>
      </c>
      <c r="P285" s="370">
        <v>1</v>
      </c>
      <c r="Q285" s="370">
        <v>0.7</v>
      </c>
      <c r="R285" s="370" t="s">
        <v>422</v>
      </c>
      <c r="S285" s="370">
        <v>0.08</v>
      </c>
    </row>
    <row r="286" spans="1:19" s="312" customFormat="1" x14ac:dyDescent="0.3">
      <c r="A286" s="327" t="s">
        <v>445</v>
      </c>
      <c r="B286" s="327" t="s">
        <v>407</v>
      </c>
      <c r="C286" s="327" t="s">
        <v>334</v>
      </c>
      <c r="D286" s="370" t="s">
        <v>422</v>
      </c>
      <c r="E286" s="370" t="s">
        <v>422</v>
      </c>
      <c r="F286" s="370">
        <v>200000</v>
      </c>
      <c r="G286" s="370">
        <v>100</v>
      </c>
      <c r="H286" s="370">
        <v>100</v>
      </c>
      <c r="I286" s="370" t="s">
        <v>422</v>
      </c>
      <c r="J286" s="370">
        <v>30</v>
      </c>
      <c r="K286" s="370" t="s">
        <v>422</v>
      </c>
      <c r="L286" s="370" t="s">
        <v>422</v>
      </c>
      <c r="M286" s="370">
        <v>50</v>
      </c>
      <c r="N286" s="370" t="s">
        <v>422</v>
      </c>
      <c r="O286" s="370">
        <v>2</v>
      </c>
      <c r="P286" s="370">
        <v>1</v>
      </c>
      <c r="Q286" s="370">
        <v>0.2</v>
      </c>
      <c r="R286" s="370" t="s">
        <v>422</v>
      </c>
      <c r="S286" s="370">
        <v>0.03</v>
      </c>
    </row>
    <row r="287" spans="1:19" s="312" customFormat="1" x14ac:dyDescent="0.3">
      <c r="A287" s="327" t="s">
        <v>446</v>
      </c>
      <c r="B287" s="327" t="s">
        <v>407</v>
      </c>
      <c r="C287" s="327" t="s">
        <v>334</v>
      </c>
      <c r="D287" s="370" t="s">
        <v>422</v>
      </c>
      <c r="E287" s="370" t="s">
        <v>422</v>
      </c>
      <c r="F287" s="370">
        <v>200000</v>
      </c>
      <c r="G287" s="370">
        <v>80</v>
      </c>
      <c r="H287" s="370">
        <v>40</v>
      </c>
      <c r="I287" s="370" t="s">
        <v>422</v>
      </c>
      <c r="J287" s="370">
        <v>20</v>
      </c>
      <c r="K287" s="370" t="s">
        <v>422</v>
      </c>
      <c r="L287" s="370" t="s">
        <v>422</v>
      </c>
      <c r="M287" s="370">
        <v>20</v>
      </c>
      <c r="N287" s="370" t="s">
        <v>422</v>
      </c>
      <c r="O287" s="370">
        <v>2</v>
      </c>
      <c r="P287" s="370">
        <v>0.9</v>
      </c>
      <c r="Q287" s="370">
        <v>0.1</v>
      </c>
      <c r="R287" s="370" t="s">
        <v>422</v>
      </c>
      <c r="S287" s="370">
        <v>0.1</v>
      </c>
    </row>
    <row r="290" s="251" customFormat="1" x14ac:dyDescent="0.3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AAAB9-011D-4E89-9B41-C1197BFAE501}">
  <sheetPr codeName="Tabelle3"/>
  <dimension ref="A1:T17"/>
  <sheetViews>
    <sheetView workbookViewId="0">
      <pane xSplit="1" ySplit="4" topLeftCell="B5" activePane="bottomRight" state="frozen"/>
      <selection activeCell="E35" sqref="E35"/>
      <selection pane="topRight" activeCell="E35" sqref="E35"/>
      <selection pane="bottomLeft" activeCell="E35" sqref="E35"/>
      <selection pane="bottomRight"/>
    </sheetView>
  </sheetViews>
  <sheetFormatPr baseColWidth="10" defaultRowHeight="14.4" x14ac:dyDescent="0.3"/>
  <cols>
    <col min="1" max="1" width="29.77734375" style="24" bestFit="1" customWidth="1"/>
    <col min="2" max="3" width="11.6640625" style="24" bestFit="1" customWidth="1"/>
    <col min="4" max="17" width="11.6640625" style="318" bestFit="1" customWidth="1"/>
    <col min="18" max="16384" width="11.5546875" style="319"/>
  </cols>
  <sheetData>
    <row r="1" spans="1:20" ht="15.6" x14ac:dyDescent="0.35">
      <c r="A1" s="24" t="s">
        <v>634</v>
      </c>
    </row>
    <row r="2" spans="1:20" s="131" customFormat="1" ht="15.6" x14ac:dyDescent="0.35">
      <c r="A2" s="312" t="s">
        <v>417</v>
      </c>
      <c r="B2" s="312" t="s">
        <v>418</v>
      </c>
      <c r="C2" s="312" t="s">
        <v>418</v>
      </c>
      <c r="D2" s="312" t="s">
        <v>418</v>
      </c>
      <c r="E2" s="312" t="s">
        <v>418</v>
      </c>
      <c r="F2" s="312" t="s">
        <v>418</v>
      </c>
      <c r="G2" s="312" t="s">
        <v>418</v>
      </c>
      <c r="H2" s="312" t="s">
        <v>420</v>
      </c>
      <c r="I2" s="312" t="s">
        <v>418</v>
      </c>
      <c r="J2" s="312" t="s">
        <v>418</v>
      </c>
      <c r="K2" s="312" t="s">
        <v>420</v>
      </c>
      <c r="L2" s="312" t="s">
        <v>418</v>
      </c>
      <c r="M2" s="312" t="s">
        <v>418</v>
      </c>
      <c r="N2" s="312" t="s">
        <v>418</v>
      </c>
      <c r="O2" s="312" t="s">
        <v>418</v>
      </c>
      <c r="P2" s="312" t="s">
        <v>418</v>
      </c>
      <c r="Q2" s="312" t="s">
        <v>418</v>
      </c>
      <c r="R2" s="312"/>
      <c r="S2" s="312"/>
      <c r="T2" s="312"/>
    </row>
    <row r="3" spans="1:20" s="131" customFormat="1" x14ac:dyDescent="0.3">
      <c r="A3" s="312" t="s">
        <v>416</v>
      </c>
      <c r="B3" s="312">
        <v>7</v>
      </c>
      <c r="C3" s="322">
        <v>9</v>
      </c>
      <c r="D3" s="312">
        <v>23</v>
      </c>
      <c r="E3" s="312">
        <v>25</v>
      </c>
      <c r="F3" s="312">
        <v>27</v>
      </c>
      <c r="G3" s="312">
        <v>31</v>
      </c>
      <c r="H3" s="312">
        <v>41</v>
      </c>
      <c r="I3" s="312">
        <v>43</v>
      </c>
      <c r="J3" s="312">
        <v>55</v>
      </c>
      <c r="K3" s="312">
        <v>56</v>
      </c>
      <c r="L3" s="312">
        <v>59</v>
      </c>
      <c r="M3" s="312">
        <v>60</v>
      </c>
      <c r="N3" s="312">
        <v>63</v>
      </c>
      <c r="O3" s="312">
        <v>64</v>
      </c>
      <c r="P3" s="312">
        <v>114</v>
      </c>
      <c r="Q3" s="312">
        <v>207</v>
      </c>
      <c r="R3" s="312"/>
      <c r="S3" s="312"/>
      <c r="T3" s="312"/>
    </row>
    <row r="4" spans="1:20" s="321" customFormat="1" ht="15" thickBot="1" x14ac:dyDescent="0.35">
      <c r="A4" s="320" t="s">
        <v>413</v>
      </c>
      <c r="B4" s="323" t="s">
        <v>674</v>
      </c>
      <c r="C4" s="323" t="s">
        <v>675</v>
      </c>
      <c r="D4" s="323" t="s">
        <v>676</v>
      </c>
      <c r="E4" s="323" t="s">
        <v>677</v>
      </c>
      <c r="F4" s="323" t="s">
        <v>678</v>
      </c>
      <c r="G4" s="323" t="s">
        <v>679</v>
      </c>
      <c r="H4" s="323" t="s">
        <v>680</v>
      </c>
      <c r="I4" s="323" t="s">
        <v>681</v>
      </c>
      <c r="J4" s="323" t="s">
        <v>682</v>
      </c>
      <c r="K4" s="323" t="s">
        <v>683</v>
      </c>
      <c r="L4" s="323" t="s">
        <v>684</v>
      </c>
      <c r="M4" s="323" t="s">
        <v>685</v>
      </c>
      <c r="N4" s="323" t="s">
        <v>686</v>
      </c>
      <c r="O4" s="323" t="s">
        <v>687</v>
      </c>
      <c r="P4" s="323" t="s">
        <v>688</v>
      </c>
      <c r="Q4" s="323" t="s">
        <v>689</v>
      </c>
    </row>
    <row r="5" spans="1:20" s="317" customFormat="1" ht="15.6" x14ac:dyDescent="0.35">
      <c r="A5" s="317" t="s">
        <v>531</v>
      </c>
      <c r="B5" s="331">
        <v>5.3025245954533935E-3</v>
      </c>
      <c r="C5" s="331">
        <v>3.91819098229205E-3</v>
      </c>
      <c r="D5" s="331">
        <v>376.86421533218072</v>
      </c>
      <c r="E5" s="331">
        <v>3.6930209849975864</v>
      </c>
      <c r="F5" s="331">
        <v>0.7347719861675458</v>
      </c>
      <c r="G5" s="331">
        <v>1.0931040364762854</v>
      </c>
      <c r="H5" s="331">
        <v>4.3500443734520546</v>
      </c>
      <c r="I5" s="331">
        <v>51.790568085905981</v>
      </c>
      <c r="J5" s="331">
        <v>6.5570030199636813</v>
      </c>
      <c r="K5" s="331">
        <v>2.9290136700169289</v>
      </c>
      <c r="L5" s="331">
        <v>2.4210988714089532E-3</v>
      </c>
      <c r="M5" s="331">
        <v>4.8030297730692506E-2</v>
      </c>
      <c r="N5" s="331">
        <v>0.3637133607910738</v>
      </c>
      <c r="O5" s="331">
        <v>0.4949879176515633</v>
      </c>
      <c r="P5" s="331">
        <v>3.6582529671539119E-3</v>
      </c>
      <c r="Q5" s="331">
        <v>2.4338271932684365E-2</v>
      </c>
    </row>
    <row r="6" spans="1:20" s="317" customFormat="1" ht="15.6" x14ac:dyDescent="0.35">
      <c r="A6" s="317" t="s">
        <v>530</v>
      </c>
      <c r="B6" s="331">
        <v>1.7675081984844642E-2</v>
      </c>
      <c r="C6" s="331">
        <v>1.3060636607640164E-2</v>
      </c>
      <c r="D6" s="331">
        <v>1256.2140511072687</v>
      </c>
      <c r="E6" s="331">
        <v>12.310069949991956</v>
      </c>
      <c r="F6" s="331">
        <v>2.4492399538918197</v>
      </c>
      <c r="G6" s="331">
        <v>3.6436801215876189</v>
      </c>
      <c r="H6" s="331">
        <v>14.500147911506849</v>
      </c>
      <c r="I6" s="331">
        <v>172.63522695301992</v>
      </c>
      <c r="J6" s="331">
        <v>21.856676733212272</v>
      </c>
      <c r="K6" s="331">
        <v>9.7633789000564324</v>
      </c>
      <c r="L6" s="331">
        <v>8.0703295713631783E-3</v>
      </c>
      <c r="M6" s="331">
        <v>0.16010099243564169</v>
      </c>
      <c r="N6" s="331">
        <v>1.2123778693035789</v>
      </c>
      <c r="O6" s="331">
        <v>1.6499597255052114</v>
      </c>
      <c r="P6" s="331">
        <v>1.2194176557179706E-2</v>
      </c>
      <c r="Q6" s="331">
        <v>8.1127573108947901E-2</v>
      </c>
    </row>
    <row r="7" spans="1:20" s="317" customFormat="1" x14ac:dyDescent="0.3"/>
    <row r="8" spans="1:20" x14ac:dyDescent="0.3">
      <c r="A8" s="24" t="s">
        <v>690</v>
      </c>
    </row>
    <row r="9" spans="1:20" s="321" customFormat="1" ht="15" thickBot="1" x14ac:dyDescent="0.35">
      <c r="A9" s="320" t="s">
        <v>404</v>
      </c>
      <c r="B9" s="323" t="s">
        <v>674</v>
      </c>
      <c r="C9" s="323" t="s">
        <v>675</v>
      </c>
      <c r="D9" s="323" t="s">
        <v>676</v>
      </c>
      <c r="E9" s="323" t="s">
        <v>677</v>
      </c>
      <c r="F9" s="323" t="s">
        <v>678</v>
      </c>
      <c r="G9" s="323" t="s">
        <v>679</v>
      </c>
      <c r="H9" s="323" t="s">
        <v>680</v>
      </c>
      <c r="I9" s="323" t="s">
        <v>681</v>
      </c>
      <c r="J9" s="323" t="s">
        <v>682</v>
      </c>
      <c r="K9" s="323" t="s">
        <v>683</v>
      </c>
      <c r="L9" s="323" t="s">
        <v>684</v>
      </c>
      <c r="M9" s="323" t="s">
        <v>685</v>
      </c>
      <c r="N9" s="323" t="s">
        <v>686</v>
      </c>
      <c r="O9" s="323" t="s">
        <v>687</v>
      </c>
      <c r="P9" s="323" t="s">
        <v>688</v>
      </c>
      <c r="Q9" s="323" t="s">
        <v>689</v>
      </c>
    </row>
    <row r="10" spans="1:20" s="316" customFormat="1" ht="15.6" x14ac:dyDescent="0.35">
      <c r="A10" s="312" t="s">
        <v>336</v>
      </c>
      <c r="B10" s="314" t="s">
        <v>532</v>
      </c>
      <c r="C10" s="314" t="s">
        <v>532</v>
      </c>
      <c r="D10" s="314">
        <v>0.47722637586550021</v>
      </c>
      <c r="E10" s="314">
        <v>7.2969388637323496E-2</v>
      </c>
      <c r="F10" s="314">
        <v>0.1044248970646684</v>
      </c>
      <c r="G10" s="314" t="s">
        <v>532</v>
      </c>
      <c r="H10" s="314">
        <v>-3.3348451399248802E-3</v>
      </c>
      <c r="I10" s="314">
        <v>8.7432067646899592E-2</v>
      </c>
      <c r="J10" s="314">
        <v>2.5832692075514752E-2</v>
      </c>
      <c r="K10" s="314">
        <v>1.9075153465198058E-2</v>
      </c>
      <c r="L10" s="314">
        <v>8.7932248897713894E-2</v>
      </c>
      <c r="M10" s="314">
        <v>0.16218939683675337</v>
      </c>
      <c r="N10" s="314">
        <v>-9.0552207269343876E-2</v>
      </c>
      <c r="O10" s="314">
        <v>-1.3471582028116158E-3</v>
      </c>
      <c r="P10" s="314">
        <v>9.9947550176830768E-2</v>
      </c>
      <c r="Q10" s="324" t="s">
        <v>528</v>
      </c>
    </row>
    <row r="11" spans="1:20" s="316" customFormat="1" ht="15.6" x14ac:dyDescent="0.35">
      <c r="A11" s="312" t="s">
        <v>337</v>
      </c>
      <c r="B11" s="314" t="s">
        <v>532</v>
      </c>
      <c r="C11" s="314" t="s">
        <v>532</v>
      </c>
      <c r="D11" s="314">
        <v>0.44336990017384714</v>
      </c>
      <c r="E11" s="314">
        <v>3.3229349432297051E-2</v>
      </c>
      <c r="F11" s="314">
        <v>0.10400861423128083</v>
      </c>
      <c r="G11" s="314" t="s">
        <v>532</v>
      </c>
      <c r="H11" s="314">
        <v>-7.4943734865987932E-2</v>
      </c>
      <c r="I11" s="314">
        <v>6.7285248918216967E-2</v>
      </c>
      <c r="J11" s="314">
        <v>9.7168735082764357E-4</v>
      </c>
      <c r="K11" s="314">
        <v>-2.466767012015636E-2</v>
      </c>
      <c r="L11" s="314">
        <v>0.13030618371567848</v>
      </c>
      <c r="M11" s="314">
        <v>2.3642414467905271E-2</v>
      </c>
      <c r="N11" s="314">
        <v>-8.412776099436603E-2</v>
      </c>
      <c r="O11" s="314">
        <v>6.7027327477624521E-3</v>
      </c>
      <c r="P11" s="314">
        <v>-2.2823636294410643E-2</v>
      </c>
      <c r="Q11" s="324" t="s">
        <v>528</v>
      </c>
    </row>
    <row r="12" spans="1:20" s="316" customFormat="1" ht="15.6" x14ac:dyDescent="0.35">
      <c r="A12" s="313" t="s">
        <v>338</v>
      </c>
      <c r="B12" s="315" t="s">
        <v>532</v>
      </c>
      <c r="C12" s="315" t="s">
        <v>532</v>
      </c>
      <c r="D12" s="315">
        <v>0.43700913421835641</v>
      </c>
      <c r="E12" s="315">
        <v>4.9062555212012082E-2</v>
      </c>
      <c r="F12" s="315">
        <v>0.10659044926403061</v>
      </c>
      <c r="G12" s="315" t="s">
        <v>532</v>
      </c>
      <c r="H12" s="315">
        <v>-3.969586799624325E-2</v>
      </c>
      <c r="I12" s="315">
        <v>5.8840693776703201E-2</v>
      </c>
      <c r="J12" s="315">
        <v>-5.3821326835304939E-3</v>
      </c>
      <c r="K12" s="315">
        <v>-2.7726475010398932E-2</v>
      </c>
      <c r="L12" s="315">
        <v>0.10520314928327279</v>
      </c>
      <c r="M12" s="315">
        <v>1.3602952699079296E-2</v>
      </c>
      <c r="N12" s="315">
        <v>-7.4207453769074894E-2</v>
      </c>
      <c r="O12" s="315">
        <v>1.9544580731911454E-2</v>
      </c>
      <c r="P12" s="315">
        <v>-2.1574100736922119E-2</v>
      </c>
      <c r="Q12" s="332" t="s">
        <v>528</v>
      </c>
    </row>
    <row r="13" spans="1:20" s="316" customFormat="1" ht="15.6" x14ac:dyDescent="0.35">
      <c r="A13" s="312" t="s">
        <v>339</v>
      </c>
      <c r="B13" s="314" t="s">
        <v>532</v>
      </c>
      <c r="C13" s="314" t="s">
        <v>532</v>
      </c>
      <c r="D13" s="314">
        <v>0.21258950866610538</v>
      </c>
      <c r="E13" s="314">
        <v>5.5719582922177491E-2</v>
      </c>
      <c r="F13" s="314">
        <v>0.10497175758057176</v>
      </c>
      <c r="G13" s="314" t="s">
        <v>532</v>
      </c>
      <c r="H13" s="314">
        <v>-8.2743103578380883E-2</v>
      </c>
      <c r="I13" s="314">
        <v>5.7131379987090725E-2</v>
      </c>
      <c r="J13" s="314">
        <v>-0.21280742231883609</v>
      </c>
      <c r="K13" s="314">
        <v>-3.4413898398273801E-2</v>
      </c>
      <c r="L13" s="314">
        <v>0.12962586759173189</v>
      </c>
      <c r="M13" s="324" t="s">
        <v>528</v>
      </c>
      <c r="N13" s="314">
        <v>-4.5183766558612115E-2</v>
      </c>
      <c r="O13" s="314">
        <v>-3.1414024939094287E-2</v>
      </c>
      <c r="P13" s="314">
        <v>-1.2280415926975596E-2</v>
      </c>
      <c r="Q13" s="314">
        <v>0.27672826554939212</v>
      </c>
    </row>
    <row r="14" spans="1:20" s="316" customFormat="1" x14ac:dyDescent="0.3">
      <c r="A14" s="312" t="s">
        <v>340</v>
      </c>
      <c r="B14" s="314" t="s">
        <v>532</v>
      </c>
      <c r="C14" s="314" t="s">
        <v>532</v>
      </c>
      <c r="D14" s="314">
        <v>0.50656170888816043</v>
      </c>
      <c r="E14" s="314">
        <v>0.14030781666008196</v>
      </c>
      <c r="F14" s="314">
        <v>0.19553737660601089</v>
      </c>
      <c r="G14" s="314" t="s">
        <v>532</v>
      </c>
      <c r="H14" s="314">
        <v>-1.1026318948180847E-2</v>
      </c>
      <c r="I14" s="314">
        <v>0.14091356724622428</v>
      </c>
      <c r="J14" s="314">
        <v>-5.0803710987040396E-2</v>
      </c>
      <c r="K14" s="314">
        <v>2.0878432196661301E-2</v>
      </c>
      <c r="L14" s="314">
        <v>0.24314111775318081</v>
      </c>
      <c r="M14" s="314">
        <v>0.15752453446838177</v>
      </c>
      <c r="N14" s="314">
        <v>1.5919034588270042E-2</v>
      </c>
      <c r="O14" s="314">
        <v>0.16832268928526117</v>
      </c>
      <c r="P14" s="314">
        <v>5.1191037106265158E-2</v>
      </c>
      <c r="Q14" s="314">
        <v>0.34215357525185386</v>
      </c>
    </row>
    <row r="15" spans="1:20" s="316" customFormat="1" x14ac:dyDescent="0.3">
      <c r="A15" s="313" t="s">
        <v>341</v>
      </c>
      <c r="B15" s="315" t="s">
        <v>532</v>
      </c>
      <c r="C15" s="315" t="s">
        <v>532</v>
      </c>
      <c r="D15" s="315">
        <v>0.25456635999342114</v>
      </c>
      <c r="E15" s="315">
        <v>5.8753687419212497E-2</v>
      </c>
      <c r="F15" s="315">
        <v>0.11348532090208474</v>
      </c>
      <c r="G15" s="315" t="s">
        <v>532</v>
      </c>
      <c r="H15" s="315">
        <v>-6.9455311570680744E-2</v>
      </c>
      <c r="I15" s="315">
        <v>6.0133668578019384E-2</v>
      </c>
      <c r="J15" s="315">
        <v>-0.10331914096822636</v>
      </c>
      <c r="K15" s="315">
        <v>-1.6636676191448485E-2</v>
      </c>
      <c r="L15" s="315">
        <v>0.2753001547094942</v>
      </c>
      <c r="M15" s="315">
        <v>0.17716488849612522</v>
      </c>
      <c r="N15" s="315">
        <v>-4.2451159350689993E-2</v>
      </c>
      <c r="O15" s="315">
        <v>-5.4451519639740598E-2</v>
      </c>
      <c r="P15" s="315">
        <v>-8.8348588774727399E-2</v>
      </c>
      <c r="Q15" s="315">
        <v>4.1206620285557438E-2</v>
      </c>
    </row>
    <row r="16" spans="1:20" s="316" customFormat="1" ht="15.6" x14ac:dyDescent="0.35">
      <c r="A16" s="312" t="s">
        <v>342</v>
      </c>
      <c r="B16" s="314" t="s">
        <v>532</v>
      </c>
      <c r="C16" s="314" t="s">
        <v>532</v>
      </c>
      <c r="D16" s="314">
        <v>0.26133295351149077</v>
      </c>
      <c r="E16" s="314">
        <v>2.7316342771722457E-2</v>
      </c>
      <c r="F16" s="314">
        <v>5.4231787505247819E-2</v>
      </c>
      <c r="G16" s="314" t="s">
        <v>532</v>
      </c>
      <c r="H16" s="314">
        <v>-0.10300891412098101</v>
      </c>
      <c r="I16" s="314">
        <v>2.0830445319667934E-2</v>
      </c>
      <c r="J16" s="314">
        <v>-0.18727437389894808</v>
      </c>
      <c r="K16" s="314">
        <v>-7.640317129031382E-2</v>
      </c>
      <c r="L16" s="314">
        <v>0.20005604890644668</v>
      </c>
      <c r="M16" s="324" t="s">
        <v>528</v>
      </c>
      <c r="N16" s="314">
        <v>-5.9666965077195711E-2</v>
      </c>
      <c r="O16" s="324" t="s">
        <v>528</v>
      </c>
      <c r="P16" s="314">
        <v>-1.2817727031264714E-2</v>
      </c>
      <c r="Q16" s="314">
        <v>0.70550023302361731</v>
      </c>
    </row>
    <row r="17" spans="1:17" s="316" customFormat="1" ht="15.6" x14ac:dyDescent="0.35">
      <c r="A17" s="312" t="s">
        <v>343</v>
      </c>
      <c r="B17" s="314" t="s">
        <v>532</v>
      </c>
      <c r="C17" s="314" t="s">
        <v>532</v>
      </c>
      <c r="D17" s="314">
        <v>1.9727396697662387</v>
      </c>
      <c r="E17" s="314">
        <v>7.4727311929077E-3</v>
      </c>
      <c r="F17" s="314">
        <v>7.0737674677503248E-2</v>
      </c>
      <c r="G17" s="314" t="s">
        <v>532</v>
      </c>
      <c r="H17" s="314">
        <v>-0.1393435320067985</v>
      </c>
      <c r="I17" s="314">
        <v>1.631829827853748E-2</v>
      </c>
      <c r="J17" s="314">
        <v>-0.18565552664279328</v>
      </c>
      <c r="K17" s="314">
        <v>-8.4033847170216447E-2</v>
      </c>
      <c r="L17" s="314">
        <v>0.15703119656991915</v>
      </c>
      <c r="M17" s="314">
        <v>3.4311550872541119E-3</v>
      </c>
      <c r="N17" s="314">
        <v>-8.9459408454977019E-2</v>
      </c>
      <c r="O17" s="324" t="s">
        <v>528</v>
      </c>
      <c r="P17" s="314">
        <v>-1.1586199746753567E-2</v>
      </c>
      <c r="Q17" s="314">
        <v>0.17099561313909883</v>
      </c>
    </row>
  </sheetData>
  <conditionalFormatting sqref="R10:XFD12 A10:A17 D10:F17 P10:P17 Q13:XFD17 H10:O12 H17:N17 H16:L16 N16 H14:O15 H13:L13 N13:O13">
    <cfRule type="containsText" dxfId="23" priority="67" operator="containsText" text="LOQ">
      <formula>NOT(ISERROR(SEARCH("LOQ",A10)))</formula>
    </cfRule>
    <cfRule type="containsText" dxfId="22" priority="68" operator="containsText" text="LOD">
      <formula>NOT(ISERROR(SEARCH("LOD",A10)))</formula>
    </cfRule>
  </conditionalFormatting>
  <conditionalFormatting sqref="D10:F17 P10:P17 Q13:Q17 H10:O12 H17:N17 H16:L16 N16 H14:O15 H13:L13 N13:O13">
    <cfRule type="cellIs" dxfId="21" priority="41" operator="between">
      <formula>-0.1</formula>
      <formula>0.1</formula>
    </cfRule>
    <cfRule type="cellIs" dxfId="20" priority="42" operator="between">
      <formula>-0.2</formula>
      <formula>0.2</formula>
    </cfRule>
    <cfRule type="cellIs" dxfId="19" priority="43" operator="lessThan">
      <formula>-0.2</formula>
    </cfRule>
    <cfRule type="cellIs" dxfId="18" priority="44" operator="greaterThan">
      <formula>0.2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61F1-645C-4EBD-BF7A-11724227938F}">
  <sheetPr codeName="Tabelle5"/>
  <dimension ref="A1:AD36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L1"/>
    </sheetView>
  </sheetViews>
  <sheetFormatPr baseColWidth="10" defaultRowHeight="14.4" x14ac:dyDescent="0.3"/>
  <cols>
    <col min="1" max="1" width="34.6640625" style="131" customWidth="1"/>
    <col min="2" max="2" width="15.44140625" style="131" bestFit="1" customWidth="1"/>
    <col min="3" max="3" width="29.77734375" style="312" bestFit="1" customWidth="1"/>
    <col min="4" max="6" width="15.44140625" style="312" customWidth="1"/>
    <col min="7" max="8" width="15.44140625" style="322" customWidth="1"/>
    <col min="9" max="28" width="15.44140625" style="312" customWidth="1"/>
    <col min="29" max="30" width="11.5546875" style="312"/>
    <col min="31" max="16384" width="11.5546875" style="131"/>
  </cols>
  <sheetData>
    <row r="1" spans="1:30" ht="31.8" customHeight="1" x14ac:dyDescent="0.3">
      <c r="A1" s="381" t="s">
        <v>694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253"/>
    </row>
    <row r="2" spans="1:30" ht="15" thickBot="1" x14ac:dyDescent="0.35">
      <c r="C2" s="323" t="s">
        <v>537</v>
      </c>
      <c r="D2" s="343">
        <v>1.3595598365060352E-2</v>
      </c>
      <c r="E2" s="343">
        <v>5.3388575969823292E-2</v>
      </c>
      <c r="F2" s="343">
        <v>1.6744214769165558E-2</v>
      </c>
      <c r="G2" s="345">
        <v>0.38519896459423836</v>
      </c>
      <c r="H2" s="345">
        <v>1</v>
      </c>
      <c r="I2" s="343">
        <v>3.5297123528492055E-2</v>
      </c>
      <c r="J2" s="343">
        <v>0.13859917401070052</v>
      </c>
      <c r="K2" s="343">
        <v>4.3469307595211858E-2</v>
      </c>
      <c r="L2" s="343">
        <v>1</v>
      </c>
      <c r="M2" s="343">
        <v>2.596066063890234</v>
      </c>
      <c r="N2" s="343">
        <v>0.8119579539851951</v>
      </c>
      <c r="O2" s="343">
        <v>3.1884789287424971</v>
      </c>
      <c r="P2" s="343">
        <v>1</v>
      </c>
      <c r="Q2" s="343">
        <v>23.004898701107297</v>
      </c>
      <c r="R2" s="343">
        <v>59.722119776049354</v>
      </c>
      <c r="S2" s="343">
        <v>0.25465369918734976</v>
      </c>
      <c r="T2" s="343">
        <v>1</v>
      </c>
      <c r="U2" s="343">
        <v>0.3136291700050185</v>
      </c>
      <c r="V2" s="343">
        <v>7.2150072856778102</v>
      </c>
      <c r="W2" s="343">
        <v>18.730598856302663</v>
      </c>
      <c r="X2" s="343">
        <v>1</v>
      </c>
      <c r="Y2" s="343">
        <v>3.9269015262342446</v>
      </c>
      <c r="Z2" s="343">
        <v>1.2315908663642865</v>
      </c>
      <c r="AA2" s="343">
        <v>28.332623121919386</v>
      </c>
      <c r="AB2" s="343">
        <v>73.553217236096316</v>
      </c>
    </row>
    <row r="3" spans="1:30" s="251" customFormat="1" ht="16.8" thickBot="1" x14ac:dyDescent="0.35">
      <c r="A3" s="323" t="s">
        <v>404</v>
      </c>
      <c r="B3" s="323" t="s">
        <v>405</v>
      </c>
      <c r="C3" s="323" t="s">
        <v>524</v>
      </c>
      <c r="D3" s="351" t="s">
        <v>612</v>
      </c>
      <c r="E3" s="351" t="s">
        <v>613</v>
      </c>
      <c r="F3" s="351" t="s">
        <v>614</v>
      </c>
      <c r="G3" s="351" t="s">
        <v>615</v>
      </c>
      <c r="H3" s="351" t="s">
        <v>638</v>
      </c>
      <c r="I3" s="351" t="s">
        <v>616</v>
      </c>
      <c r="J3" s="351" t="s">
        <v>617</v>
      </c>
      <c r="K3" s="351" t="s">
        <v>618</v>
      </c>
      <c r="L3" s="351" t="s">
        <v>639</v>
      </c>
      <c r="M3" s="351" t="s">
        <v>619</v>
      </c>
      <c r="N3" s="351" t="s">
        <v>620</v>
      </c>
      <c r="O3" s="351" t="s">
        <v>621</v>
      </c>
      <c r="P3" s="351" t="s">
        <v>640</v>
      </c>
      <c r="Q3" s="351" t="s">
        <v>622</v>
      </c>
      <c r="R3" s="351" t="s">
        <v>623</v>
      </c>
      <c r="S3" s="351" t="s">
        <v>624</v>
      </c>
      <c r="T3" s="351" t="s">
        <v>641</v>
      </c>
      <c r="U3" s="351" t="s">
        <v>625</v>
      </c>
      <c r="V3" s="351" t="s">
        <v>626</v>
      </c>
      <c r="W3" s="351" t="s">
        <v>627</v>
      </c>
      <c r="X3" s="351" t="s">
        <v>642</v>
      </c>
      <c r="Y3" s="351" t="s">
        <v>628</v>
      </c>
      <c r="Z3" s="351" t="s">
        <v>629</v>
      </c>
      <c r="AA3" s="351" t="s">
        <v>630</v>
      </c>
      <c r="AB3" s="351" t="s">
        <v>631</v>
      </c>
      <c r="AC3" s="323" t="s">
        <v>632</v>
      </c>
      <c r="AD3" s="323" t="s">
        <v>633</v>
      </c>
    </row>
    <row r="4" spans="1:30" x14ac:dyDescent="0.3">
      <c r="A4" s="327" t="s">
        <v>424</v>
      </c>
      <c r="B4" s="327" t="s">
        <v>411</v>
      </c>
      <c r="C4" s="327" t="s">
        <v>59</v>
      </c>
      <c r="D4" s="344">
        <v>1.3755465028491561E-2</v>
      </c>
      <c r="E4" s="344">
        <v>5.2880435590355129E-2</v>
      </c>
      <c r="F4" s="344">
        <v>1.6375597193974602E-2</v>
      </c>
      <c r="G4" s="344">
        <v>0.38972840651899343</v>
      </c>
      <c r="H4" s="344">
        <v>1</v>
      </c>
      <c r="I4" s="344">
        <v>3.5295002361654094E-2</v>
      </c>
      <c r="J4" s="344">
        <v>0.13568319130752202</v>
      </c>
      <c r="K4" s="344">
        <v>4.2017671456582674E-2</v>
      </c>
      <c r="L4" s="344">
        <v>1</v>
      </c>
      <c r="M4" s="344">
        <v>2.5659161410686577</v>
      </c>
      <c r="N4" s="344">
        <v>0.84000789170419687</v>
      </c>
      <c r="O4" s="344">
        <v>3.2291740496220744</v>
      </c>
      <c r="P4" s="344">
        <v>1</v>
      </c>
      <c r="Q4" s="344">
        <v>23.799627015093083</v>
      </c>
      <c r="R4" s="344">
        <v>61.068283621032279</v>
      </c>
      <c r="S4" s="344">
        <v>0.26013436929894856</v>
      </c>
      <c r="T4" s="344">
        <v>1</v>
      </c>
      <c r="U4" s="344">
        <v>0.30967899881969257</v>
      </c>
      <c r="V4" s="344">
        <v>7.370289046405305</v>
      </c>
      <c r="W4" s="344">
        <v>18.911844631452677</v>
      </c>
      <c r="X4" s="344">
        <v>1</v>
      </c>
      <c r="Y4" s="344">
        <v>3.844260723295311</v>
      </c>
      <c r="Z4" s="344">
        <v>1.1904708498399863</v>
      </c>
      <c r="AA4" s="344">
        <v>28.332623121919383</v>
      </c>
      <c r="AB4" s="344">
        <v>72.699134987348003</v>
      </c>
      <c r="AC4" s="314">
        <v>0</v>
      </c>
      <c r="AD4" s="314">
        <v>1</v>
      </c>
    </row>
    <row r="5" spans="1:30" x14ac:dyDescent="0.3">
      <c r="A5" s="327" t="s">
        <v>425</v>
      </c>
      <c r="B5" s="327" t="s">
        <v>411</v>
      </c>
      <c r="C5" s="327" t="s">
        <v>59</v>
      </c>
      <c r="D5" s="344">
        <v>1.3507047665597028E-2</v>
      </c>
      <c r="E5" s="344">
        <v>5.2850511671954828E-2</v>
      </c>
      <c r="F5" s="344">
        <v>1.6307345652036686E-2</v>
      </c>
      <c r="G5" s="344">
        <v>0.38269009099916179</v>
      </c>
      <c r="H5" s="344">
        <v>1</v>
      </c>
      <c r="I5" s="344">
        <v>3.5295002361654081E-2</v>
      </c>
      <c r="J5" s="344">
        <v>0.1381023289804871</v>
      </c>
      <c r="K5" s="344">
        <v>4.2612309164300505E-2</v>
      </c>
      <c r="L5" s="344">
        <v>1</v>
      </c>
      <c r="M5" s="344">
        <v>2.6130843034527964</v>
      </c>
      <c r="N5" s="344">
        <v>0.82828478148500229</v>
      </c>
      <c r="O5" s="344">
        <v>3.2409024166828373</v>
      </c>
      <c r="P5" s="344">
        <v>1</v>
      </c>
      <c r="Q5" s="344">
        <v>23.467480551435937</v>
      </c>
      <c r="R5" s="344">
        <v>61.322644884358901</v>
      </c>
      <c r="S5" s="344">
        <v>0.25557225579431342</v>
      </c>
      <c r="T5" s="344">
        <v>1</v>
      </c>
      <c r="U5" s="344">
        <v>0.30855603535978904</v>
      </c>
      <c r="V5" s="344">
        <v>7.2410324038390632</v>
      </c>
      <c r="W5" s="344">
        <v>18.921470657628483</v>
      </c>
      <c r="X5" s="344">
        <v>1</v>
      </c>
      <c r="Y5" s="344">
        <v>3.9128012392634677</v>
      </c>
      <c r="Z5" s="344">
        <v>1.2073184959068382</v>
      </c>
      <c r="AA5" s="344">
        <v>28.332623121919394</v>
      </c>
      <c r="AB5" s="344">
        <v>74.035532755531335</v>
      </c>
      <c r="AC5" s="314">
        <v>0</v>
      </c>
      <c r="AD5" s="314">
        <v>1</v>
      </c>
    </row>
    <row r="6" spans="1:30" x14ac:dyDescent="0.3">
      <c r="A6" s="327" t="s">
        <v>426</v>
      </c>
      <c r="B6" s="327" t="s">
        <v>411</v>
      </c>
      <c r="C6" s="327" t="s">
        <v>59</v>
      </c>
      <c r="D6" s="344">
        <v>1.3725996539547269E-2</v>
      </c>
      <c r="E6" s="344">
        <v>5.2874099669520454E-2</v>
      </c>
      <c r="F6" s="344">
        <v>1.6497373706006513E-2</v>
      </c>
      <c r="G6" s="344">
        <v>0.38889348692776249</v>
      </c>
      <c r="H6" s="344">
        <v>1</v>
      </c>
      <c r="I6" s="344">
        <v>3.5295002361654081E-2</v>
      </c>
      <c r="J6" s="344">
        <v>0.1359581990878703</v>
      </c>
      <c r="K6" s="344">
        <v>4.2421013307068635E-2</v>
      </c>
      <c r="L6" s="344">
        <v>1</v>
      </c>
      <c r="M6" s="344">
        <v>2.5714249339069184</v>
      </c>
      <c r="N6" s="344">
        <v>0.83202104011698286</v>
      </c>
      <c r="O6" s="344">
        <v>3.2049536260106533</v>
      </c>
      <c r="P6" s="344">
        <v>1</v>
      </c>
      <c r="Q6" s="344">
        <v>23.573338559141849</v>
      </c>
      <c r="R6" s="344">
        <v>60.61750383585732</v>
      </c>
      <c r="S6" s="344">
        <v>0.25960818569271399</v>
      </c>
      <c r="T6" s="344">
        <v>1</v>
      </c>
      <c r="U6" s="344">
        <v>0.31201929993172767</v>
      </c>
      <c r="V6" s="344">
        <v>7.3553808845969311</v>
      </c>
      <c r="W6" s="344">
        <v>18.914110844043936</v>
      </c>
      <c r="X6" s="344">
        <v>1</v>
      </c>
      <c r="Y6" s="344">
        <v>3.852052415091515</v>
      </c>
      <c r="Z6" s="344">
        <v>1.2018985824791029</v>
      </c>
      <c r="AA6" s="344">
        <v>28.332623121919394</v>
      </c>
      <c r="AB6" s="344">
        <v>72.855213538691189</v>
      </c>
      <c r="AC6" s="314">
        <v>0</v>
      </c>
      <c r="AD6" s="314">
        <v>1</v>
      </c>
    </row>
    <row r="7" spans="1:30" x14ac:dyDescent="0.3">
      <c r="A7" s="327" t="s">
        <v>427</v>
      </c>
      <c r="B7" s="327" t="s">
        <v>411</v>
      </c>
      <c r="C7" s="327" t="s">
        <v>59</v>
      </c>
      <c r="D7" s="344">
        <v>1.372400556175413E-2</v>
      </c>
      <c r="E7" s="344">
        <v>5.3042826086695062E-2</v>
      </c>
      <c r="F7" s="344">
        <v>1.6452174663761691E-2</v>
      </c>
      <c r="G7" s="344">
        <v>0.38883707730430545</v>
      </c>
      <c r="H7" s="344">
        <v>1</v>
      </c>
      <c r="I7" s="344">
        <v>3.5295002361654081E-2</v>
      </c>
      <c r="J7" s="344">
        <v>0.1364137705921224</v>
      </c>
      <c r="K7" s="344">
        <v>4.2311367882210529E-2</v>
      </c>
      <c r="L7" s="344">
        <v>1</v>
      </c>
      <c r="M7" s="344">
        <v>2.5717809136917378</v>
      </c>
      <c r="N7" s="344">
        <v>0.83417541746518331</v>
      </c>
      <c r="O7" s="344">
        <v>3.2240595578480886</v>
      </c>
      <c r="P7" s="344">
        <v>1</v>
      </c>
      <c r="Q7" s="344">
        <v>23.634377720610825</v>
      </c>
      <c r="R7" s="344">
        <v>60.782242173543963</v>
      </c>
      <c r="S7" s="344">
        <v>0.25873510951946332</v>
      </c>
      <c r="T7" s="344">
        <v>1</v>
      </c>
      <c r="U7" s="344">
        <v>0.31017006860322432</v>
      </c>
      <c r="V7" s="344">
        <v>7.3306443464234929</v>
      </c>
      <c r="W7" s="344">
        <v>18.852844705500523</v>
      </c>
      <c r="X7" s="344">
        <v>1</v>
      </c>
      <c r="Y7" s="344">
        <v>3.8649599508265746</v>
      </c>
      <c r="Z7" s="344">
        <v>1.1987920399795555</v>
      </c>
      <c r="AA7" s="344">
        <v>28.332623121919397</v>
      </c>
      <c r="AB7" s="344">
        <v>72.865299379773518</v>
      </c>
      <c r="AC7" s="314">
        <v>0</v>
      </c>
      <c r="AD7" s="314">
        <v>1</v>
      </c>
    </row>
    <row r="8" spans="1:30" x14ac:dyDescent="0.3">
      <c r="A8" s="327" t="s">
        <v>428</v>
      </c>
      <c r="B8" s="327" t="s">
        <v>411</v>
      </c>
      <c r="C8" s="327" t="s">
        <v>59</v>
      </c>
      <c r="D8" s="344">
        <v>1.3640951265709661E-2</v>
      </c>
      <c r="E8" s="344">
        <v>5.2361926571969586E-2</v>
      </c>
      <c r="F8" s="344">
        <v>1.6364938501989522E-2</v>
      </c>
      <c r="G8" s="344">
        <v>0.38648393123582103</v>
      </c>
      <c r="H8" s="344">
        <v>1</v>
      </c>
      <c r="I8" s="344">
        <v>3.5295002361654088E-2</v>
      </c>
      <c r="J8" s="344">
        <v>0.13548256298391806</v>
      </c>
      <c r="K8" s="344">
        <v>4.2343266701530186E-2</v>
      </c>
      <c r="L8" s="344">
        <v>1</v>
      </c>
      <c r="M8" s="344">
        <v>2.5874394589945293</v>
      </c>
      <c r="N8" s="344">
        <v>0.83354700088338829</v>
      </c>
      <c r="O8" s="344">
        <v>3.199638782739977</v>
      </c>
      <c r="P8" s="344">
        <v>1</v>
      </c>
      <c r="Q8" s="344">
        <v>23.616573030435251</v>
      </c>
      <c r="R8" s="344">
        <v>61.106252527171726</v>
      </c>
      <c r="S8" s="344">
        <v>0.26051346458736024</v>
      </c>
      <c r="T8" s="344">
        <v>1</v>
      </c>
      <c r="U8" s="344">
        <v>0.31253739629392707</v>
      </c>
      <c r="V8" s="344">
        <v>7.3810298103391698</v>
      </c>
      <c r="W8" s="344">
        <v>19.098001705091175</v>
      </c>
      <c r="X8" s="344">
        <v>1</v>
      </c>
      <c r="Y8" s="344">
        <v>3.8385763966150566</v>
      </c>
      <c r="Z8" s="344">
        <v>1.1996958172053733</v>
      </c>
      <c r="AA8" s="344">
        <v>28.332623121919386</v>
      </c>
      <c r="AB8" s="344">
        <v>73.308947042474998</v>
      </c>
      <c r="AC8" s="314">
        <v>0</v>
      </c>
      <c r="AD8" s="314">
        <v>1</v>
      </c>
    </row>
    <row r="9" spans="1:30" x14ac:dyDescent="0.3">
      <c r="A9" s="327" t="s">
        <v>429</v>
      </c>
      <c r="B9" s="327" t="s">
        <v>411</v>
      </c>
      <c r="C9" s="327" t="s">
        <v>59</v>
      </c>
      <c r="D9" s="344">
        <v>1.3562871801763245E-2</v>
      </c>
      <c r="E9" s="344">
        <v>5.2370448420477403E-2</v>
      </c>
      <c r="F9" s="344">
        <v>1.6270741822935766E-2</v>
      </c>
      <c r="G9" s="344">
        <v>0.38427173521026575</v>
      </c>
      <c r="H9" s="344">
        <v>1</v>
      </c>
      <c r="I9" s="344">
        <v>3.5295002361654088E-2</v>
      </c>
      <c r="J9" s="344">
        <v>0.13628469281156716</v>
      </c>
      <c r="K9" s="344">
        <v>4.2341899487529325E-2</v>
      </c>
      <c r="L9" s="344">
        <v>1</v>
      </c>
      <c r="M9" s="344">
        <v>2.6023349685079227</v>
      </c>
      <c r="N9" s="344">
        <v>0.83357391599923747</v>
      </c>
      <c r="O9" s="344">
        <v>3.2186862972137882</v>
      </c>
      <c r="P9" s="344">
        <v>1</v>
      </c>
      <c r="Q9" s="344">
        <v>23.617335606268888</v>
      </c>
      <c r="R9" s="344">
        <v>61.460016732892562</v>
      </c>
      <c r="S9" s="344">
        <v>0.25898016237902899</v>
      </c>
      <c r="T9" s="344">
        <v>1</v>
      </c>
      <c r="U9" s="344">
        <v>0.31068786514059005</v>
      </c>
      <c r="V9" s="344">
        <v>7.3375873367385136</v>
      </c>
      <c r="W9" s="344">
        <v>19.094894031159757</v>
      </c>
      <c r="X9" s="344">
        <v>1</v>
      </c>
      <c r="Y9" s="344">
        <v>3.8613028387166888</v>
      </c>
      <c r="Z9" s="344">
        <v>1.19965708044636</v>
      </c>
      <c r="AA9" s="344">
        <v>28.332623121919386</v>
      </c>
      <c r="AB9" s="344">
        <v>73.730975899726928</v>
      </c>
      <c r="AC9" s="314">
        <v>0</v>
      </c>
      <c r="AD9" s="314">
        <v>1</v>
      </c>
    </row>
    <row r="10" spans="1:30" x14ac:dyDescent="0.3">
      <c r="A10" s="327" t="s">
        <v>430</v>
      </c>
      <c r="B10" s="327" t="s">
        <v>411</v>
      </c>
      <c r="C10" s="327" t="s">
        <v>59</v>
      </c>
      <c r="D10" s="344">
        <v>1.3688069244425092E-2</v>
      </c>
      <c r="E10" s="344">
        <v>5.2898565375994556E-2</v>
      </c>
      <c r="F10" s="344">
        <v>1.6367237700108145E-2</v>
      </c>
      <c r="G10" s="344">
        <v>0.38781890716903195</v>
      </c>
      <c r="H10" s="344">
        <v>1</v>
      </c>
      <c r="I10" s="344">
        <v>3.5295002361654088E-2</v>
      </c>
      <c r="J10" s="344">
        <v>0.13640087833479675</v>
      </c>
      <c r="K10" s="344">
        <v>4.220350949231811E-2</v>
      </c>
      <c r="L10" s="344">
        <v>1</v>
      </c>
      <c r="M10" s="344">
        <v>2.5785354510255805</v>
      </c>
      <c r="N10" s="344">
        <v>0.8363092044653857</v>
      </c>
      <c r="O10" s="344">
        <v>3.2319787829239917</v>
      </c>
      <c r="P10" s="344">
        <v>1</v>
      </c>
      <c r="Q10" s="344">
        <v>23.694833503509997</v>
      </c>
      <c r="R10" s="344">
        <v>61.097664969851664</v>
      </c>
      <c r="S10" s="344">
        <v>0.25876079632017396</v>
      </c>
      <c r="T10" s="344">
        <v>1</v>
      </c>
      <c r="U10" s="344">
        <v>0.30940797489445754</v>
      </c>
      <c r="V10" s="344">
        <v>7.3313721208672318</v>
      </c>
      <c r="W10" s="344">
        <v>18.904104929964962</v>
      </c>
      <c r="X10" s="344">
        <v>1</v>
      </c>
      <c r="Y10" s="344">
        <v>3.8645946793585755</v>
      </c>
      <c r="Z10" s="344">
        <v>1.195736128868196</v>
      </c>
      <c r="AA10" s="344">
        <v>28.332623121919383</v>
      </c>
      <c r="AB10" s="344">
        <v>73.056673140416194</v>
      </c>
      <c r="AC10" s="314">
        <v>0</v>
      </c>
      <c r="AD10" s="314">
        <v>1</v>
      </c>
    </row>
    <row r="11" spans="1:30" x14ac:dyDescent="0.3">
      <c r="A11" s="327" t="s">
        <v>431</v>
      </c>
      <c r="B11" s="327" t="s">
        <v>411</v>
      </c>
      <c r="C11" s="327" t="s">
        <v>59</v>
      </c>
      <c r="D11" s="344">
        <v>1.3539156443232499E-2</v>
      </c>
      <c r="E11" s="344">
        <v>5.2837299256783342E-2</v>
      </c>
      <c r="F11" s="344">
        <v>1.6556006828549893E-2</v>
      </c>
      <c r="G11" s="344">
        <v>0.38359981689481298</v>
      </c>
      <c r="H11" s="344">
        <v>1</v>
      </c>
      <c r="I11" s="344">
        <v>3.5295002361654088E-2</v>
      </c>
      <c r="J11" s="344">
        <v>0.13774169901223743</v>
      </c>
      <c r="K11" s="344">
        <v>4.3159795918651371E-2</v>
      </c>
      <c r="L11" s="344">
        <v>1</v>
      </c>
      <c r="M11" s="344">
        <v>2.6069053911511144</v>
      </c>
      <c r="N11" s="344">
        <v>0.81777744279391074</v>
      </c>
      <c r="O11" s="344">
        <v>3.1914308243104084</v>
      </c>
      <c r="P11" s="344">
        <v>1</v>
      </c>
      <c r="Q11" s="344">
        <v>23.169780084286863</v>
      </c>
      <c r="R11" s="344">
        <v>60.401121867198235</v>
      </c>
      <c r="S11" s="344">
        <v>0.25624217052509524</v>
      </c>
      <c r="T11" s="344">
        <v>1</v>
      </c>
      <c r="U11" s="344">
        <v>0.3133392933027529</v>
      </c>
      <c r="V11" s="344">
        <v>7.2600128454301238</v>
      </c>
      <c r="W11" s="344">
        <v>18.926026478316743</v>
      </c>
      <c r="X11" s="344">
        <v>1</v>
      </c>
      <c r="Y11" s="344">
        <v>3.9025836462865797</v>
      </c>
      <c r="Z11" s="344">
        <v>1.2228302317821038</v>
      </c>
      <c r="AA11" s="344">
        <v>28.332623121919386</v>
      </c>
      <c r="AB11" s="344">
        <v>73.860467961984384</v>
      </c>
      <c r="AC11" s="314">
        <v>0</v>
      </c>
      <c r="AD11" s="314">
        <v>1</v>
      </c>
    </row>
    <row r="12" spans="1:30" x14ac:dyDescent="0.3">
      <c r="A12" s="327" t="s">
        <v>432</v>
      </c>
      <c r="B12" s="327" t="s">
        <v>411</v>
      </c>
      <c r="C12" s="327" t="s">
        <v>59</v>
      </c>
      <c r="D12" s="344">
        <v>1.3867263112435116E-2</v>
      </c>
      <c r="E12" s="344">
        <v>5.276160686713402E-2</v>
      </c>
      <c r="F12" s="344">
        <v>1.6556264599007095E-2</v>
      </c>
      <c r="G12" s="344">
        <v>0.39289593949711904</v>
      </c>
      <c r="H12" s="344">
        <v>1</v>
      </c>
      <c r="I12" s="344">
        <v>3.5295002361654081E-2</v>
      </c>
      <c r="J12" s="344">
        <v>0.13429000472046365</v>
      </c>
      <c r="K12" s="344">
        <v>4.2139268745185851E-2</v>
      </c>
      <c r="L12" s="344">
        <v>1</v>
      </c>
      <c r="M12" s="344">
        <v>2.5452246515645167</v>
      </c>
      <c r="N12" s="344">
        <v>0.83758234513488161</v>
      </c>
      <c r="O12" s="344">
        <v>3.1868093036037246</v>
      </c>
      <c r="P12" s="344">
        <v>1</v>
      </c>
      <c r="Q12" s="344">
        <v>23.730904918280011</v>
      </c>
      <c r="R12" s="344">
        <v>60.400181460338565</v>
      </c>
      <c r="S12" s="344">
        <v>0.26282843611615164</v>
      </c>
      <c r="T12" s="344">
        <v>1</v>
      </c>
      <c r="U12" s="344">
        <v>0.31379369891484232</v>
      </c>
      <c r="V12" s="344">
        <v>7.4466190262023915</v>
      </c>
      <c r="W12" s="344">
        <v>18.953177966980036</v>
      </c>
      <c r="X12" s="344">
        <v>1</v>
      </c>
      <c r="Y12" s="344">
        <v>3.8047880927856728</v>
      </c>
      <c r="Z12" s="344">
        <v>1.1939160199906278</v>
      </c>
      <c r="AA12" s="344">
        <v>28.332623121919394</v>
      </c>
      <c r="AB12" s="344">
        <v>72.112890813396064</v>
      </c>
      <c r="AC12" s="314">
        <v>0</v>
      </c>
      <c r="AD12" s="314">
        <v>1</v>
      </c>
    </row>
    <row r="13" spans="1:30" x14ac:dyDescent="0.3">
      <c r="A13" s="327" t="s">
        <v>691</v>
      </c>
      <c r="B13" s="327" t="s">
        <v>411</v>
      </c>
      <c r="C13" s="327" t="s">
        <v>59</v>
      </c>
      <c r="D13" s="344">
        <v>1.363688818756929E-2</v>
      </c>
      <c r="E13" s="344">
        <v>5.308846368062467E-2</v>
      </c>
      <c r="F13" s="344">
        <v>1.6530760202451446E-2</v>
      </c>
      <c r="G13" s="344">
        <v>0.38636881357415509</v>
      </c>
      <c r="H13" s="344">
        <v>1</v>
      </c>
      <c r="I13" s="344">
        <v>3.5295002361654088E-2</v>
      </c>
      <c r="J13" s="344">
        <v>0.13740140729235001</v>
      </c>
      <c r="K13" s="344">
        <v>4.2784617860009956E-2</v>
      </c>
      <c r="L13" s="344">
        <v>1</v>
      </c>
      <c r="M13" s="344">
        <v>2.5882275530194225</v>
      </c>
      <c r="N13" s="344">
        <v>0.82495011945761487</v>
      </c>
      <c r="O13" s="344">
        <v>3.2114481045811583</v>
      </c>
      <c r="P13" s="344">
        <v>1</v>
      </c>
      <c r="Q13" s="344">
        <v>23.37300082897498</v>
      </c>
      <c r="R13" s="344">
        <v>60.495077156652549</v>
      </c>
      <c r="S13" s="344">
        <v>0.25688136745318441</v>
      </c>
      <c r="T13" s="344">
        <v>1</v>
      </c>
      <c r="U13" s="344">
        <v>0.31138830650103827</v>
      </c>
      <c r="V13" s="344">
        <v>7.2781229710943629</v>
      </c>
      <c r="W13" s="344">
        <v>18.83773823150441</v>
      </c>
      <c r="X13" s="344">
        <v>1</v>
      </c>
      <c r="Y13" s="344">
        <v>3.892942289235501</v>
      </c>
      <c r="Z13" s="344">
        <v>1.2122004532430031</v>
      </c>
      <c r="AA13" s="344">
        <v>28.33262312191939</v>
      </c>
      <c r="AB13" s="344">
        <v>73.331275813466917</v>
      </c>
      <c r="AC13" s="314">
        <v>0</v>
      </c>
      <c r="AD13" s="314">
        <v>1</v>
      </c>
    </row>
    <row r="14" spans="1:30" x14ac:dyDescent="0.3">
      <c r="A14" s="327" t="s">
        <v>692</v>
      </c>
      <c r="B14" s="327" t="s">
        <v>411</v>
      </c>
      <c r="C14" s="327" t="s">
        <v>59</v>
      </c>
      <c r="D14" s="344">
        <v>1.36866617608811E-2</v>
      </c>
      <c r="E14" s="344">
        <v>5.3008255337990369E-2</v>
      </c>
      <c r="F14" s="344">
        <v>1.6685114928401686E-2</v>
      </c>
      <c r="G14" s="344">
        <v>0.38777902946822984</v>
      </c>
      <c r="H14" s="344">
        <v>1</v>
      </c>
      <c r="I14" s="344">
        <v>3.5295002361654088E-2</v>
      </c>
      <c r="J14" s="344">
        <v>0.13669807761320371</v>
      </c>
      <c r="K14" s="344">
        <v>4.3027593785740587E-2</v>
      </c>
      <c r="L14" s="344">
        <v>1</v>
      </c>
      <c r="M14" s="344">
        <v>2.5788099786597605</v>
      </c>
      <c r="N14" s="344">
        <v>0.82029006115509606</v>
      </c>
      <c r="O14" s="344">
        <v>3.1769818185049856</v>
      </c>
      <c r="P14" s="344">
        <v>1</v>
      </c>
      <c r="Q14" s="344">
        <v>23.240969153363547</v>
      </c>
      <c r="R14" s="344">
        <v>59.933742762729722</v>
      </c>
      <c r="S14" s="344">
        <v>0.25819845123630991</v>
      </c>
      <c r="T14" s="344">
        <v>1</v>
      </c>
      <c r="U14" s="344">
        <v>0.31476436953127501</v>
      </c>
      <c r="V14" s="344">
        <v>7.3154394095416508</v>
      </c>
      <c r="W14" s="344">
        <v>18.864988451335414</v>
      </c>
      <c r="X14" s="344">
        <v>1</v>
      </c>
      <c r="Y14" s="344">
        <v>3.8730151145057858</v>
      </c>
      <c r="Z14" s="344">
        <v>1.219084598574429</v>
      </c>
      <c r="AA14" s="344">
        <v>28.33262312191939</v>
      </c>
      <c r="AB14" s="344">
        <v>73.064451228411983</v>
      </c>
      <c r="AC14" s="314">
        <v>0</v>
      </c>
      <c r="AD14" s="314">
        <v>1</v>
      </c>
    </row>
    <row r="15" spans="1:30" x14ac:dyDescent="0.3">
      <c r="A15" s="327" t="s">
        <v>478</v>
      </c>
      <c r="B15" s="327" t="s">
        <v>411</v>
      </c>
      <c r="C15" s="327" t="s">
        <v>59</v>
      </c>
      <c r="D15" s="344">
        <v>1.4313130069538122E-2</v>
      </c>
      <c r="E15" s="344">
        <v>5.2192369568221937E-2</v>
      </c>
      <c r="F15" s="344">
        <v>1.638613731633232E-2</v>
      </c>
      <c r="G15" s="344">
        <v>0.40552851995523542</v>
      </c>
      <c r="H15" s="344">
        <v>1</v>
      </c>
      <c r="I15" s="344">
        <v>3.5295002361654094E-2</v>
      </c>
      <c r="J15" s="344">
        <v>0.12870304673351957</v>
      </c>
      <c r="K15" s="344">
        <v>4.0407070382553381E-2</v>
      </c>
      <c r="L15" s="344">
        <v>1</v>
      </c>
      <c r="M15" s="344">
        <v>2.4659385998746894</v>
      </c>
      <c r="N15" s="344">
        <v>0.87348840694724572</v>
      </c>
      <c r="O15" s="344">
        <v>3.1851570140222889</v>
      </c>
      <c r="P15" s="344">
        <v>1</v>
      </c>
      <c r="Q15" s="344">
        <v>24.748217835402063</v>
      </c>
      <c r="R15" s="344">
        <v>61.027279753642183</v>
      </c>
      <c r="S15" s="344">
        <v>0.27423773424563191</v>
      </c>
      <c r="T15" s="344">
        <v>1</v>
      </c>
      <c r="U15" s="344">
        <v>0.31395647834993906</v>
      </c>
      <c r="V15" s="344">
        <v>7.7698743701905748</v>
      </c>
      <c r="W15" s="344">
        <v>19.159891245587197</v>
      </c>
      <c r="X15" s="344">
        <v>1</v>
      </c>
      <c r="Y15" s="344">
        <v>3.6464949177435879</v>
      </c>
      <c r="Z15" s="344">
        <v>1.1448382966097559</v>
      </c>
      <c r="AA15" s="344">
        <v>28.332623121919383</v>
      </c>
      <c r="AB15" s="344">
        <v>69.866508992043151</v>
      </c>
      <c r="AC15" s="314">
        <v>0</v>
      </c>
      <c r="AD15" s="314">
        <v>1</v>
      </c>
    </row>
    <row r="16" spans="1:30" x14ac:dyDescent="0.3">
      <c r="A16" s="327" t="s">
        <v>479</v>
      </c>
      <c r="B16" s="327" t="s">
        <v>411</v>
      </c>
      <c r="C16" s="327" t="s">
        <v>59</v>
      </c>
      <c r="D16" s="344">
        <v>1.3364299239602657E-2</v>
      </c>
      <c r="E16" s="344">
        <v>5.1223016696420723E-2</v>
      </c>
      <c r="F16" s="344">
        <v>1.5975393501630176E-2</v>
      </c>
      <c r="G16" s="344">
        <v>0.37864565364421604</v>
      </c>
      <c r="H16" s="344">
        <v>1</v>
      </c>
      <c r="I16" s="344">
        <v>3.5295002361654067E-2</v>
      </c>
      <c r="J16" s="344">
        <v>0.13529735242794513</v>
      </c>
      <c r="K16" s="344">
        <v>4.2193730670058507E-2</v>
      </c>
      <c r="L16" s="344">
        <v>1</v>
      </c>
      <c r="M16" s="344">
        <v>2.6412674215264649</v>
      </c>
      <c r="N16" s="344">
        <v>0.83653529283376837</v>
      </c>
      <c r="O16" s="344">
        <v>3.2064420702121712</v>
      </c>
      <c r="P16" s="344">
        <v>1</v>
      </c>
      <c r="Q16" s="344">
        <v>23.701239180043647</v>
      </c>
      <c r="R16" s="344">
        <v>62.597082111326898</v>
      </c>
      <c r="S16" s="344">
        <v>0.26091308914359373</v>
      </c>
      <c r="T16" s="344">
        <v>1</v>
      </c>
      <c r="U16" s="344">
        <v>0.3118843800586969</v>
      </c>
      <c r="V16" s="344">
        <v>7.392352222281203</v>
      </c>
      <c r="W16" s="344">
        <v>19.522611136770905</v>
      </c>
      <c r="X16" s="344">
        <v>1</v>
      </c>
      <c r="Y16" s="344">
        <v>3.8333288957344771</v>
      </c>
      <c r="Z16" s="344">
        <v>1.1954590691825393</v>
      </c>
      <c r="AA16" s="344">
        <v>28.332623121919404</v>
      </c>
      <c r="AB16" s="344">
        <v>74.83403441831318</v>
      </c>
      <c r="AC16" s="314">
        <v>0</v>
      </c>
      <c r="AD16" s="314">
        <v>1</v>
      </c>
    </row>
    <row r="17" spans="1:30" x14ac:dyDescent="0.3">
      <c r="A17" s="327" t="s">
        <v>480</v>
      </c>
      <c r="B17" s="327" t="s">
        <v>411</v>
      </c>
      <c r="C17" s="327" t="s">
        <v>59</v>
      </c>
      <c r="D17" s="344">
        <v>1.3658821954506829E-2</v>
      </c>
      <c r="E17" s="344">
        <v>5.1529368440920979E-2</v>
      </c>
      <c r="F17" s="344">
        <v>1.6158858524392555E-2</v>
      </c>
      <c r="G17" s="344">
        <v>0.38699025472644033</v>
      </c>
      <c r="H17" s="344">
        <v>1</v>
      </c>
      <c r="I17" s="344">
        <v>3.5295002361654088E-2</v>
      </c>
      <c r="J17" s="344">
        <v>0.1331716906517425</v>
      </c>
      <c r="K17" s="344">
        <v>4.1758028655092296E-2</v>
      </c>
      <c r="L17" s="344">
        <v>1</v>
      </c>
      <c r="M17" s="344">
        <v>2.5843142483782326</v>
      </c>
      <c r="N17" s="344">
        <v>0.84526367691742643</v>
      </c>
      <c r="O17" s="344">
        <v>3.1889958315399878</v>
      </c>
      <c r="P17" s="344">
        <v>1</v>
      </c>
      <c r="Q17" s="344">
        <v>23.948537196749278</v>
      </c>
      <c r="R17" s="344">
        <v>61.886365133572752</v>
      </c>
      <c r="S17" s="344">
        <v>0.2650777353817636</v>
      </c>
      <c r="T17" s="344">
        <v>1</v>
      </c>
      <c r="U17" s="344">
        <v>0.31359062541619004</v>
      </c>
      <c r="V17" s="344">
        <v>7.5103475745833856</v>
      </c>
      <c r="W17" s="344">
        <v>19.406545557861143</v>
      </c>
      <c r="X17" s="344">
        <v>1</v>
      </c>
      <c r="Y17" s="344">
        <v>3.7731033217446561</v>
      </c>
      <c r="Z17" s="344">
        <v>1.1831144881990401</v>
      </c>
      <c r="AA17" s="344">
        <v>28.33262312191939</v>
      </c>
      <c r="AB17" s="344">
        <v>73.220401627906853</v>
      </c>
      <c r="AC17" s="314">
        <v>0</v>
      </c>
      <c r="AD17" s="314">
        <v>1</v>
      </c>
    </row>
    <row r="18" spans="1:30" x14ac:dyDescent="0.3">
      <c r="A18" s="327" t="s">
        <v>481</v>
      </c>
      <c r="B18" s="327" t="s">
        <v>411</v>
      </c>
      <c r="C18" s="327" t="s">
        <v>59</v>
      </c>
      <c r="D18" s="344">
        <v>1.3944535039911849E-2</v>
      </c>
      <c r="E18" s="344">
        <v>5.2524344927751078E-2</v>
      </c>
      <c r="F18" s="344">
        <v>1.6320976715391299E-2</v>
      </c>
      <c r="G18" s="344">
        <v>0.39508525589622134</v>
      </c>
      <c r="H18" s="344">
        <v>1</v>
      </c>
      <c r="I18" s="344">
        <v>3.5295002361654108E-2</v>
      </c>
      <c r="J18" s="344">
        <v>0.13294437648826532</v>
      </c>
      <c r="K18" s="344">
        <v>4.1310123745370825E-2</v>
      </c>
      <c r="L18" s="344">
        <v>1</v>
      </c>
      <c r="M18" s="344">
        <v>2.5311004604719569</v>
      </c>
      <c r="N18" s="344">
        <v>0.85440428922230927</v>
      </c>
      <c r="O18" s="344">
        <v>3.2182466258156652</v>
      </c>
      <c r="P18" s="344">
        <v>1</v>
      </c>
      <c r="Q18" s="344">
        <v>24.20751472028709</v>
      </c>
      <c r="R18" s="344">
        <v>61.27148611345735</v>
      </c>
      <c r="S18" s="344">
        <v>0.26548705654443</v>
      </c>
      <c r="T18" s="344">
        <v>1</v>
      </c>
      <c r="U18" s="344">
        <v>0.31073185635869838</v>
      </c>
      <c r="V18" s="344">
        <v>7.5219447168210305</v>
      </c>
      <c r="W18" s="344">
        <v>19.03879118389111</v>
      </c>
      <c r="X18" s="344">
        <v>1</v>
      </c>
      <c r="Y18" s="344">
        <v>3.7666629152205799</v>
      </c>
      <c r="Z18" s="344">
        <v>1.1704241671974438</v>
      </c>
      <c r="AA18" s="344">
        <v>28.332623121919369</v>
      </c>
      <c r="AB18" s="344">
        <v>71.712715430268531</v>
      </c>
      <c r="AC18" s="314">
        <v>0</v>
      </c>
      <c r="AD18" s="314">
        <v>1</v>
      </c>
    </row>
    <row r="19" spans="1:30" x14ac:dyDescent="0.3">
      <c r="A19" s="327" t="s">
        <v>482</v>
      </c>
      <c r="B19" s="327" t="s">
        <v>411</v>
      </c>
      <c r="C19" s="327" t="s">
        <v>59</v>
      </c>
      <c r="D19" s="344">
        <v>1.3890342593528964E-2</v>
      </c>
      <c r="E19" s="344">
        <v>5.2285351037634639E-2</v>
      </c>
      <c r="F19" s="344">
        <v>1.6255411823356818E-2</v>
      </c>
      <c r="G19" s="344">
        <v>0.39354984173680058</v>
      </c>
      <c r="H19" s="344">
        <v>1</v>
      </c>
      <c r="I19" s="344">
        <v>3.5295002361654081E-2</v>
      </c>
      <c r="J19" s="344">
        <v>0.13285577451058286</v>
      </c>
      <c r="K19" s="344">
        <v>4.1304693886116517E-2</v>
      </c>
      <c r="L19" s="344">
        <v>1</v>
      </c>
      <c r="M19" s="344">
        <v>2.5409754167640859</v>
      </c>
      <c r="N19" s="344">
        <v>0.8545166080558424</v>
      </c>
      <c r="O19" s="344">
        <v>3.2165245807491187</v>
      </c>
      <c r="P19" s="344">
        <v>1</v>
      </c>
      <c r="Q19" s="344">
        <v>24.210697007467097</v>
      </c>
      <c r="R19" s="344">
        <v>61.518619709054661</v>
      </c>
      <c r="S19" s="344">
        <v>0.26566411078498181</v>
      </c>
      <c r="T19" s="344">
        <v>1</v>
      </c>
      <c r="U19" s="344">
        <v>0.31089821425425557</v>
      </c>
      <c r="V19" s="344">
        <v>7.5269611278907291</v>
      </c>
      <c r="W19" s="344">
        <v>19.125816606458848</v>
      </c>
      <c r="X19" s="344">
        <v>1</v>
      </c>
      <c r="Y19" s="344">
        <v>3.7641525887790501</v>
      </c>
      <c r="Z19" s="344">
        <v>1.1702703250415871</v>
      </c>
      <c r="AA19" s="344">
        <v>28.33262312191939</v>
      </c>
      <c r="AB19" s="344">
        <v>71.992498845238913</v>
      </c>
      <c r="AC19" s="314">
        <v>0</v>
      </c>
      <c r="AD19" s="314">
        <v>1</v>
      </c>
    </row>
    <row r="20" spans="1:30" x14ac:dyDescent="0.3">
      <c r="A20" s="327" t="s">
        <v>483</v>
      </c>
      <c r="B20" s="327" t="s">
        <v>411</v>
      </c>
      <c r="C20" s="327" t="s">
        <v>59</v>
      </c>
      <c r="D20" s="344">
        <v>1.3954209089321268E-2</v>
      </c>
      <c r="E20" s="344">
        <v>5.2210220993054113E-2</v>
      </c>
      <c r="F20" s="344">
        <v>1.6073191120044166E-2</v>
      </c>
      <c r="G20" s="344">
        <v>0.39535934709220144</v>
      </c>
      <c r="H20" s="344">
        <v>1</v>
      </c>
      <c r="I20" s="344">
        <v>3.5295002361654094E-2</v>
      </c>
      <c r="J20" s="344">
        <v>0.13205768207080315</v>
      </c>
      <c r="K20" s="344">
        <v>4.0654747799568819E-2</v>
      </c>
      <c r="L20" s="344">
        <v>1</v>
      </c>
      <c r="M20" s="344">
        <v>2.5293457217577746</v>
      </c>
      <c r="N20" s="344">
        <v>0.86817773634604933</v>
      </c>
      <c r="O20" s="344">
        <v>3.2483158092962241</v>
      </c>
      <c r="P20" s="344">
        <v>1</v>
      </c>
      <c r="Q20" s="344">
        <v>24.59775260673371</v>
      </c>
      <c r="R20" s="344">
        <v>62.216052226747308</v>
      </c>
      <c r="S20" s="344">
        <v>0.2672696555364385</v>
      </c>
      <c r="T20" s="344">
        <v>1</v>
      </c>
      <c r="U20" s="344">
        <v>0.30785545709500467</v>
      </c>
      <c r="V20" s="344">
        <v>7.5724504222391245</v>
      </c>
      <c r="W20" s="344">
        <v>19.153338486790926</v>
      </c>
      <c r="X20" s="344">
        <v>1</v>
      </c>
      <c r="Y20" s="344">
        <v>3.7415405364663163</v>
      </c>
      <c r="Z20" s="344">
        <v>1.1518556475218644</v>
      </c>
      <c r="AA20" s="344">
        <v>28.332623121919379</v>
      </c>
      <c r="AB20" s="344">
        <v>71.662999079602201</v>
      </c>
      <c r="AC20" s="314">
        <v>0</v>
      </c>
      <c r="AD20" s="314">
        <v>1</v>
      </c>
    </row>
    <row r="21" spans="1:30" x14ac:dyDescent="0.3">
      <c r="A21" s="327" t="s">
        <v>484</v>
      </c>
      <c r="B21" s="327" t="s">
        <v>411</v>
      </c>
      <c r="C21" s="327" t="s">
        <v>59</v>
      </c>
      <c r="D21" s="344">
        <v>1.4279077723293922E-2</v>
      </c>
      <c r="E21" s="344">
        <v>5.2287453388580596E-2</v>
      </c>
      <c r="F21" s="344">
        <v>1.6367258204407528E-2</v>
      </c>
      <c r="G21" s="344">
        <v>0.40456372766268145</v>
      </c>
      <c r="H21" s="344">
        <v>1</v>
      </c>
      <c r="I21" s="344">
        <v>3.5295002361654088E-2</v>
      </c>
      <c r="J21" s="344">
        <v>0.12924432512161674</v>
      </c>
      <c r="K21" s="344">
        <v>4.045642193023008E-2</v>
      </c>
      <c r="L21" s="344">
        <v>1</v>
      </c>
      <c r="M21" s="344">
        <v>2.4718252993372349</v>
      </c>
      <c r="N21" s="344">
        <v>0.87242125174747809</v>
      </c>
      <c r="O21" s="344">
        <v>3.1946611895335226</v>
      </c>
      <c r="P21" s="344">
        <v>1</v>
      </c>
      <c r="Q21" s="344">
        <v>24.717982529314448</v>
      </c>
      <c r="R21" s="344">
        <v>61.098748615528173</v>
      </c>
      <c r="S21" s="344">
        <v>0.27308756027767372</v>
      </c>
      <c r="T21" s="344">
        <v>1</v>
      </c>
      <c r="U21" s="344">
        <v>0.31302316185900553</v>
      </c>
      <c r="V21" s="344">
        <v>7.737286924631773</v>
      </c>
      <c r="W21" s="344">
        <v>19.12518039678455</v>
      </c>
      <c r="X21" s="344">
        <v>1</v>
      </c>
      <c r="Y21" s="344">
        <v>3.661830754317585</v>
      </c>
      <c r="Z21" s="344">
        <v>1.1462365554105629</v>
      </c>
      <c r="AA21" s="344">
        <v>28.332623121919383</v>
      </c>
      <c r="AB21" s="344">
        <v>70.033294629347466</v>
      </c>
      <c r="AC21" s="314">
        <v>0</v>
      </c>
      <c r="AD21" s="314">
        <v>1</v>
      </c>
    </row>
    <row r="22" spans="1:30" x14ac:dyDescent="0.3">
      <c r="A22" s="327" t="s">
        <v>485</v>
      </c>
      <c r="B22" s="327" t="s">
        <v>411</v>
      </c>
      <c r="C22" s="327" t="s">
        <v>59</v>
      </c>
      <c r="D22" s="344">
        <v>1.3447393792430568E-2</v>
      </c>
      <c r="E22" s="344">
        <v>5.219017447688977E-2</v>
      </c>
      <c r="F22" s="344">
        <v>1.5987361403197019E-2</v>
      </c>
      <c r="G22" s="344">
        <v>0.38099994029297357</v>
      </c>
      <c r="H22" s="344">
        <v>1</v>
      </c>
      <c r="I22" s="344">
        <v>3.5295002361654088E-2</v>
      </c>
      <c r="J22" s="344">
        <v>0.13698186569604057</v>
      </c>
      <c r="K22" s="344">
        <v>4.1961348888638637E-2</v>
      </c>
      <c r="L22" s="344">
        <v>1</v>
      </c>
      <c r="M22" s="344">
        <v>2.6246887333032864</v>
      </c>
      <c r="N22" s="344">
        <v>0.84113552526760749</v>
      </c>
      <c r="O22" s="344">
        <v>3.2644885480493033</v>
      </c>
      <c r="P22" s="344">
        <v>1</v>
      </c>
      <c r="Q22" s="344">
        <v>23.831575831864818</v>
      </c>
      <c r="R22" s="344">
        <v>62.550820638899474</v>
      </c>
      <c r="S22" s="344">
        <v>0.25766198804663787</v>
      </c>
      <c r="T22" s="344">
        <v>1</v>
      </c>
      <c r="U22" s="344">
        <v>0.30632743230834603</v>
      </c>
      <c r="V22" s="344">
        <v>7.3002400001698886</v>
      </c>
      <c r="W22" s="344">
        <v>19.160891391293763</v>
      </c>
      <c r="X22" s="344">
        <v>1</v>
      </c>
      <c r="Y22" s="344">
        <v>3.8810555753032956</v>
      </c>
      <c r="Z22" s="344">
        <v>1.1888750837491693</v>
      </c>
      <c r="AA22" s="344">
        <v>28.332623121919383</v>
      </c>
      <c r="AB22" s="344">
        <v>74.364316693030005</v>
      </c>
      <c r="AC22" s="314">
        <v>0</v>
      </c>
      <c r="AD22" s="314">
        <v>1</v>
      </c>
    </row>
    <row r="23" spans="1:30" x14ac:dyDescent="0.3">
      <c r="A23" s="327" t="s">
        <v>486</v>
      </c>
      <c r="B23" s="327" t="s">
        <v>411</v>
      </c>
      <c r="C23" s="327" t="s">
        <v>59</v>
      </c>
      <c r="D23" s="344">
        <v>1.3495752063882163E-2</v>
      </c>
      <c r="E23" s="344">
        <v>5.2235444209572116E-2</v>
      </c>
      <c r="F23" s="344">
        <v>1.6338358799396848E-2</v>
      </c>
      <c r="G23" s="344">
        <v>0.38237005697283905</v>
      </c>
      <c r="H23" s="344">
        <v>1</v>
      </c>
      <c r="I23" s="344">
        <v>3.5295002361654088E-2</v>
      </c>
      <c r="J23" s="344">
        <v>0.13660995600183198</v>
      </c>
      <c r="K23" s="344">
        <v>4.2729029803144518E-2</v>
      </c>
      <c r="L23" s="344">
        <v>1</v>
      </c>
      <c r="M23" s="344">
        <v>2.6152959390903066</v>
      </c>
      <c r="N23" s="344">
        <v>0.8260202121181327</v>
      </c>
      <c r="O23" s="344">
        <v>3.1971286490856401</v>
      </c>
      <c r="P23" s="344">
        <v>1</v>
      </c>
      <c r="Q23" s="344">
        <v>23.40331936103096</v>
      </c>
      <c r="R23" s="344">
        <v>61.206820515745669</v>
      </c>
      <c r="S23" s="344">
        <v>0.25836343455614219</v>
      </c>
      <c r="T23" s="344">
        <v>1</v>
      </c>
      <c r="U23" s="344">
        <v>0.31278157884013519</v>
      </c>
      <c r="V23" s="344">
        <v>7.3201138197638596</v>
      </c>
      <c r="W23" s="344">
        <v>19.14422273376239</v>
      </c>
      <c r="X23" s="344">
        <v>1</v>
      </c>
      <c r="Y23" s="344">
        <v>3.8705183981018942</v>
      </c>
      <c r="Z23" s="344">
        <v>1.2106254977777546</v>
      </c>
      <c r="AA23" s="344">
        <v>28.332623121919383</v>
      </c>
      <c r="AB23" s="344">
        <v>74.098194194531914</v>
      </c>
      <c r="AC23" s="314">
        <v>0</v>
      </c>
      <c r="AD23" s="314">
        <v>1</v>
      </c>
    </row>
    <row r="24" spans="1:30" x14ac:dyDescent="0.3">
      <c r="A24" s="327" t="s">
        <v>487</v>
      </c>
      <c r="B24" s="327" t="s">
        <v>411</v>
      </c>
      <c r="C24" s="327" t="s">
        <v>59</v>
      </c>
      <c r="D24" s="344">
        <v>1.361489810337089E-2</v>
      </c>
      <c r="E24" s="344">
        <v>5.2128898960960478E-2</v>
      </c>
      <c r="F24" s="344">
        <v>1.6030077583373239E-2</v>
      </c>
      <c r="G24" s="344">
        <v>0.38574577680614236</v>
      </c>
      <c r="H24" s="344">
        <v>1</v>
      </c>
      <c r="I24" s="344">
        <v>3.5295002361654101E-2</v>
      </c>
      <c r="J24" s="344">
        <v>0.1351382550785464</v>
      </c>
      <c r="K24" s="344">
        <v>4.155592202964109E-2</v>
      </c>
      <c r="L24" s="344">
        <v>1</v>
      </c>
      <c r="M24" s="344">
        <v>2.5924090874320922</v>
      </c>
      <c r="N24" s="344">
        <v>0.84933844654969126</v>
      </c>
      <c r="O24" s="344">
        <v>3.2519673519832053</v>
      </c>
      <c r="P24" s="344">
        <v>1</v>
      </c>
      <c r="Q24" s="344">
        <v>24.063986109048866</v>
      </c>
      <c r="R24" s="344">
        <v>62.383914822332436</v>
      </c>
      <c r="S24" s="344">
        <v>0.26117709901376385</v>
      </c>
      <c r="T24" s="344">
        <v>1</v>
      </c>
      <c r="U24" s="344">
        <v>0.30750706830011237</v>
      </c>
      <c r="V24" s="344">
        <v>7.3998323144331923</v>
      </c>
      <c r="W24" s="344">
        <v>19.183351240431463</v>
      </c>
      <c r="X24" s="344">
        <v>1</v>
      </c>
      <c r="Y24" s="344">
        <v>3.8288212504942614</v>
      </c>
      <c r="Z24" s="344">
        <v>1.1773882773496875</v>
      </c>
      <c r="AA24" s="344">
        <v>28.332623121919372</v>
      </c>
      <c r="AB24" s="344">
        <v>73.449749652052418</v>
      </c>
      <c r="AC24" s="314">
        <v>0</v>
      </c>
      <c r="AD24" s="314">
        <v>1</v>
      </c>
    </row>
    <row r="25" spans="1:30" x14ac:dyDescent="0.3">
      <c r="A25" s="327" t="s">
        <v>457</v>
      </c>
      <c r="B25" s="327" t="s">
        <v>411</v>
      </c>
      <c r="C25" s="327" t="s">
        <v>59</v>
      </c>
      <c r="D25" s="344">
        <v>1.4037038321483576E-2</v>
      </c>
      <c r="E25" s="344">
        <v>4.90107101364885E-2</v>
      </c>
      <c r="F25" s="344">
        <v>1.5337503251266257E-2</v>
      </c>
      <c r="G25" s="344">
        <v>0.397706116510534</v>
      </c>
      <c r="H25" s="344">
        <v>1</v>
      </c>
      <c r="I25" s="344">
        <v>3.5295002361654088E-2</v>
      </c>
      <c r="J25" s="344">
        <v>0.12445726949344318</v>
      </c>
      <c r="K25" s="344">
        <v>3.8887658968570715E-2</v>
      </c>
      <c r="L25" s="344">
        <v>1</v>
      </c>
      <c r="M25" s="344">
        <v>2.5452448469914262</v>
      </c>
      <c r="N25" s="344">
        <v>0.91280591729971872</v>
      </c>
      <c r="O25" s="344">
        <v>3.1970482410804268</v>
      </c>
      <c r="P25" s="344">
        <v>1</v>
      </c>
      <c r="Q25" s="344">
        <v>25.862186038310846</v>
      </c>
      <c r="R25" s="344">
        <v>65.27928611537773</v>
      </c>
      <c r="S25" s="344">
        <v>0.2858735904757676</v>
      </c>
      <c r="T25" s="344">
        <v>1</v>
      </c>
      <c r="U25" s="344">
        <v>0.31285010846507455</v>
      </c>
      <c r="V25" s="344">
        <v>8.0995486994598469</v>
      </c>
      <c r="W25" s="344">
        <v>20.412624388100337</v>
      </c>
      <c r="X25" s="344">
        <v>1</v>
      </c>
      <c r="Y25" s="344">
        <v>3.5262009113408812</v>
      </c>
      <c r="Z25" s="344">
        <v>1.1017893856502425</v>
      </c>
      <c r="AA25" s="344">
        <v>28.332623121919383</v>
      </c>
      <c r="AB25" s="344">
        <v>72.113463002815436</v>
      </c>
      <c r="AC25" s="314">
        <v>0</v>
      </c>
      <c r="AD25" s="314">
        <v>1</v>
      </c>
    </row>
    <row r="26" spans="1:30" x14ac:dyDescent="0.3">
      <c r="A26" s="327" t="s">
        <v>458</v>
      </c>
      <c r="B26" s="327" t="s">
        <v>411</v>
      </c>
      <c r="C26" s="327" t="s">
        <v>59</v>
      </c>
      <c r="D26" s="344">
        <v>1.3589634735594843E-2</v>
      </c>
      <c r="E26" s="344">
        <v>5.0543320466124808E-2</v>
      </c>
      <c r="F26" s="344">
        <v>1.4862236534009417E-2</v>
      </c>
      <c r="G26" s="344">
        <v>0.38502999932815313</v>
      </c>
      <c r="H26" s="344">
        <v>1</v>
      </c>
      <c r="I26" s="344">
        <v>3.5295002361654108E-2</v>
      </c>
      <c r="J26" s="344">
        <v>0.1312869181498332</v>
      </c>
      <c r="K26" s="344">
        <v>3.8605636210255409E-2</v>
      </c>
      <c r="L26" s="344">
        <v>1</v>
      </c>
      <c r="M26" s="344">
        <v>2.5977129649947526</v>
      </c>
      <c r="N26" s="344">
        <v>0.91433652110781893</v>
      </c>
      <c r="O26" s="344">
        <v>3.4007683992043769</v>
      </c>
      <c r="P26" s="344">
        <v>1</v>
      </c>
      <c r="Q26" s="344">
        <v>25.905552059154711</v>
      </c>
      <c r="R26" s="344">
        <v>67.285719386530246</v>
      </c>
      <c r="S26" s="344">
        <v>0.26885840009423095</v>
      </c>
      <c r="T26" s="344">
        <v>1</v>
      </c>
      <c r="U26" s="344">
        <v>0.29405181167302019</v>
      </c>
      <c r="V26" s="344">
        <v>7.6174637230320563</v>
      </c>
      <c r="W26" s="344">
        <v>19.785603603879018</v>
      </c>
      <c r="X26" s="344">
        <v>1</v>
      </c>
      <c r="Y26" s="344">
        <v>3.7197027727775005</v>
      </c>
      <c r="Z26" s="344">
        <v>1.0937989411270901</v>
      </c>
      <c r="AA26" s="344">
        <v>28.332623121919369</v>
      </c>
      <c r="AB26" s="344">
        <v>73.600022416120041</v>
      </c>
      <c r="AC26" s="314">
        <v>0</v>
      </c>
      <c r="AD26" s="314">
        <v>1</v>
      </c>
    </row>
    <row r="27" spans="1:30" x14ac:dyDescent="0.3">
      <c r="A27" s="327" t="s">
        <v>459</v>
      </c>
      <c r="B27" s="327" t="s">
        <v>411</v>
      </c>
      <c r="C27" s="327" t="s">
        <v>59</v>
      </c>
      <c r="D27" s="344">
        <v>1.3746293274230248E-2</v>
      </c>
      <c r="E27" s="344">
        <v>5.0611170800457767E-2</v>
      </c>
      <c r="F27" s="344">
        <v>1.3813884036261924E-2</v>
      </c>
      <c r="G27" s="344">
        <v>0.38946854666214092</v>
      </c>
      <c r="H27" s="344">
        <v>1</v>
      </c>
      <c r="I27" s="344">
        <v>3.5295002361654088E-2</v>
      </c>
      <c r="J27" s="344">
        <v>0.12995155718270171</v>
      </c>
      <c r="K27" s="344">
        <v>3.5468746588519402E-2</v>
      </c>
      <c r="L27" s="344">
        <v>1</v>
      </c>
      <c r="M27" s="344">
        <v>2.5676919577235555</v>
      </c>
      <c r="N27" s="344">
        <v>0.99510236430469667</v>
      </c>
      <c r="O27" s="344">
        <v>3.6638260279857642</v>
      </c>
      <c r="P27" s="344">
        <v>1</v>
      </c>
      <c r="Q27" s="344">
        <v>28.193860255575899</v>
      </c>
      <c r="R27" s="344">
        <v>72.392743927430018</v>
      </c>
      <c r="S27" s="344">
        <v>0.27160352067399091</v>
      </c>
      <c r="T27" s="344">
        <v>1</v>
      </c>
      <c r="U27" s="344">
        <v>0.27293977813930775</v>
      </c>
      <c r="V27" s="344">
        <v>7.6952401898426253</v>
      </c>
      <c r="W27" s="344">
        <v>19.758665406106498</v>
      </c>
      <c r="X27" s="344">
        <v>1</v>
      </c>
      <c r="Y27" s="344">
        <v>3.6818684937640431</v>
      </c>
      <c r="Z27" s="344">
        <v>1.0049226296993841</v>
      </c>
      <c r="AA27" s="344">
        <v>28.332623121919383</v>
      </c>
      <c r="AB27" s="344">
        <v>72.749448531364848</v>
      </c>
      <c r="AC27" s="314">
        <v>0</v>
      </c>
      <c r="AD27" s="314">
        <v>1</v>
      </c>
    </row>
    <row r="28" spans="1:30" x14ac:dyDescent="0.3">
      <c r="A28" s="327" t="s">
        <v>460</v>
      </c>
      <c r="B28" s="327" t="s">
        <v>411</v>
      </c>
      <c r="C28" s="327" t="s">
        <v>59</v>
      </c>
      <c r="D28" s="344">
        <v>1.4522935072957942E-2</v>
      </c>
      <c r="E28" s="344">
        <v>5.4079462516595275E-2</v>
      </c>
      <c r="F28" s="344">
        <v>1.6441085063814826E-2</v>
      </c>
      <c r="G28" s="344">
        <v>0.41147284604622208</v>
      </c>
      <c r="H28" s="344">
        <v>1</v>
      </c>
      <c r="I28" s="344">
        <v>3.5295002361654101E-2</v>
      </c>
      <c r="J28" s="344">
        <v>0.13144480870999289</v>
      </c>
      <c r="K28" s="344">
        <v>3.9962293896025056E-2</v>
      </c>
      <c r="L28" s="344">
        <v>1</v>
      </c>
      <c r="M28" s="344">
        <v>2.4307738184363901</v>
      </c>
      <c r="N28" s="344">
        <v>0.88329621916798973</v>
      </c>
      <c r="O28" s="344">
        <v>3.2892686504338413</v>
      </c>
      <c r="P28" s="344">
        <v>1</v>
      </c>
      <c r="Q28" s="344">
        <v>25.026098882702954</v>
      </c>
      <c r="R28" s="344">
        <v>60.824226199311539</v>
      </c>
      <c r="S28" s="344">
        <v>0.2685354493150322</v>
      </c>
      <c r="T28" s="344">
        <v>1</v>
      </c>
      <c r="U28" s="344">
        <v>0.30401959071798762</v>
      </c>
      <c r="V28" s="344">
        <v>7.6083136803180915</v>
      </c>
      <c r="W28" s="344">
        <v>18.491864693730886</v>
      </c>
      <c r="X28" s="344">
        <v>1</v>
      </c>
      <c r="Y28" s="344">
        <v>3.7241762265130141</v>
      </c>
      <c r="Z28" s="344">
        <v>1.132236612043457</v>
      </c>
      <c r="AA28" s="344">
        <v>28.332623121919376</v>
      </c>
      <c r="AB28" s="344">
        <v>68.870198492387118</v>
      </c>
      <c r="AC28" s="314">
        <v>0</v>
      </c>
      <c r="AD28" s="314">
        <v>1</v>
      </c>
    </row>
    <row r="29" spans="1:30" x14ac:dyDescent="0.3">
      <c r="A29" s="327" t="s">
        <v>461</v>
      </c>
      <c r="B29" s="327" t="s">
        <v>411</v>
      </c>
      <c r="C29" s="327" t="s">
        <v>59</v>
      </c>
      <c r="D29" s="344">
        <v>1.3167803909101919E-2</v>
      </c>
      <c r="E29" s="344">
        <v>5.0802680742118224E-2</v>
      </c>
      <c r="F29" s="344">
        <v>1.5453596317184567E-2</v>
      </c>
      <c r="G29" s="344">
        <v>0.37307842549992148</v>
      </c>
      <c r="H29" s="344">
        <v>1</v>
      </c>
      <c r="I29" s="344">
        <v>3.5295002361654088E-2</v>
      </c>
      <c r="J29" s="344">
        <v>0.13617236901112706</v>
      </c>
      <c r="K29" s="344">
        <v>4.1422228812540283E-2</v>
      </c>
      <c r="L29" s="344">
        <v>1</v>
      </c>
      <c r="M29" s="344">
        <v>2.6804187080963344</v>
      </c>
      <c r="N29" s="344">
        <v>0.8520902940707642</v>
      </c>
      <c r="O29" s="344">
        <v>3.2874394587424591</v>
      </c>
      <c r="P29" s="344">
        <v>1</v>
      </c>
      <c r="Q29" s="344">
        <v>24.141953167752423</v>
      </c>
      <c r="R29" s="344">
        <v>64.709941660846908</v>
      </c>
      <c r="S29" s="344">
        <v>0.25919491166256053</v>
      </c>
      <c r="T29" s="344">
        <v>1</v>
      </c>
      <c r="U29" s="344">
        <v>0.30418870715627583</v>
      </c>
      <c r="V29" s="344">
        <v>7.343671747254513</v>
      </c>
      <c r="W29" s="344">
        <v>19.684001888683873</v>
      </c>
      <c r="X29" s="344">
        <v>1</v>
      </c>
      <c r="Y29" s="344">
        <v>3.8581204108111971</v>
      </c>
      <c r="Z29" s="344">
        <v>1.1736003978156142</v>
      </c>
      <c r="AA29" s="344">
        <v>28.332623121919383</v>
      </c>
      <c r="AB29" s="344">
        <v>75.943293065435512</v>
      </c>
      <c r="AC29" s="314">
        <v>0</v>
      </c>
      <c r="AD29" s="314">
        <v>1</v>
      </c>
    </row>
    <row r="30" spans="1:30" x14ac:dyDescent="0.3">
      <c r="A30" s="327" t="s">
        <v>462</v>
      </c>
      <c r="B30" s="327" t="s">
        <v>411</v>
      </c>
      <c r="C30" s="327" t="s">
        <v>59</v>
      </c>
      <c r="D30" s="344">
        <v>1.4781159500014051E-2</v>
      </c>
      <c r="E30" s="344">
        <v>5.4976581434007875E-2</v>
      </c>
      <c r="F30" s="344">
        <v>1.3707249158742694E-2</v>
      </c>
      <c r="G30" s="344">
        <v>0.41878902141887647</v>
      </c>
      <c r="H30" s="344">
        <v>1</v>
      </c>
      <c r="I30" s="344">
        <v>3.5295002361654088E-2</v>
      </c>
      <c r="J30" s="344">
        <v>0.13127528737040053</v>
      </c>
      <c r="K30" s="344">
        <v>3.2730623916506225E-2</v>
      </c>
      <c r="L30" s="344">
        <v>1</v>
      </c>
      <c r="M30" s="344">
        <v>2.3878393448169342</v>
      </c>
      <c r="N30" s="344">
        <v>1.0783514077048344</v>
      </c>
      <c r="O30" s="344">
        <v>4.0108006333363235</v>
      </c>
      <c r="P30" s="344">
        <v>1</v>
      </c>
      <c r="Q30" s="344">
        <v>30.552524027492311</v>
      </c>
      <c r="R30" s="344">
        <v>72.954642425659415</v>
      </c>
      <c r="S30" s="344">
        <v>0.26886295488174256</v>
      </c>
      <c r="T30" s="344">
        <v>1</v>
      </c>
      <c r="U30" s="344">
        <v>0.24932913992359226</v>
      </c>
      <c r="V30" s="344">
        <v>7.6175927721100285</v>
      </c>
      <c r="W30" s="344">
        <v>18.189565334691494</v>
      </c>
      <c r="X30" s="344">
        <v>1</v>
      </c>
      <c r="Y30" s="344">
        <v>3.7193732422872219</v>
      </c>
      <c r="Z30" s="344">
        <v>0.92734443197165184</v>
      </c>
      <c r="AA30" s="344">
        <v>28.332623121919386</v>
      </c>
      <c r="AB30" s="344">
        <v>67.65375223238911</v>
      </c>
      <c r="AC30" s="314">
        <v>0</v>
      </c>
      <c r="AD30" s="314">
        <v>1</v>
      </c>
    </row>
    <row r="31" spans="1:30" x14ac:dyDescent="0.3">
      <c r="A31" s="327" t="s">
        <v>463</v>
      </c>
      <c r="B31" s="327" t="s">
        <v>411</v>
      </c>
      <c r="C31" s="327" t="s">
        <v>59</v>
      </c>
      <c r="D31" s="344">
        <v>1.6443406936900523E-2</v>
      </c>
      <c r="E31" s="344">
        <v>5.3858794901787292E-2</v>
      </c>
      <c r="F31" s="344">
        <v>1.3743410164892975E-2</v>
      </c>
      <c r="G31" s="344">
        <v>0.4658848515835573</v>
      </c>
      <c r="H31" s="344">
        <v>1</v>
      </c>
      <c r="I31" s="344">
        <v>3.5295002361654088E-2</v>
      </c>
      <c r="J31" s="344">
        <v>0.1162464066672744</v>
      </c>
      <c r="K31" s="344">
        <v>2.9651938748610128E-2</v>
      </c>
      <c r="L31" s="344">
        <v>1</v>
      </c>
      <c r="M31" s="344">
        <v>2.1623103953960645</v>
      </c>
      <c r="N31" s="344">
        <v>1.1946105333099419</v>
      </c>
      <c r="O31" s="344">
        <v>3.9193270108798841</v>
      </c>
      <c r="P31" s="344">
        <v>1</v>
      </c>
      <c r="Q31" s="344">
        <v>33.84645001774571</v>
      </c>
      <c r="R31" s="344">
        <v>72.810495215631889</v>
      </c>
      <c r="S31" s="344">
        <v>0.30488652784078579</v>
      </c>
      <c r="T31" s="344">
        <v>1</v>
      </c>
      <c r="U31" s="344">
        <v>0.25515081060660239</v>
      </c>
      <c r="V31" s="344">
        <v>8.638235088263567</v>
      </c>
      <c r="W31" s="344">
        <v>18.575544823729796</v>
      </c>
      <c r="X31" s="344">
        <v>1</v>
      </c>
      <c r="Y31" s="344">
        <v>3.2935656293812623</v>
      </c>
      <c r="Z31" s="344">
        <v>0.8401172053986089</v>
      </c>
      <c r="AA31" s="344">
        <v>28.33262312191939</v>
      </c>
      <c r="AB31" s="344">
        <v>61.263925505365194</v>
      </c>
      <c r="AC31" s="314">
        <v>0</v>
      </c>
      <c r="AD31" s="314">
        <v>1</v>
      </c>
    </row>
    <row r="32" spans="1:30" x14ac:dyDescent="0.3">
      <c r="A32" s="327" t="s">
        <v>525</v>
      </c>
      <c r="B32" s="327" t="s">
        <v>411</v>
      </c>
      <c r="C32" s="327" t="s">
        <v>59</v>
      </c>
      <c r="D32" s="344">
        <v>1.4087411873146152E-2</v>
      </c>
      <c r="E32" s="344">
        <v>5.054754274564658E-2</v>
      </c>
      <c r="F32" s="344">
        <v>1.5785427775130426E-2</v>
      </c>
      <c r="G32" s="344">
        <v>0.39913333136510237</v>
      </c>
      <c r="H32" s="344">
        <v>1</v>
      </c>
      <c r="I32" s="344">
        <v>3.5295002361654081E-2</v>
      </c>
      <c r="J32" s="344">
        <v>0.12679363690593798</v>
      </c>
      <c r="K32" s="344">
        <v>3.9585345136294005E-2</v>
      </c>
      <c r="L32" s="344">
        <v>1</v>
      </c>
      <c r="M32" s="344">
        <v>2.5089479266055146</v>
      </c>
      <c r="N32" s="344">
        <v>0.89214639995731648</v>
      </c>
      <c r="O32" s="344">
        <v>3.2024732100798978</v>
      </c>
      <c r="P32" s="344">
        <v>1</v>
      </c>
      <c r="Q32" s="344">
        <v>25.276847719567812</v>
      </c>
      <c r="R32" s="344">
        <v>63.360483455958473</v>
      </c>
      <c r="S32" s="344">
        <v>0.27864515847257515</v>
      </c>
      <c r="T32" s="344">
        <v>1</v>
      </c>
      <c r="U32" s="344">
        <v>0.31227545957662362</v>
      </c>
      <c r="V32" s="344">
        <v>7.894748259750977</v>
      </c>
      <c r="W32" s="344">
        <v>19.784019247085691</v>
      </c>
      <c r="X32" s="344">
        <v>1</v>
      </c>
      <c r="Y32" s="344">
        <v>3.5923963287134306</v>
      </c>
      <c r="Z32" s="344">
        <v>1.1215566648977229</v>
      </c>
      <c r="AA32" s="344">
        <v>28.332623121919394</v>
      </c>
      <c r="AB32" s="344">
        <v>71.085076037035122</v>
      </c>
      <c r="AC32" s="314">
        <v>0</v>
      </c>
      <c r="AD32" s="314">
        <v>1</v>
      </c>
    </row>
    <row r="33" spans="1:30" x14ac:dyDescent="0.3">
      <c r="A33" s="327" t="s">
        <v>526</v>
      </c>
      <c r="B33" s="327" t="s">
        <v>411</v>
      </c>
      <c r="C33" s="327" t="s">
        <v>59</v>
      </c>
      <c r="D33" s="344">
        <v>1.4901593110050121E-2</v>
      </c>
      <c r="E33" s="344">
        <v>5.5891539656635035E-2</v>
      </c>
      <c r="F33" s="344">
        <v>1.5860909707660235E-2</v>
      </c>
      <c r="G33" s="344">
        <v>0.42220122150324063</v>
      </c>
      <c r="H33" s="344">
        <v>1</v>
      </c>
      <c r="I33" s="344">
        <v>3.5295002361654088E-2</v>
      </c>
      <c r="J33" s="344">
        <v>0.13238227468631156</v>
      </c>
      <c r="K33" s="344">
        <v>3.7567679249370038E-2</v>
      </c>
      <c r="L33" s="344">
        <v>1</v>
      </c>
      <c r="M33" s="344">
        <v>2.368554914129696</v>
      </c>
      <c r="N33" s="344">
        <v>0.93952884648359369</v>
      </c>
      <c r="O33" s="344">
        <v>3.5238740769240597</v>
      </c>
      <c r="P33" s="344">
        <v>1</v>
      </c>
      <c r="Q33" s="344">
        <v>26.619316719591314</v>
      </c>
      <c r="R33" s="344">
        <v>63.048477226058921</v>
      </c>
      <c r="S33" s="344">
        <v>0.26661646575633008</v>
      </c>
      <c r="T33" s="344">
        <v>1</v>
      </c>
      <c r="U33" s="344">
        <v>0.28377998226279444</v>
      </c>
      <c r="V33" s="344">
        <v>7.5539438423722256</v>
      </c>
      <c r="W33" s="344">
        <v>17.891796865401197</v>
      </c>
      <c r="X33" s="344">
        <v>1</v>
      </c>
      <c r="Y33" s="344">
        <v>3.7507370967096749</v>
      </c>
      <c r="Z33" s="344">
        <v>1.0643908977375525</v>
      </c>
      <c r="AA33" s="344">
        <v>28.332623121919386</v>
      </c>
      <c r="AB33" s="344">
        <v>67.107373725606806</v>
      </c>
      <c r="AC33" s="314">
        <v>0</v>
      </c>
      <c r="AD33" s="314">
        <v>1</v>
      </c>
    </row>
    <row r="34" spans="1:30" x14ac:dyDescent="0.3">
      <c r="A34" s="327" t="s">
        <v>527</v>
      </c>
      <c r="B34" s="327" t="s">
        <v>411</v>
      </c>
      <c r="C34" s="327" t="s">
        <v>59</v>
      </c>
      <c r="D34" s="344">
        <v>1.4845262180509456E-2</v>
      </c>
      <c r="E34" s="344">
        <v>5.1026658257280796E-2</v>
      </c>
      <c r="F34" s="344">
        <v>1.5348204543614635E-2</v>
      </c>
      <c r="G34" s="344">
        <v>0.42060521850645766</v>
      </c>
      <c r="H34" s="344">
        <v>1</v>
      </c>
      <c r="I34" s="344">
        <v>3.5295002361654088E-2</v>
      </c>
      <c r="J34" s="344">
        <v>0.12131813399694681</v>
      </c>
      <c r="K34" s="344">
        <v>3.649124506505854E-2</v>
      </c>
      <c r="L34" s="344">
        <v>1</v>
      </c>
      <c r="M34" s="344">
        <v>2.3775424886405858</v>
      </c>
      <c r="N34" s="344">
        <v>0.96724346585869636</v>
      </c>
      <c r="O34" s="344">
        <v>3.3246195099832483</v>
      </c>
      <c r="P34" s="344">
        <v>1</v>
      </c>
      <c r="Q34" s="344">
        <v>27.404544585313541</v>
      </c>
      <c r="R34" s="344">
        <v>65.154604999320853</v>
      </c>
      <c r="S34" s="344">
        <v>0.29093172671561485</v>
      </c>
      <c r="T34" s="344">
        <v>1</v>
      </c>
      <c r="U34" s="344">
        <v>0.30078778038900145</v>
      </c>
      <c r="V34" s="344">
        <v>8.2428589672427606</v>
      </c>
      <c r="W34" s="344">
        <v>19.597600708808777</v>
      </c>
      <c r="X34" s="344">
        <v>1</v>
      </c>
      <c r="Y34" s="344">
        <v>3.4372609683900097</v>
      </c>
      <c r="Z34" s="344">
        <v>1.0338926936779043</v>
      </c>
      <c r="AA34" s="344">
        <v>28.332623121919383</v>
      </c>
      <c r="AB34" s="344">
        <v>67.362015287004027</v>
      </c>
      <c r="AC34" s="314">
        <v>0</v>
      </c>
      <c r="AD34" s="314">
        <v>1</v>
      </c>
    </row>
    <row r="35" spans="1:30" x14ac:dyDescent="0.3">
      <c r="A35" s="327" t="s">
        <v>637</v>
      </c>
      <c r="B35" s="327" t="s">
        <v>411</v>
      </c>
      <c r="C35" s="327" t="s">
        <v>334</v>
      </c>
      <c r="D35" s="344">
        <v>1.1561173819354058E-2</v>
      </c>
      <c r="E35" s="344">
        <v>4.9442444460636517E-2</v>
      </c>
      <c r="F35" s="344">
        <v>2.8458481102749216E-2</v>
      </c>
      <c r="G35" s="344">
        <v>0.32755838067075982</v>
      </c>
      <c r="H35" s="344">
        <v>1</v>
      </c>
      <c r="I35" s="344">
        <v>3.5295002361654088E-2</v>
      </c>
      <c r="J35" s="344">
        <v>0.1511360534312747</v>
      </c>
      <c r="K35" s="344">
        <v>8.6975821788986427E-2</v>
      </c>
      <c r="L35" s="344">
        <v>1</v>
      </c>
      <c r="M35" s="344">
        <v>3.0572289517009894</v>
      </c>
      <c r="N35" s="344">
        <v>0.40614526114395694</v>
      </c>
      <c r="O35" s="344">
        <v>1.7374280783015417</v>
      </c>
      <c r="P35" s="344">
        <v>1</v>
      </c>
      <c r="Q35" s="344">
        <v>11.507160616745262</v>
      </c>
      <c r="R35" s="344">
        <v>35.141524611719888</v>
      </c>
      <c r="S35" s="344">
        <v>0.23380187085471382</v>
      </c>
      <c r="T35" s="344">
        <v>1</v>
      </c>
      <c r="U35" s="344">
        <v>0.57557760923304291</v>
      </c>
      <c r="V35" s="344">
        <v>6.6242202921262736</v>
      </c>
      <c r="W35" s="344">
        <v>20.22580760956037</v>
      </c>
      <c r="X35" s="344">
        <v>1</v>
      </c>
      <c r="Y35" s="344">
        <v>4.2820808420025758</v>
      </c>
      <c r="Z35" s="344">
        <v>2.4642531794665761</v>
      </c>
      <c r="AA35" s="344">
        <v>28.332623121919383</v>
      </c>
      <c r="AB35" s="344">
        <v>86.619315685964807</v>
      </c>
      <c r="AC35" s="314">
        <v>7.6204134358562941E-3</v>
      </c>
      <c r="AD35" s="314">
        <v>0.99237958656414371</v>
      </c>
    </row>
    <row r="36" spans="1:30" x14ac:dyDescent="0.3">
      <c r="A36" s="327" t="s">
        <v>488</v>
      </c>
      <c r="B36" s="327" t="s">
        <v>411</v>
      </c>
      <c r="C36" s="327" t="s">
        <v>334</v>
      </c>
      <c r="D36" s="344">
        <v>1.3470084338236883E-2</v>
      </c>
      <c r="E36" s="344">
        <v>5.0567591863037435E-2</v>
      </c>
      <c r="F36" s="344">
        <v>2.5953939812074747E-2</v>
      </c>
      <c r="G36" s="344">
        <v>0.38164282297573465</v>
      </c>
      <c r="H36" s="344">
        <v>1</v>
      </c>
      <c r="I36" s="344">
        <v>3.5295002361654081E-2</v>
      </c>
      <c r="J36" s="344">
        <v>0.13250040182297709</v>
      </c>
      <c r="K36" s="344">
        <v>6.8006720902648241E-2</v>
      </c>
      <c r="L36" s="344">
        <v>1</v>
      </c>
      <c r="M36" s="344">
        <v>2.6202946139897287</v>
      </c>
      <c r="N36" s="344">
        <v>0.51899812153143787</v>
      </c>
      <c r="O36" s="344">
        <v>1.9483554301943387</v>
      </c>
      <c r="P36" s="344">
        <v>1</v>
      </c>
      <c r="Q36" s="344">
        <v>14.70457817833435</v>
      </c>
      <c r="R36" s="344">
        <v>38.529826509838642</v>
      </c>
      <c r="S36" s="344">
        <v>0.26637691593304985</v>
      </c>
      <c r="T36" s="344">
        <v>1</v>
      </c>
      <c r="U36" s="344">
        <v>0.51325551694824434</v>
      </c>
      <c r="V36" s="344">
        <v>7.547156767510308</v>
      </c>
      <c r="W36" s="344">
        <v>19.775682117525228</v>
      </c>
      <c r="X36" s="344">
        <v>1</v>
      </c>
      <c r="Y36" s="344">
        <v>3.7540839483532906</v>
      </c>
      <c r="Z36" s="344">
        <v>1.9268087930922906</v>
      </c>
      <c r="AA36" s="344">
        <v>28.332623121919394</v>
      </c>
      <c r="AB36" s="344">
        <v>74.239819766566242</v>
      </c>
      <c r="AC36" s="314">
        <v>6.371706294526042E-3</v>
      </c>
      <c r="AD36" s="314">
        <v>0.99362829370547401</v>
      </c>
    </row>
    <row r="37" spans="1:30" x14ac:dyDescent="0.3">
      <c r="A37" s="327" t="s">
        <v>489</v>
      </c>
      <c r="B37" s="327" t="s">
        <v>411</v>
      </c>
      <c r="C37" s="327" t="s">
        <v>334</v>
      </c>
      <c r="D37" s="344">
        <v>1.296075504582336E-2</v>
      </c>
      <c r="E37" s="344">
        <v>5.0584121980783006E-2</v>
      </c>
      <c r="F37" s="344">
        <v>2.5001361678084231E-2</v>
      </c>
      <c r="G37" s="344">
        <v>0.36721218808882827</v>
      </c>
      <c r="H37" s="344">
        <v>1</v>
      </c>
      <c r="I37" s="344">
        <v>3.5295002361654081E-2</v>
      </c>
      <c r="J37" s="344">
        <v>0.13792849175467442</v>
      </c>
      <c r="K37" s="344">
        <v>6.81588280993283E-2</v>
      </c>
      <c r="L37" s="344">
        <v>1</v>
      </c>
      <c r="M37" s="344">
        <v>2.7270907590809537</v>
      </c>
      <c r="N37" s="344">
        <v>0.51827208358422872</v>
      </c>
      <c r="O37" s="344">
        <v>2.0233414183867646</v>
      </c>
      <c r="P37" s="344">
        <v>1</v>
      </c>
      <c r="Q37" s="344">
        <v>14.684007618803857</v>
      </c>
      <c r="R37" s="344">
        <v>40.000797834986535</v>
      </c>
      <c r="S37" s="344">
        <v>0.25618994013709617</v>
      </c>
      <c r="T37" s="344">
        <v>1</v>
      </c>
      <c r="U37" s="344">
        <v>0.49424416978548957</v>
      </c>
      <c r="V37" s="344">
        <v>7.2585330215314343</v>
      </c>
      <c r="W37" s="344">
        <v>19.769313576048919</v>
      </c>
      <c r="X37" s="344">
        <v>1</v>
      </c>
      <c r="Y37" s="344">
        <v>3.9078759746599561</v>
      </c>
      <c r="Z37" s="344">
        <v>1.931118388969957</v>
      </c>
      <c r="AA37" s="344">
        <v>28.332623121919386</v>
      </c>
      <c r="AB37" s="344">
        <v>77.265634696309718</v>
      </c>
      <c r="AC37" s="314">
        <v>5.4822886906353702E-3</v>
      </c>
      <c r="AD37" s="314">
        <v>0.99451771130936462</v>
      </c>
    </row>
    <row r="38" spans="1:30" x14ac:dyDescent="0.3">
      <c r="A38" s="327" t="s">
        <v>490</v>
      </c>
      <c r="B38" s="327" t="s">
        <v>411</v>
      </c>
      <c r="C38" s="327" t="s">
        <v>334</v>
      </c>
      <c r="D38" s="344">
        <v>1.2392621827759452E-2</v>
      </c>
      <c r="E38" s="344">
        <v>5.0381318815165471E-2</v>
      </c>
      <c r="F38" s="344">
        <v>2.9961782490951067E-2</v>
      </c>
      <c r="G38" s="344">
        <v>0.35111548373838036</v>
      </c>
      <c r="H38" s="344">
        <v>1</v>
      </c>
      <c r="I38" s="344">
        <v>3.5295002361654081E-2</v>
      </c>
      <c r="J38" s="344">
        <v>0.14367341294787972</v>
      </c>
      <c r="K38" s="344">
        <v>8.5426616287311158E-2</v>
      </c>
      <c r="L38" s="344">
        <v>1</v>
      </c>
      <c r="M38" s="344">
        <v>2.8521127980362988</v>
      </c>
      <c r="N38" s="344">
        <v>0.413510676050798</v>
      </c>
      <c r="O38" s="344">
        <v>1.6815914992525269</v>
      </c>
      <c r="P38" s="344">
        <v>1</v>
      </c>
      <c r="Q38" s="344">
        <v>11.715842141437358</v>
      </c>
      <c r="R38" s="344">
        <v>33.378335030182704</v>
      </c>
      <c r="S38" s="344">
        <v>0.2459459361395471</v>
      </c>
      <c r="T38" s="344">
        <v>1</v>
      </c>
      <c r="U38" s="344">
        <v>0.59468943555416154</v>
      </c>
      <c r="V38" s="344">
        <v>6.9682935170094407</v>
      </c>
      <c r="W38" s="344">
        <v>19.848892266515861</v>
      </c>
      <c r="X38" s="344">
        <v>1</v>
      </c>
      <c r="Y38" s="344">
        <v>4.0706446616921692</v>
      </c>
      <c r="Z38" s="344">
        <v>2.420360123849207</v>
      </c>
      <c r="AA38" s="344">
        <v>28.332623121919386</v>
      </c>
      <c r="AB38" s="344">
        <v>80.807837007965446</v>
      </c>
      <c r="AC38" s="314">
        <v>9.0279682123702749E-3</v>
      </c>
      <c r="AD38" s="314">
        <v>0.99097203178762971</v>
      </c>
    </row>
    <row r="39" spans="1:30" x14ac:dyDescent="0.3">
      <c r="A39" s="327" t="s">
        <v>491</v>
      </c>
      <c r="B39" s="327" t="s">
        <v>411</v>
      </c>
      <c r="C39" s="327" t="s">
        <v>334</v>
      </c>
      <c r="D39" s="344">
        <v>1.367272295954571E-2</v>
      </c>
      <c r="E39" s="344">
        <v>5.0885657730575073E-2</v>
      </c>
      <c r="F39" s="344">
        <v>3.1969571878420595E-2</v>
      </c>
      <c r="G39" s="344">
        <v>0.38738410666322276</v>
      </c>
      <c r="H39" s="344">
        <v>1</v>
      </c>
      <c r="I39" s="344">
        <v>3.5295002361654094E-2</v>
      </c>
      <c r="J39" s="344">
        <v>0.13135953964763167</v>
      </c>
      <c r="K39" s="344">
        <v>8.2528763812237768E-2</v>
      </c>
      <c r="L39" s="344">
        <v>1</v>
      </c>
      <c r="M39" s="344">
        <v>2.5814796368357276</v>
      </c>
      <c r="N39" s="344">
        <v>0.42767908548369299</v>
      </c>
      <c r="O39" s="344">
        <v>1.5916901612384404</v>
      </c>
      <c r="P39" s="344">
        <v>1</v>
      </c>
      <c r="Q39" s="344">
        <v>12.117270346136612</v>
      </c>
      <c r="R39" s="344">
        <v>31.279743477213628</v>
      </c>
      <c r="S39" s="344">
        <v>0.26869385124464135</v>
      </c>
      <c r="T39" s="344">
        <v>1</v>
      </c>
      <c r="U39" s="344">
        <v>0.62826370247135543</v>
      </c>
      <c r="V39" s="344">
        <v>7.6128016224914932</v>
      </c>
      <c r="W39" s="344">
        <v>19.65192926937819</v>
      </c>
      <c r="X39" s="344">
        <v>1</v>
      </c>
      <c r="Y39" s="344">
        <v>3.7217603303051758</v>
      </c>
      <c r="Z39" s="344">
        <v>2.3382563618100312</v>
      </c>
      <c r="AA39" s="344">
        <v>28.332623121919379</v>
      </c>
      <c r="AB39" s="344">
        <v>73.140089647375987</v>
      </c>
      <c r="AC39" s="314">
        <v>1.0861446415591192E-2</v>
      </c>
      <c r="AD39" s="314">
        <v>0.98913855358440883</v>
      </c>
    </row>
    <row r="40" spans="1:30" x14ac:dyDescent="0.3">
      <c r="A40" s="327" t="s">
        <v>492</v>
      </c>
      <c r="B40" s="327" t="s">
        <v>411</v>
      </c>
      <c r="C40" s="327" t="s">
        <v>334</v>
      </c>
      <c r="D40" s="344">
        <v>1.353544592765412E-2</v>
      </c>
      <c r="E40" s="344">
        <v>5.1999427298540173E-2</v>
      </c>
      <c r="F40" s="344">
        <v>1.9933294861685054E-2</v>
      </c>
      <c r="G40" s="344">
        <v>0.38349468825534261</v>
      </c>
      <c r="H40" s="344">
        <v>1</v>
      </c>
      <c r="I40" s="344">
        <v>3.5295002361654094E-2</v>
      </c>
      <c r="J40" s="344">
        <v>0.13559611034290445</v>
      </c>
      <c r="K40" s="344">
        <v>5.1979255690579075E-2</v>
      </c>
      <c r="L40" s="344">
        <v>1</v>
      </c>
      <c r="M40" s="344">
        <v>2.607661106166514</v>
      </c>
      <c r="N40" s="344">
        <v>0.67903677658306094</v>
      </c>
      <c r="O40" s="344">
        <v>2.6086717145118619</v>
      </c>
      <c r="P40" s="344">
        <v>1</v>
      </c>
      <c r="Q40" s="344">
        <v>19.238893076850836</v>
      </c>
      <c r="R40" s="344">
        <v>50.167321276900239</v>
      </c>
      <c r="S40" s="344">
        <v>0.26029876901621818</v>
      </c>
      <c r="T40" s="344">
        <v>1</v>
      </c>
      <c r="U40" s="344">
        <v>0.38333729319942927</v>
      </c>
      <c r="V40" s="344">
        <v>7.3749469216360559</v>
      </c>
      <c r="W40" s="344">
        <v>19.231006926399797</v>
      </c>
      <c r="X40" s="344">
        <v>1</v>
      </c>
      <c r="Y40" s="344">
        <v>3.8417934911437071</v>
      </c>
      <c r="Z40" s="344">
        <v>1.4727086616390603</v>
      </c>
      <c r="AA40" s="344">
        <v>28.332623121919379</v>
      </c>
      <c r="AB40" s="344">
        <v>73.881879350703244</v>
      </c>
      <c r="AC40" s="314">
        <v>1.9656069608012441E-3</v>
      </c>
      <c r="AD40" s="314">
        <v>0.99803439303919872</v>
      </c>
    </row>
    <row r="41" spans="1:30" x14ac:dyDescent="0.3">
      <c r="A41" s="327" t="s">
        <v>493</v>
      </c>
      <c r="B41" s="327" t="s">
        <v>411</v>
      </c>
      <c r="C41" s="327" t="s">
        <v>334</v>
      </c>
      <c r="D41" s="344">
        <v>1.4010386092543936E-2</v>
      </c>
      <c r="E41" s="344">
        <v>5.21722558791302E-2</v>
      </c>
      <c r="F41" s="344">
        <v>1.9363325672154621E-2</v>
      </c>
      <c r="G41" s="344">
        <v>0.39695098895262798</v>
      </c>
      <c r="H41" s="344">
        <v>1</v>
      </c>
      <c r="I41" s="344">
        <v>3.5295002361654094E-2</v>
      </c>
      <c r="J41" s="344">
        <v>0.13143491587236797</v>
      </c>
      <c r="K41" s="344">
        <v>4.8781301128555221E-2</v>
      </c>
      <c r="L41" s="344">
        <v>1</v>
      </c>
      <c r="M41" s="344">
        <v>2.5192636139376181</v>
      </c>
      <c r="N41" s="344">
        <v>0.72355237389632376</v>
      </c>
      <c r="O41" s="344">
        <v>2.6943848350550854</v>
      </c>
      <c r="P41" s="344">
        <v>1</v>
      </c>
      <c r="Q41" s="344">
        <v>20.500136718574637</v>
      </c>
      <c r="R41" s="344">
        <v>51.644021505633518</v>
      </c>
      <c r="S41" s="344">
        <v>0.26853975879529302</v>
      </c>
      <c r="T41" s="344">
        <v>1</v>
      </c>
      <c r="U41" s="344">
        <v>0.3711426596811464</v>
      </c>
      <c r="V41" s="344">
        <v>7.6084357791981718</v>
      </c>
      <c r="W41" s="344">
        <v>19.167301273377877</v>
      </c>
      <c r="X41" s="344">
        <v>1</v>
      </c>
      <c r="Y41" s="344">
        <v>3.7238959364729811</v>
      </c>
      <c r="Z41" s="344">
        <v>1.3821022202722153</v>
      </c>
      <c r="AA41" s="344">
        <v>28.332623121919376</v>
      </c>
      <c r="AB41" s="344">
        <v>71.377346518459149</v>
      </c>
      <c r="AC41" s="314">
        <v>1.7421907066679644E-3</v>
      </c>
      <c r="AD41" s="314">
        <v>0.99825780929333208</v>
      </c>
    </row>
    <row r="42" spans="1:30" x14ac:dyDescent="0.3">
      <c r="A42" s="327" t="s">
        <v>494</v>
      </c>
      <c r="B42" s="327" t="s">
        <v>411</v>
      </c>
      <c r="C42" s="327" t="s">
        <v>334</v>
      </c>
      <c r="D42" s="344">
        <v>1.352276369928611E-2</v>
      </c>
      <c r="E42" s="344">
        <v>5.2424414782421949E-2</v>
      </c>
      <c r="F42" s="344">
        <v>2.0392433718325727E-2</v>
      </c>
      <c r="G42" s="344">
        <v>0.38313536745864568</v>
      </c>
      <c r="H42" s="344">
        <v>1</v>
      </c>
      <c r="I42" s="344">
        <v>3.5295002361654094E-2</v>
      </c>
      <c r="J42" s="344">
        <v>0.13683253453859132</v>
      </c>
      <c r="K42" s="344">
        <v>5.3226404958097454E-2</v>
      </c>
      <c r="L42" s="344">
        <v>1</v>
      </c>
      <c r="M42" s="344">
        <v>2.6101066827062063</v>
      </c>
      <c r="N42" s="344">
        <v>0.66312624835557132</v>
      </c>
      <c r="O42" s="344">
        <v>2.5707775075474855</v>
      </c>
      <c r="P42" s="344">
        <v>1</v>
      </c>
      <c r="Q42" s="344">
        <v>18.788106076910712</v>
      </c>
      <c r="R42" s="344">
        <v>49.037796137823683</v>
      </c>
      <c r="S42" s="344">
        <v>0.25794669904101508</v>
      </c>
      <c r="T42" s="344">
        <v>1</v>
      </c>
      <c r="U42" s="344">
        <v>0.38898782603745807</v>
      </c>
      <c r="V42" s="344">
        <v>7.3083066094722442</v>
      </c>
      <c r="W42" s="344">
        <v>19.075107479928455</v>
      </c>
      <c r="X42" s="344">
        <v>1</v>
      </c>
      <c r="Y42" s="344">
        <v>3.8768246318989252</v>
      </c>
      <c r="Z42" s="344">
        <v>1.5080436718124361</v>
      </c>
      <c r="AA42" s="344">
        <v>28.332623121919379</v>
      </c>
      <c r="AB42" s="344">
        <v>73.95116894911817</v>
      </c>
      <c r="AC42" s="314">
        <v>2.3149763298912201E-3</v>
      </c>
      <c r="AD42" s="314">
        <v>0.99768502367010881</v>
      </c>
    </row>
    <row r="43" spans="1:30" x14ac:dyDescent="0.3">
      <c r="A43" s="327" t="s">
        <v>495</v>
      </c>
      <c r="B43" s="327" t="s">
        <v>411</v>
      </c>
      <c r="C43" s="327" t="s">
        <v>334</v>
      </c>
      <c r="D43" s="344">
        <v>1.3524949118487655E-2</v>
      </c>
      <c r="E43" s="344">
        <v>5.1784787670455995E-2</v>
      </c>
      <c r="F43" s="344">
        <v>1.9666085075385868E-2</v>
      </c>
      <c r="G43" s="344">
        <v>0.38319728611724663</v>
      </c>
      <c r="H43" s="344">
        <v>1</v>
      </c>
      <c r="I43" s="344">
        <v>3.5295002361654081E-2</v>
      </c>
      <c r="J43" s="344">
        <v>0.13513890855513389</v>
      </c>
      <c r="K43" s="344">
        <v>5.1321136609822245E-2</v>
      </c>
      <c r="L43" s="344">
        <v>1</v>
      </c>
      <c r="M43" s="344">
        <v>2.6096235252128572</v>
      </c>
      <c r="N43" s="344">
        <v>0.68773175903369965</v>
      </c>
      <c r="O43" s="344">
        <v>2.6332042026543085</v>
      </c>
      <c r="P43" s="344">
        <v>1</v>
      </c>
      <c r="Q43" s="344">
        <v>19.485244737676499</v>
      </c>
      <c r="R43" s="344">
        <v>50.849062063718222</v>
      </c>
      <c r="S43" s="344">
        <v>0.26117657154499219</v>
      </c>
      <c r="T43" s="344">
        <v>1</v>
      </c>
      <c r="U43" s="344">
        <v>0.37976552320218232</v>
      </c>
      <c r="V43" s="344">
        <v>7.3998173698592824</v>
      </c>
      <c r="W43" s="344">
        <v>19.310709397365557</v>
      </c>
      <c r="X43" s="344">
        <v>1</v>
      </c>
      <c r="Y43" s="344">
        <v>3.8288397652001365</v>
      </c>
      <c r="Z43" s="344">
        <v>1.4540624217546336</v>
      </c>
      <c r="AA43" s="344">
        <v>28.332623121919394</v>
      </c>
      <c r="AB43" s="344">
        <v>73.877748190312886</v>
      </c>
      <c r="AC43" s="314">
        <v>1.7559454868081434E-3</v>
      </c>
      <c r="AD43" s="314">
        <v>0.99824405451319187</v>
      </c>
    </row>
    <row r="44" spans="1:30" x14ac:dyDescent="0.3">
      <c r="A44" s="327" t="s">
        <v>496</v>
      </c>
      <c r="B44" s="327" t="s">
        <v>411</v>
      </c>
      <c r="C44" s="327" t="s">
        <v>334</v>
      </c>
      <c r="D44" s="344">
        <v>1.3791992659158198E-2</v>
      </c>
      <c r="E44" s="344">
        <v>5.2443725095810155E-2</v>
      </c>
      <c r="F44" s="344">
        <v>2.0000771602295755E-2</v>
      </c>
      <c r="G44" s="344">
        <v>0.3907633301122081</v>
      </c>
      <c r="H44" s="344">
        <v>1</v>
      </c>
      <c r="I44" s="344">
        <v>3.5295002361654074E-2</v>
      </c>
      <c r="J44" s="344">
        <v>0.13422835864391228</v>
      </c>
      <c r="K44" s="344">
        <v>5.1188202848394773E-2</v>
      </c>
      <c r="L44" s="344">
        <v>1</v>
      </c>
      <c r="M44" s="344">
        <v>2.5592629868135242</v>
      </c>
      <c r="N44" s="344">
        <v>0.68958980729799835</v>
      </c>
      <c r="O44" s="344">
        <v>2.6220373884977608</v>
      </c>
      <c r="P44" s="344">
        <v>1</v>
      </c>
      <c r="Q44" s="344">
        <v>19.53788811889121</v>
      </c>
      <c r="R44" s="344">
        <v>49.998341695266397</v>
      </c>
      <c r="S44" s="344">
        <v>0.26303529769895928</v>
      </c>
      <c r="T44" s="344">
        <v>1</v>
      </c>
      <c r="U44" s="344">
        <v>0.38140614089336783</v>
      </c>
      <c r="V44" s="344">
        <v>7.4524799574664886</v>
      </c>
      <c r="W44" s="344">
        <v>19.0700215150863</v>
      </c>
      <c r="X44" s="344">
        <v>1</v>
      </c>
      <c r="Y44" s="344">
        <v>3.8030414977317974</v>
      </c>
      <c r="Z44" s="344">
        <v>1.4502960595919296</v>
      </c>
      <c r="AA44" s="344">
        <v>28.332623121919397</v>
      </c>
      <c r="AB44" s="344">
        <v>71.921005898517492</v>
      </c>
      <c r="AC44" s="314">
        <v>2.1331405133887685E-3</v>
      </c>
      <c r="AD44" s="314">
        <v>0.99786685948661125</v>
      </c>
    </row>
    <row r="45" spans="1:30" s="312" customFormat="1" x14ac:dyDescent="0.3">
      <c r="A45" s="329" t="s">
        <v>344</v>
      </c>
      <c r="B45" s="329" t="s">
        <v>412</v>
      </c>
      <c r="C45" s="327" t="s">
        <v>59</v>
      </c>
      <c r="D45" s="350">
        <v>1.3915943712731079E-2</v>
      </c>
      <c r="E45" s="350">
        <v>5.9210626653490715E-2</v>
      </c>
      <c r="F45" s="350">
        <v>1.7745901690710587E-2</v>
      </c>
      <c r="G45" s="350">
        <v>0.39427518859865329</v>
      </c>
      <c r="H45" s="344">
        <v>1</v>
      </c>
      <c r="I45" s="350">
        <v>3.5295002361654067E-2</v>
      </c>
      <c r="J45" s="350">
        <v>0.15084894857664805</v>
      </c>
      <c r="K45" s="350">
        <v>4.5199758651652489E-2</v>
      </c>
      <c r="L45" s="344">
        <v>1</v>
      </c>
      <c r="M45" s="350">
        <v>2.559981586558763</v>
      </c>
      <c r="N45" s="350">
        <v>0.79134097492907995</v>
      </c>
      <c r="O45" s="350">
        <v>3.3644153834404462</v>
      </c>
      <c r="P45" s="344">
        <v>1</v>
      </c>
      <c r="Q45" s="350">
        <v>22.420765603597875</v>
      </c>
      <c r="R45" s="350">
        <v>57.150852946143544</v>
      </c>
      <c r="S45" s="350">
        <v>0.23711567978556009</v>
      </c>
      <c r="T45" s="344">
        <v>1</v>
      </c>
      <c r="U45" s="350">
        <v>0.30208387971982315</v>
      </c>
      <c r="V45" s="350">
        <v>6.7181091916619913</v>
      </c>
      <c r="W45" s="350">
        <v>17.120525558759756</v>
      </c>
      <c r="X45" s="344">
        <v>1</v>
      </c>
      <c r="Y45" s="350">
        <v>4.2739464083599676</v>
      </c>
      <c r="Z45" s="350">
        <v>1.2806277270789852</v>
      </c>
      <c r="AA45" s="350">
        <v>28.332623121919372</v>
      </c>
      <c r="AB45" s="350">
        <v>72.530993491022656</v>
      </c>
      <c r="AC45" s="314">
        <v>7.1604611672205698E-5</v>
      </c>
      <c r="AD45" s="314">
        <v>0.99992839538832778</v>
      </c>
    </row>
    <row r="46" spans="1:30" s="312" customFormat="1" x14ac:dyDescent="0.3">
      <c r="A46" s="329" t="s">
        <v>345</v>
      </c>
      <c r="B46" s="329" t="s">
        <v>412</v>
      </c>
      <c r="C46" s="327" t="s">
        <v>59</v>
      </c>
      <c r="D46" s="350">
        <v>1.3836019980013128E-2</v>
      </c>
      <c r="E46" s="350">
        <v>5.9071342690091878E-2</v>
      </c>
      <c r="F46" s="350">
        <v>1.7791435982930395E-2</v>
      </c>
      <c r="G46" s="350">
        <v>0.39201073960105848</v>
      </c>
      <c r="H46" s="344">
        <v>1</v>
      </c>
      <c r="I46" s="350">
        <v>3.5295002361654067E-2</v>
      </c>
      <c r="J46" s="350">
        <v>0.15130641062658226</v>
      </c>
      <c r="K46" s="350">
        <v>4.5570237987689451E-2</v>
      </c>
      <c r="L46" s="344">
        <v>1</v>
      </c>
      <c r="M46" s="350">
        <v>2.5719492486585391</v>
      </c>
      <c r="N46" s="350">
        <v>0.78270055696338492</v>
      </c>
      <c r="O46" s="350">
        <v>3.3392937617268856</v>
      </c>
      <c r="P46" s="344">
        <v>1</v>
      </c>
      <c r="Q46" s="350">
        <v>22.175959897759981</v>
      </c>
      <c r="R46" s="350">
        <v>56.806158989114792</v>
      </c>
      <c r="S46" s="350">
        <v>0.23618395476204787</v>
      </c>
      <c r="T46" s="344">
        <v>1</v>
      </c>
      <c r="U46" s="350">
        <v>0.30350050918568872</v>
      </c>
      <c r="V46" s="350">
        <v>6.6917109777175616</v>
      </c>
      <c r="W46" s="350">
        <v>17.14014892471149</v>
      </c>
      <c r="X46" s="344">
        <v>1</v>
      </c>
      <c r="Y46" s="350">
        <v>4.2869075082133348</v>
      </c>
      <c r="Z46" s="350">
        <v>1.2911243784813788</v>
      </c>
      <c r="AA46" s="350">
        <v>28.332623121919372</v>
      </c>
      <c r="AB46" s="350">
        <v>72.870068750946118</v>
      </c>
      <c r="AC46" s="314">
        <v>8.2625218428195672E-5</v>
      </c>
      <c r="AD46" s="314">
        <v>0.99991737478157183</v>
      </c>
    </row>
    <row r="47" spans="1:30" s="312" customFormat="1" x14ac:dyDescent="0.3">
      <c r="A47" s="329" t="s">
        <v>346</v>
      </c>
      <c r="B47" s="329" t="s">
        <v>412</v>
      </c>
      <c r="C47" s="327" t="s">
        <v>59</v>
      </c>
      <c r="D47" s="350">
        <v>1.3774003512526381E-2</v>
      </c>
      <c r="E47" s="350">
        <v>5.8140536392425002E-2</v>
      </c>
      <c r="F47" s="350">
        <v>1.7556404762152665E-2</v>
      </c>
      <c r="G47" s="350">
        <v>0.39025365040040366</v>
      </c>
      <c r="H47" s="344">
        <v>1</v>
      </c>
      <c r="I47" s="350">
        <v>3.5295002361654067E-2</v>
      </c>
      <c r="J47" s="350">
        <v>0.14966888522539137</v>
      </c>
      <c r="K47" s="350">
        <v>4.5187109817911693E-2</v>
      </c>
      <c r="L47" s="344">
        <v>1</v>
      </c>
      <c r="M47" s="350">
        <v>2.5844848849378574</v>
      </c>
      <c r="N47" s="350">
        <v>0.78928176969483677</v>
      </c>
      <c r="O47" s="350">
        <v>3.3295213620681228</v>
      </c>
      <c r="P47" s="344">
        <v>1</v>
      </c>
      <c r="Q47" s="350">
        <v>22.362422917765386</v>
      </c>
      <c r="R47" s="350">
        <v>57.535317690345565</v>
      </c>
      <c r="S47" s="350">
        <v>0.23890687641209818</v>
      </c>
      <c r="T47" s="344">
        <v>1</v>
      </c>
      <c r="U47" s="350">
        <v>0.3042676527562691</v>
      </c>
      <c r="V47" s="350">
        <v>6.7688584906189506</v>
      </c>
      <c r="W47" s="350">
        <v>17.412694970609451</v>
      </c>
      <c r="X47" s="344">
        <v>1</v>
      </c>
      <c r="Y47" s="350">
        <v>4.2405121181688221</v>
      </c>
      <c r="Z47" s="350">
        <v>1.2802693524396753</v>
      </c>
      <c r="AA47" s="350">
        <v>28.332623121919372</v>
      </c>
      <c r="AB47" s="350">
        <v>73.225236209241501</v>
      </c>
      <c r="AC47" s="314">
        <v>0</v>
      </c>
      <c r="AD47" s="314">
        <v>1</v>
      </c>
    </row>
    <row r="48" spans="1:30" s="312" customFormat="1" x14ac:dyDescent="0.3">
      <c r="A48" s="329" t="s">
        <v>347</v>
      </c>
      <c r="B48" s="329" t="s">
        <v>412</v>
      </c>
      <c r="C48" s="327" t="s">
        <v>59</v>
      </c>
      <c r="D48" s="350">
        <v>1.3401149805557797E-2</v>
      </c>
      <c r="E48" s="350">
        <v>5.6495071965602231E-2</v>
      </c>
      <c r="F48" s="350">
        <v>1.7218903997385432E-2</v>
      </c>
      <c r="G48" s="350">
        <v>0.37968972684125235</v>
      </c>
      <c r="H48" s="344">
        <v>1</v>
      </c>
      <c r="I48" s="350">
        <v>3.5295002361654067E-2</v>
      </c>
      <c r="J48" s="350">
        <v>0.14948114449232017</v>
      </c>
      <c r="K48" s="350">
        <v>4.5570942366361972E-2</v>
      </c>
      <c r="L48" s="344">
        <v>1</v>
      </c>
      <c r="M48" s="350">
        <v>2.658138348868464</v>
      </c>
      <c r="N48" s="350">
        <v>0.7857263948661215</v>
      </c>
      <c r="O48" s="350">
        <v>3.3087010501351575</v>
      </c>
      <c r="P48" s="344">
        <v>1</v>
      </c>
      <c r="Q48" s="350">
        <v>22.26168982268624</v>
      </c>
      <c r="R48" s="350">
        <v>58.895386268251173</v>
      </c>
      <c r="S48" s="350">
        <v>0.23959437779101089</v>
      </c>
      <c r="T48" s="344">
        <v>1</v>
      </c>
      <c r="U48" s="350">
        <v>0.30755932218640525</v>
      </c>
      <c r="V48" s="350">
        <v>6.7883372080834832</v>
      </c>
      <c r="W48" s="350">
        <v>17.960856582965953</v>
      </c>
      <c r="X48" s="344">
        <v>1</v>
      </c>
      <c r="Y48" s="350">
        <v>4.2351929307340814</v>
      </c>
      <c r="Z48" s="350">
        <v>1.291144335376843</v>
      </c>
      <c r="AA48" s="350">
        <v>28.332623121919372</v>
      </c>
      <c r="AB48" s="350">
        <v>75.312032044411282</v>
      </c>
      <c r="AC48" s="314">
        <v>0</v>
      </c>
      <c r="AD48" s="314">
        <v>1</v>
      </c>
    </row>
    <row r="49" spans="1:30" s="312" customFormat="1" x14ac:dyDescent="0.3">
      <c r="A49" s="329" t="s">
        <v>348</v>
      </c>
      <c r="B49" s="329" t="s">
        <v>412</v>
      </c>
      <c r="C49" s="327" t="s">
        <v>59</v>
      </c>
      <c r="D49" s="350">
        <v>1.3837181870103589E-2</v>
      </c>
      <c r="E49" s="350">
        <v>5.9131885740518038E-2</v>
      </c>
      <c r="F49" s="350">
        <v>1.7803344988639599E-2</v>
      </c>
      <c r="G49" s="350">
        <v>0.39204365899510063</v>
      </c>
      <c r="H49" s="344">
        <v>1</v>
      </c>
      <c r="I49" s="350">
        <v>3.5295002361654067E-2</v>
      </c>
      <c r="J49" s="350">
        <v>0.15153709503274138</v>
      </c>
      <c r="K49" s="350">
        <v>4.5593268148998521E-2</v>
      </c>
      <c r="L49" s="344">
        <v>1</v>
      </c>
      <c r="M49" s="350">
        <v>2.5719205273664958</v>
      </c>
      <c r="N49" s="350">
        <v>0.78154673713686562</v>
      </c>
      <c r="O49" s="350">
        <v>3.3397992518459847</v>
      </c>
      <c r="P49" s="344">
        <v>1</v>
      </c>
      <c r="Q49" s="350">
        <v>22.143269155464612</v>
      </c>
      <c r="R49" s="350">
        <v>56.724381758984137</v>
      </c>
      <c r="S49" s="350">
        <v>0.23576760823749876</v>
      </c>
      <c r="T49" s="344">
        <v>1</v>
      </c>
      <c r="U49" s="350">
        <v>0.30310934176539145</v>
      </c>
      <c r="V49" s="350">
        <v>6.6799147885493895</v>
      </c>
      <c r="W49" s="350">
        <v>17.099709522513258</v>
      </c>
      <c r="X49" s="344">
        <v>1</v>
      </c>
      <c r="Y49" s="350">
        <v>4.2934434025531427</v>
      </c>
      <c r="Z49" s="350">
        <v>1.2917768833621857</v>
      </c>
      <c r="AA49" s="350">
        <v>28.332623121919372</v>
      </c>
      <c r="AB49" s="350">
        <v>72.869255001403062</v>
      </c>
      <c r="AC49" s="314">
        <v>6.1021230208569441E-4</v>
      </c>
      <c r="AD49" s="314">
        <v>0.99938978769791431</v>
      </c>
    </row>
    <row r="50" spans="1:30" s="312" customFormat="1" x14ac:dyDescent="0.3">
      <c r="A50" s="329" t="s">
        <v>349</v>
      </c>
      <c r="B50" s="329" t="s">
        <v>412</v>
      </c>
      <c r="C50" s="327" t="s">
        <v>59</v>
      </c>
      <c r="D50" s="350">
        <v>1.3827451679925594E-2</v>
      </c>
      <c r="E50" s="350">
        <v>5.8832287092167507E-2</v>
      </c>
      <c r="F50" s="350">
        <v>1.7794745364038279E-2</v>
      </c>
      <c r="G50" s="350">
        <v>0.39176797718388279</v>
      </c>
      <c r="H50" s="344">
        <v>1</v>
      </c>
      <c r="I50" s="350">
        <v>3.5295002361654067E-2</v>
      </c>
      <c r="J50" s="350">
        <v>0.15074638740445512</v>
      </c>
      <c r="K50" s="350">
        <v>4.5588626825832021E-2</v>
      </c>
      <c r="L50" s="344">
        <v>1</v>
      </c>
      <c r="M50" s="350">
        <v>2.5730904109653689</v>
      </c>
      <c r="N50" s="350">
        <v>0.78128854748950038</v>
      </c>
      <c r="O50" s="350">
        <v>3.3231660965982766</v>
      </c>
      <c r="P50" s="344">
        <v>1</v>
      </c>
      <c r="Q50" s="350">
        <v>22.135953965491833</v>
      </c>
      <c r="R50" s="350">
        <v>56.750851556284857</v>
      </c>
      <c r="S50" s="350">
        <v>0.2369715025118499</v>
      </c>
      <c r="T50" s="344">
        <v>1</v>
      </c>
      <c r="U50" s="350">
        <v>0.30481080090550905</v>
      </c>
      <c r="V50" s="350">
        <v>6.7140242713032166</v>
      </c>
      <c r="W50" s="350">
        <v>17.210296656270131</v>
      </c>
      <c r="X50" s="344">
        <v>1</v>
      </c>
      <c r="Y50" s="350">
        <v>4.2710405813212819</v>
      </c>
      <c r="Z50" s="350">
        <v>1.2916453825021228</v>
      </c>
      <c r="AA50" s="350">
        <v>28.332623121919372</v>
      </c>
      <c r="AB50" s="350">
        <v>72.902400872506476</v>
      </c>
      <c r="AC50" s="314">
        <v>5.9058013444924574E-4</v>
      </c>
      <c r="AD50" s="314">
        <v>0.99940941986555076</v>
      </c>
    </row>
    <row r="51" spans="1:30" s="312" customFormat="1" x14ac:dyDescent="0.3">
      <c r="A51" s="329" t="s">
        <v>350</v>
      </c>
      <c r="B51" s="329" t="s">
        <v>412</v>
      </c>
      <c r="C51" s="327" t="s">
        <v>59</v>
      </c>
      <c r="D51" s="350">
        <v>1.3455367488952661E-2</v>
      </c>
      <c r="E51" s="350">
        <v>5.6956276872574638E-2</v>
      </c>
      <c r="F51" s="350">
        <v>1.7263054366859921E-2</v>
      </c>
      <c r="G51" s="350">
        <v>0.38122585603142251</v>
      </c>
      <c r="H51" s="344">
        <v>1</v>
      </c>
      <c r="I51" s="350">
        <v>3.5295002361654067E-2</v>
      </c>
      <c r="J51" s="350">
        <v>0.15002636061355168</v>
      </c>
      <c r="K51" s="350">
        <v>4.549102793948584E-2</v>
      </c>
      <c r="L51" s="344">
        <v>1</v>
      </c>
      <c r="M51" s="350">
        <v>2.6455795454602455</v>
      </c>
      <c r="N51" s="350">
        <v>0.78556215482838165</v>
      </c>
      <c r="O51" s="350">
        <v>3.3228446775718088</v>
      </c>
      <c r="P51" s="344">
        <v>1</v>
      </c>
      <c r="Q51" s="350">
        <v>22.257036471595431</v>
      </c>
      <c r="R51" s="350">
        <v>58.61243231243494</v>
      </c>
      <c r="S51" s="350">
        <v>0.23840102304535055</v>
      </c>
      <c r="T51" s="344">
        <v>1</v>
      </c>
      <c r="U51" s="350">
        <v>0.30579391421398205</v>
      </c>
      <c r="V51" s="350">
        <v>6.7545263378239353</v>
      </c>
      <c r="W51" s="350">
        <v>17.79648250012168</v>
      </c>
      <c r="X51" s="344">
        <v>1</v>
      </c>
      <c r="Y51" s="350">
        <v>4.2506403336169312</v>
      </c>
      <c r="Z51" s="350">
        <v>1.2888801500381577</v>
      </c>
      <c r="AA51" s="350">
        <v>28.332623121919372</v>
      </c>
      <c r="AB51" s="350">
        <v>74.95620820058393</v>
      </c>
      <c r="AC51" s="314">
        <v>0</v>
      </c>
      <c r="AD51" s="314">
        <v>1</v>
      </c>
    </row>
    <row r="52" spans="1:30" s="312" customFormat="1" x14ac:dyDescent="0.3">
      <c r="A52" s="329" t="s">
        <v>351</v>
      </c>
      <c r="B52" s="329" t="s">
        <v>412</v>
      </c>
      <c r="C52" s="327" t="s">
        <v>59</v>
      </c>
      <c r="D52" s="350">
        <v>1.3663668425384159E-2</v>
      </c>
      <c r="E52" s="350">
        <v>5.7542308352807763E-2</v>
      </c>
      <c r="F52" s="350">
        <v>1.7355065150215978E-2</v>
      </c>
      <c r="G52" s="350">
        <v>0.38712756795927911</v>
      </c>
      <c r="H52" s="344">
        <v>1</v>
      </c>
      <c r="I52" s="350">
        <v>3.5295002361654067E-2</v>
      </c>
      <c r="J52" s="350">
        <v>0.14934426872900067</v>
      </c>
      <c r="K52" s="350">
        <v>4.5007058238402155E-2</v>
      </c>
      <c r="L52" s="344">
        <v>1</v>
      </c>
      <c r="M52" s="350">
        <v>2.6069419665771392</v>
      </c>
      <c r="N52" s="350">
        <v>0.79387425714095183</v>
      </c>
      <c r="O52" s="350">
        <v>3.3441493834117497</v>
      </c>
      <c r="P52" s="344">
        <v>1</v>
      </c>
      <c r="Q52" s="350">
        <v>22.492540133768305</v>
      </c>
      <c r="R52" s="350">
        <v>58.406072542098123</v>
      </c>
      <c r="S52" s="350">
        <v>0.23949592879423745</v>
      </c>
      <c r="T52" s="344">
        <v>1</v>
      </c>
      <c r="U52" s="350">
        <v>0.30399547251064274</v>
      </c>
      <c r="V52" s="350">
        <v>6.7855478897611707</v>
      </c>
      <c r="W52" s="350">
        <v>17.604048483343796</v>
      </c>
      <c r="X52" s="344">
        <v>1</v>
      </c>
      <c r="Y52" s="350">
        <v>4.2313148813174273</v>
      </c>
      <c r="Z52" s="350">
        <v>1.2751680188949255</v>
      </c>
      <c r="AA52" s="350">
        <v>28.332623121919372</v>
      </c>
      <c r="AB52" s="350">
        <v>73.861504239745443</v>
      </c>
      <c r="AC52" s="314">
        <v>1.4270275031959853E-4</v>
      </c>
      <c r="AD52" s="314">
        <v>0.99985729724968042</v>
      </c>
    </row>
    <row r="53" spans="1:30" s="312" customFormat="1" x14ac:dyDescent="0.3">
      <c r="A53" s="329" t="s">
        <v>352</v>
      </c>
      <c r="B53" s="329" t="s">
        <v>412</v>
      </c>
      <c r="C53" s="327" t="s">
        <v>59</v>
      </c>
      <c r="D53" s="350">
        <v>1.3711348403514897E-2</v>
      </c>
      <c r="E53" s="350">
        <v>5.815527177707696E-2</v>
      </c>
      <c r="F53" s="350">
        <v>1.7491431686566517E-2</v>
      </c>
      <c r="G53" s="350">
        <v>0.38847846681011866</v>
      </c>
      <c r="H53" s="344">
        <v>1</v>
      </c>
      <c r="I53" s="350">
        <v>3.5295002361654067E-2</v>
      </c>
      <c r="J53" s="350">
        <v>0.15025281729589712</v>
      </c>
      <c r="K53" s="350">
        <v>4.5206267010015691E-2</v>
      </c>
      <c r="L53" s="344">
        <v>1</v>
      </c>
      <c r="M53" s="350">
        <v>2.5943421565618761</v>
      </c>
      <c r="N53" s="350">
        <v>0.78876917907935051</v>
      </c>
      <c r="O53" s="350">
        <v>3.3435104426361155</v>
      </c>
      <c r="P53" s="344">
        <v>1</v>
      </c>
      <c r="Q53" s="350">
        <v>22.347899881040988</v>
      </c>
      <c r="R53" s="350">
        <v>57.745419230057095</v>
      </c>
      <c r="S53" s="350">
        <v>0.23744019215554454</v>
      </c>
      <c r="T53" s="344">
        <v>1</v>
      </c>
      <c r="U53" s="350">
        <v>0.3028117275823079</v>
      </c>
      <c r="V53" s="350">
        <v>6.7273034783391665</v>
      </c>
      <c r="W53" s="350">
        <v>17.388621735707126</v>
      </c>
      <c r="X53" s="344">
        <v>1</v>
      </c>
      <c r="Y53" s="350">
        <v>4.2570564454512629</v>
      </c>
      <c r="Z53" s="350">
        <v>1.2808121259436325</v>
      </c>
      <c r="AA53" s="350">
        <v>28.332623121919372</v>
      </c>
      <c r="AB53" s="350">
        <v>73.504518571175211</v>
      </c>
      <c r="AC53" s="314">
        <v>3.2055900922596607E-4</v>
      </c>
      <c r="AD53" s="314">
        <v>0.99967944099077399</v>
      </c>
    </row>
    <row r="54" spans="1:30" s="312" customFormat="1" x14ac:dyDescent="0.3">
      <c r="A54" s="329" t="s">
        <v>353</v>
      </c>
      <c r="B54" s="329" t="s">
        <v>412</v>
      </c>
      <c r="C54" s="327" t="s">
        <v>59</v>
      </c>
      <c r="D54" s="350">
        <v>1.3474819877445136E-2</v>
      </c>
      <c r="E54" s="350">
        <v>5.6943601976616014E-2</v>
      </c>
      <c r="F54" s="350">
        <v>1.7112212494108766E-2</v>
      </c>
      <c r="G54" s="350">
        <v>0.38177699322340103</v>
      </c>
      <c r="H54" s="344">
        <v>1</v>
      </c>
      <c r="I54" s="350">
        <v>3.5295002361654067E-2</v>
      </c>
      <c r="J54" s="350">
        <v>0.14989998407408026</v>
      </c>
      <c r="K54" s="350">
        <v>4.5023973007224022E-2</v>
      </c>
      <c r="L54" s="344">
        <v>1</v>
      </c>
      <c r="M54" s="350">
        <v>2.6439840742079941</v>
      </c>
      <c r="N54" s="350">
        <v>0.79349230351654176</v>
      </c>
      <c r="O54" s="350">
        <v>3.3509194030625458</v>
      </c>
      <c r="P54" s="344">
        <v>1</v>
      </c>
      <c r="Q54" s="350">
        <v>22.481718385677848</v>
      </c>
      <c r="R54" s="350">
        <v>59.172979008020484</v>
      </c>
      <c r="S54" s="350">
        <v>0.23901383200375856</v>
      </c>
      <c r="T54" s="344">
        <v>1</v>
      </c>
      <c r="U54" s="350">
        <v>0.30316703156531699</v>
      </c>
      <c r="V54" s="350">
        <v>6.7718888230882435</v>
      </c>
      <c r="W54" s="350">
        <v>17.814940512745512</v>
      </c>
      <c r="X54" s="344">
        <v>1</v>
      </c>
      <c r="Y54" s="350">
        <v>4.2470597547526356</v>
      </c>
      <c r="Z54" s="350">
        <v>1.2756472586651497</v>
      </c>
      <c r="AA54" s="350">
        <v>28.332623121919372</v>
      </c>
      <c r="AB54" s="350">
        <v>74.911004314892054</v>
      </c>
      <c r="AC54" s="314">
        <v>0</v>
      </c>
      <c r="AD54" s="314">
        <v>1</v>
      </c>
    </row>
    <row r="55" spans="1:30" s="312" customFormat="1" x14ac:dyDescent="0.3">
      <c r="A55" s="329" t="s">
        <v>354</v>
      </c>
      <c r="B55" s="329" t="s">
        <v>412</v>
      </c>
      <c r="C55" s="327" t="s">
        <v>59</v>
      </c>
      <c r="D55" s="350">
        <v>1.3712311171301903E-2</v>
      </c>
      <c r="E55" s="350">
        <v>5.7821353874483755E-2</v>
      </c>
      <c r="F55" s="350">
        <v>1.7462350588491368E-2</v>
      </c>
      <c r="G55" s="350">
        <v>0.38850574454698172</v>
      </c>
      <c r="H55" s="344">
        <v>1</v>
      </c>
      <c r="I55" s="350">
        <v>3.5295002361654067E-2</v>
      </c>
      <c r="J55" s="350">
        <v>0.14941637742099828</v>
      </c>
      <c r="K55" s="350">
        <v>4.5107479807144434E-2</v>
      </c>
      <c r="L55" s="344">
        <v>1</v>
      </c>
      <c r="M55" s="350">
        <v>2.5949422572632468</v>
      </c>
      <c r="N55" s="350">
        <v>0.79013236634648443</v>
      </c>
      <c r="O55" s="350">
        <v>3.3317334953796198</v>
      </c>
      <c r="P55" s="344">
        <v>1</v>
      </c>
      <c r="Q55" s="350">
        <v>22.386522552125289</v>
      </c>
      <c r="R55" s="350">
        <v>57.890125421290264</v>
      </c>
      <c r="S55" s="350">
        <v>0.23905372502740255</v>
      </c>
      <c r="T55" s="344">
        <v>1</v>
      </c>
      <c r="U55" s="350">
        <v>0.30427591045679842</v>
      </c>
      <c r="V55" s="350">
        <v>6.7730190970923427</v>
      </c>
      <c r="W55" s="350">
        <v>17.506381658527786</v>
      </c>
      <c r="X55" s="344">
        <v>1</v>
      </c>
      <c r="Y55" s="350">
        <v>4.2333579097116099</v>
      </c>
      <c r="Z55" s="350">
        <v>1.2780132253554122</v>
      </c>
      <c r="AA55" s="350">
        <v>28.332623121919372</v>
      </c>
      <c r="AB55" s="350">
        <v>73.521520998182353</v>
      </c>
      <c r="AC55" s="314">
        <v>2.7897838728718592E-4</v>
      </c>
      <c r="AD55" s="314">
        <v>0.99972102161271281</v>
      </c>
    </row>
    <row r="56" spans="1:30" s="312" customFormat="1" x14ac:dyDescent="0.3">
      <c r="A56" s="329" t="s">
        <v>355</v>
      </c>
      <c r="B56" s="329" t="s">
        <v>412</v>
      </c>
      <c r="C56" s="327" t="s">
        <v>59</v>
      </c>
      <c r="D56" s="350">
        <v>1.3846530700752847E-2</v>
      </c>
      <c r="E56" s="350">
        <v>5.8785946968357851E-2</v>
      </c>
      <c r="F56" s="350">
        <v>1.7805845708146067E-2</v>
      </c>
      <c r="G56" s="350">
        <v>0.39230853589051673</v>
      </c>
      <c r="H56" s="344">
        <v>1</v>
      </c>
      <c r="I56" s="350">
        <v>3.5295002361654067E-2</v>
      </c>
      <c r="J56" s="350">
        <v>0.15041694041781845</v>
      </c>
      <c r="K56" s="350">
        <v>4.5579012136505594E-2</v>
      </c>
      <c r="L56" s="344">
        <v>1</v>
      </c>
      <c r="M56" s="350">
        <v>2.5694840026540158</v>
      </c>
      <c r="N56" s="350">
        <v>0.78185996862562757</v>
      </c>
      <c r="O56" s="350">
        <v>3.3187441505903941</v>
      </c>
      <c r="P56" s="344">
        <v>1</v>
      </c>
      <c r="Q56" s="350">
        <v>22.152143825185622</v>
      </c>
      <c r="R56" s="350">
        <v>56.679055829807176</v>
      </c>
      <c r="S56" s="350">
        <v>0.23715353224003158</v>
      </c>
      <c r="T56" s="344">
        <v>1</v>
      </c>
      <c r="U56" s="350">
        <v>0.30504428191523236</v>
      </c>
      <c r="V56" s="350">
        <v>6.719181650988773</v>
      </c>
      <c r="W56" s="350">
        <v>17.198457897436974</v>
      </c>
      <c r="X56" s="344">
        <v>1</v>
      </c>
      <c r="Y56" s="350">
        <v>4.2617064840102534</v>
      </c>
      <c r="Z56" s="350">
        <v>1.2913729731330028</v>
      </c>
      <c r="AA56" s="350">
        <v>28.332623121919372</v>
      </c>
      <c r="AB56" s="350">
        <v>72.800221864997155</v>
      </c>
      <c r="AC56" s="314">
        <v>6.2565470691353542E-4</v>
      </c>
      <c r="AD56" s="314">
        <v>0.99937434529308644</v>
      </c>
    </row>
    <row r="57" spans="1:30" s="312" customFormat="1" x14ac:dyDescent="0.3">
      <c r="A57" s="329" t="s">
        <v>356</v>
      </c>
      <c r="B57" s="329" t="s">
        <v>412</v>
      </c>
      <c r="C57" s="327" t="s">
        <v>59</v>
      </c>
      <c r="D57" s="350">
        <v>1.3702459508935253E-2</v>
      </c>
      <c r="E57" s="350">
        <v>5.8039061253207298E-2</v>
      </c>
      <c r="F57" s="350">
        <v>1.757899824910357E-2</v>
      </c>
      <c r="G57" s="350">
        <v>0.38822662111002293</v>
      </c>
      <c r="H57" s="344">
        <v>1</v>
      </c>
      <c r="I57" s="350">
        <v>3.5295002361654067E-2</v>
      </c>
      <c r="J57" s="350">
        <v>0.15020786428061647</v>
      </c>
      <c r="K57" s="350">
        <v>4.5458178909837471E-2</v>
      </c>
      <c r="L57" s="344">
        <v>1</v>
      </c>
      <c r="M57" s="350">
        <v>2.5988871426040498</v>
      </c>
      <c r="N57" s="350">
        <v>0.78475386103813427</v>
      </c>
      <c r="O57" s="350">
        <v>3.3234895512932687</v>
      </c>
      <c r="P57" s="344">
        <v>1</v>
      </c>
      <c r="Q57" s="350">
        <v>22.234135388264555</v>
      </c>
      <c r="R57" s="350">
        <v>57.553377509529092</v>
      </c>
      <c r="S57" s="350">
        <v>0.23824659788618488</v>
      </c>
      <c r="T57" s="344">
        <v>1</v>
      </c>
      <c r="U57" s="350">
        <v>0.30535194212686567</v>
      </c>
      <c r="V57" s="350">
        <v>6.7501510679887504</v>
      </c>
      <c r="W57" s="350">
        <v>17.457402910861038</v>
      </c>
      <c r="X57" s="344">
        <v>1</v>
      </c>
      <c r="Y57" s="350">
        <v>4.2557828086111247</v>
      </c>
      <c r="Z57" s="350">
        <v>1.2879494508612097</v>
      </c>
      <c r="AA57" s="350">
        <v>28.332623121919372</v>
      </c>
      <c r="AB57" s="350">
        <v>73.633289947802538</v>
      </c>
      <c r="AC57" s="314">
        <v>2.7482922636916482E-4</v>
      </c>
      <c r="AD57" s="314">
        <v>0.99972517077363088</v>
      </c>
    </row>
    <row r="58" spans="1:30" s="312" customFormat="1" x14ac:dyDescent="0.3">
      <c r="A58" s="329" t="s">
        <v>357</v>
      </c>
      <c r="B58" s="329" t="s">
        <v>412</v>
      </c>
      <c r="C58" s="327" t="s">
        <v>59</v>
      </c>
      <c r="D58" s="350">
        <v>1.3779854410363218E-2</v>
      </c>
      <c r="E58" s="350">
        <v>5.8702285633107726E-2</v>
      </c>
      <c r="F58" s="350">
        <v>1.7848345173625581E-2</v>
      </c>
      <c r="G58" s="350">
        <v>0.39041942168373978</v>
      </c>
      <c r="H58" s="344">
        <v>1</v>
      </c>
      <c r="I58" s="350">
        <v>3.5295002361654067E-2</v>
      </c>
      <c r="J58" s="350">
        <v>0.15096605623887516</v>
      </c>
      <c r="K58" s="350">
        <v>4.589244538139968E-2</v>
      </c>
      <c r="L58" s="344">
        <v>1</v>
      </c>
      <c r="M58" s="350">
        <v>2.5831624141875631</v>
      </c>
      <c r="N58" s="350">
        <v>0.77696727944199662</v>
      </c>
      <c r="O58" s="350">
        <v>3.3085579381220063</v>
      </c>
      <c r="P58" s="344">
        <v>1</v>
      </c>
      <c r="Q58" s="350">
        <v>22.013521106493108</v>
      </c>
      <c r="R58" s="350">
        <v>56.643345191210408</v>
      </c>
      <c r="S58" s="350">
        <v>0.23669912311525321</v>
      </c>
      <c r="T58" s="344">
        <v>1</v>
      </c>
      <c r="U58" s="350">
        <v>0.30639989621716124</v>
      </c>
      <c r="V58" s="350">
        <v>6.7063070485132661</v>
      </c>
      <c r="W58" s="350">
        <v>17.253754422916163</v>
      </c>
      <c r="X58" s="344">
        <v>1</v>
      </c>
      <c r="Y58" s="350">
        <v>4.2772643756185369</v>
      </c>
      <c r="Z58" s="350">
        <v>1.3002533591344667</v>
      </c>
      <c r="AA58" s="350">
        <v>28.332623121919372</v>
      </c>
      <c r="AB58" s="350">
        <v>73.187767143883647</v>
      </c>
      <c r="AC58" s="314">
        <v>5.2916292430901313E-4</v>
      </c>
      <c r="AD58" s="314">
        <v>0.99947083707569095</v>
      </c>
    </row>
    <row r="59" spans="1:30" s="312" customFormat="1" x14ac:dyDescent="0.3">
      <c r="A59" s="329" t="s">
        <v>358</v>
      </c>
      <c r="B59" s="329" t="s">
        <v>412</v>
      </c>
      <c r="C59" s="327" t="s">
        <v>59</v>
      </c>
      <c r="D59" s="350">
        <v>1.369011672898466E-2</v>
      </c>
      <c r="E59" s="350">
        <v>5.8129567417028523E-2</v>
      </c>
      <c r="F59" s="350">
        <v>1.7548057845145151E-2</v>
      </c>
      <c r="G59" s="350">
        <v>0.38787691777740618</v>
      </c>
      <c r="H59" s="344">
        <v>1</v>
      </c>
      <c r="I59" s="350">
        <v>3.5295002361654067E-2</v>
      </c>
      <c r="J59" s="350">
        <v>0.15076136072328045</v>
      </c>
      <c r="K59" s="350">
        <v>4.5724152753983373E-2</v>
      </c>
      <c r="L59" s="344">
        <v>1</v>
      </c>
      <c r="M59" s="350">
        <v>2.6164717176774639</v>
      </c>
      <c r="N59" s="350">
        <v>0.78480088035192908</v>
      </c>
      <c r="O59" s="350">
        <v>3.3303093907328005</v>
      </c>
      <c r="P59" s="344">
        <v>1</v>
      </c>
      <c r="Q59" s="350">
        <v>22.235467568761759</v>
      </c>
      <c r="R59" s="350">
        <v>57.579990985053769</v>
      </c>
      <c r="S59" s="350">
        <v>0.23747467380523249</v>
      </c>
      <c r="T59" s="344">
        <v>1</v>
      </c>
      <c r="U59" s="350">
        <v>0.30471870521145428</v>
      </c>
      <c r="V59" s="350">
        <v>6.7282804339243931</v>
      </c>
      <c r="W59" s="350">
        <v>17.453003190943122</v>
      </c>
      <c r="X59" s="344">
        <v>1</v>
      </c>
      <c r="Y59" s="350">
        <v>4.2714648147204466</v>
      </c>
      <c r="Z59" s="350">
        <v>1.2954851875476832</v>
      </c>
      <c r="AA59" s="350">
        <v>28.332623121919372</v>
      </c>
      <c r="AB59" s="350">
        <v>74.131507086116642</v>
      </c>
      <c r="AC59" s="314">
        <v>2.1493774530804399E-4</v>
      </c>
      <c r="AD59" s="314">
        <v>0.99978506225469199</v>
      </c>
    </row>
    <row r="60" spans="1:30" s="312" customFormat="1" x14ac:dyDescent="0.3">
      <c r="A60" s="329" t="s">
        <v>359</v>
      </c>
      <c r="B60" s="329" t="s">
        <v>412</v>
      </c>
      <c r="C60" s="327" t="s">
        <v>59</v>
      </c>
      <c r="D60" s="350">
        <v>1.365669161831108E-2</v>
      </c>
      <c r="E60" s="350">
        <v>5.7952259362301022E-2</v>
      </c>
      <c r="F60" s="350">
        <v>1.7558552097234413E-2</v>
      </c>
      <c r="G60" s="350">
        <v>0.38692989671388317</v>
      </c>
      <c r="H60" s="344">
        <v>1</v>
      </c>
      <c r="I60" s="350">
        <v>3.5295002361654067E-2</v>
      </c>
      <c r="J60" s="350">
        <v>0.15041503341386056</v>
      </c>
      <c r="K60" s="350">
        <v>4.5557971196691888E-2</v>
      </c>
      <c r="L60" s="344">
        <v>1</v>
      </c>
      <c r="M60" s="350">
        <v>2.6043840063534467</v>
      </c>
      <c r="N60" s="350">
        <v>0.78338049249055486</v>
      </c>
      <c r="O60" s="350">
        <v>3.3227150128584997</v>
      </c>
      <c r="P60" s="344">
        <v>1</v>
      </c>
      <c r="Q60" s="350">
        <v>22.195224254798489</v>
      </c>
      <c r="R60" s="350">
        <v>57.579921810739656</v>
      </c>
      <c r="S60" s="350">
        <v>0.23770526188338062</v>
      </c>
      <c r="T60" s="344">
        <v>1</v>
      </c>
      <c r="U60" s="350">
        <v>0.30535913478978333</v>
      </c>
      <c r="V60" s="350">
        <v>6.7348135990389721</v>
      </c>
      <c r="W60" s="350">
        <v>17.464393232617592</v>
      </c>
      <c r="X60" s="344">
        <v>1</v>
      </c>
      <c r="Y60" s="350">
        <v>4.2616524535858229</v>
      </c>
      <c r="Z60" s="350">
        <v>1.2907768281151302</v>
      </c>
      <c r="AA60" s="350">
        <v>28.332623121919372</v>
      </c>
      <c r="AB60" s="350">
        <v>73.789030516766715</v>
      </c>
      <c r="AC60" s="314">
        <v>2.6101650317615811E-4</v>
      </c>
      <c r="AD60" s="314">
        <v>0.99973898349682389</v>
      </c>
    </row>
    <row r="61" spans="1:30" s="312" customFormat="1" x14ac:dyDescent="0.3">
      <c r="A61" s="329" t="s">
        <v>360</v>
      </c>
      <c r="B61" s="329" t="s">
        <v>412</v>
      </c>
      <c r="C61" s="327" t="s">
        <v>59</v>
      </c>
      <c r="D61" s="350">
        <v>1.375469820442341E-2</v>
      </c>
      <c r="E61" s="350">
        <v>5.8176366962399001E-2</v>
      </c>
      <c r="F61" s="350">
        <v>1.7544255369987976E-2</v>
      </c>
      <c r="G61" s="350">
        <v>0.38970668038166978</v>
      </c>
      <c r="H61" s="344">
        <v>1</v>
      </c>
      <c r="I61" s="350">
        <v>3.5295002361654067E-2</v>
      </c>
      <c r="J61" s="350">
        <v>0.14991507319516176</v>
      </c>
      <c r="K61" s="350">
        <v>4.521747484255996E-2</v>
      </c>
      <c r="L61" s="344">
        <v>1</v>
      </c>
      <c r="M61" s="350">
        <v>2.5888630010944786</v>
      </c>
      <c r="N61" s="350">
        <v>0.78872148762025651</v>
      </c>
      <c r="O61" s="350">
        <v>3.3336407110544415</v>
      </c>
      <c r="P61" s="344">
        <v>1</v>
      </c>
      <c r="Q61" s="350">
        <v>22.346548656904332</v>
      </c>
      <c r="R61" s="350">
        <v>57.600635167840778</v>
      </c>
      <c r="S61" s="350">
        <v>0.23830357279672354</v>
      </c>
      <c r="T61" s="344">
        <v>1</v>
      </c>
      <c r="U61" s="350">
        <v>0.30381008141062127</v>
      </c>
      <c r="V61" s="350">
        <v>6.751765316656452</v>
      </c>
      <c r="W61" s="350">
        <v>17.40642483270382</v>
      </c>
      <c r="X61" s="344">
        <v>1</v>
      </c>
      <c r="Y61" s="350">
        <v>4.2474872691334777</v>
      </c>
      <c r="Z61" s="350">
        <v>1.2811296732391224</v>
      </c>
      <c r="AA61" s="350">
        <v>28.332623121919372</v>
      </c>
      <c r="AB61" s="350">
        <v>73.349279724291037</v>
      </c>
      <c r="AC61" s="314">
        <v>2.8982539723813996E-4</v>
      </c>
      <c r="AD61" s="314">
        <v>0.9997101746027619</v>
      </c>
    </row>
    <row r="62" spans="1:30" s="312" customFormat="1" x14ac:dyDescent="0.3">
      <c r="A62" s="329" t="s">
        <v>361</v>
      </c>
      <c r="B62" s="329" t="s">
        <v>412</v>
      </c>
      <c r="C62" s="327" t="s">
        <v>59</v>
      </c>
      <c r="D62" s="350">
        <v>1.3812244182756776E-2</v>
      </c>
      <c r="E62" s="350">
        <v>5.8233251274537934E-2</v>
      </c>
      <c r="F62" s="350">
        <v>1.7662484421411648E-2</v>
      </c>
      <c r="G62" s="350">
        <v>0.39133710889797124</v>
      </c>
      <c r="H62" s="344">
        <v>1</v>
      </c>
      <c r="I62" s="350">
        <v>3.5295002361654067E-2</v>
      </c>
      <c r="J62" s="350">
        <v>0.14941264532463963</v>
      </c>
      <c r="K62" s="350">
        <v>4.5298953984475719E-2</v>
      </c>
      <c r="L62" s="344">
        <v>1</v>
      </c>
      <c r="M62" s="350">
        <v>2.5769932209936526</v>
      </c>
      <c r="N62" s="350">
        <v>0.78655844542375664</v>
      </c>
      <c r="O62" s="350">
        <v>3.3149249763693462</v>
      </c>
      <c r="P62" s="344">
        <v>1</v>
      </c>
      <c r="Q62" s="350">
        <v>22.28526399755409</v>
      </c>
      <c r="R62" s="350">
        <v>57.217075877268243</v>
      </c>
      <c r="S62" s="350">
        <v>0.2388997566239533</v>
      </c>
      <c r="T62" s="344">
        <v>1</v>
      </c>
      <c r="U62" s="350">
        <v>0.30527382357128485</v>
      </c>
      <c r="V62" s="350">
        <v>6.7686567683447345</v>
      </c>
      <c r="W62" s="350">
        <v>17.371414556927629</v>
      </c>
      <c r="X62" s="344">
        <v>1</v>
      </c>
      <c r="Y62" s="350">
        <v>4.233252169632026</v>
      </c>
      <c r="Z62" s="350">
        <v>1.2834381910593193</v>
      </c>
      <c r="AA62" s="350">
        <v>28.332623121919372</v>
      </c>
      <c r="AB62" s="350">
        <v>73.012977718154289</v>
      </c>
      <c r="AC62" s="314">
        <v>4.0176669778356532E-4</v>
      </c>
      <c r="AD62" s="314">
        <v>0.99959823330221642</v>
      </c>
    </row>
    <row r="63" spans="1:30" s="312" customFormat="1" x14ac:dyDescent="0.3">
      <c r="A63" s="329" t="s">
        <v>362</v>
      </c>
      <c r="B63" s="329" t="s">
        <v>412</v>
      </c>
      <c r="C63" s="327" t="s">
        <v>59</v>
      </c>
      <c r="D63" s="350">
        <v>1.3710711705354683E-2</v>
      </c>
      <c r="E63" s="350">
        <v>5.8333122816421751E-2</v>
      </c>
      <c r="F63" s="350">
        <v>1.761377973518756E-2</v>
      </c>
      <c r="G63" s="350">
        <v>0.38846042748110282</v>
      </c>
      <c r="H63" s="344">
        <v>1</v>
      </c>
      <c r="I63" s="350">
        <v>3.5295002361654067E-2</v>
      </c>
      <c r="J63" s="350">
        <v>0.15088992277835789</v>
      </c>
      <c r="K63" s="350">
        <v>4.5528722268208005E-2</v>
      </c>
      <c r="L63" s="344">
        <v>1</v>
      </c>
      <c r="M63" s="350">
        <v>2.5964826165947383</v>
      </c>
      <c r="N63" s="350">
        <v>0.78401366805918682</v>
      </c>
      <c r="O63" s="350">
        <v>3.3351651526017942</v>
      </c>
      <c r="P63" s="344">
        <v>1</v>
      </c>
      <c r="Q63" s="350">
        <v>22.213163779554545</v>
      </c>
      <c r="R63" s="350">
        <v>57.43725303633672</v>
      </c>
      <c r="S63" s="350">
        <v>0.23699419889746703</v>
      </c>
      <c r="T63" s="344">
        <v>1</v>
      </c>
      <c r="U63" s="350">
        <v>0.30421416024991405</v>
      </c>
      <c r="V63" s="350">
        <v>6.7146673194431372</v>
      </c>
      <c r="W63" s="350">
        <v>17.349668676882018</v>
      </c>
      <c r="X63" s="344">
        <v>1</v>
      </c>
      <c r="Y63" s="350">
        <v>4.2751073149747327</v>
      </c>
      <c r="Z63" s="350">
        <v>1.289948129247676</v>
      </c>
      <c r="AA63" s="350">
        <v>28.332623121919372</v>
      </c>
      <c r="AB63" s="350">
        <v>73.565163418593826</v>
      </c>
      <c r="AC63" s="314">
        <v>3.2616112306251796E-4</v>
      </c>
      <c r="AD63" s="314">
        <v>0.9996738388769375</v>
      </c>
    </row>
    <row r="64" spans="1:30" s="312" customFormat="1" x14ac:dyDescent="0.3">
      <c r="A64" s="329" t="s">
        <v>363</v>
      </c>
      <c r="B64" s="329" t="s">
        <v>412</v>
      </c>
      <c r="C64" s="327" t="s">
        <v>59</v>
      </c>
      <c r="D64" s="350">
        <v>1.3734990342418258E-2</v>
      </c>
      <c r="E64" s="350">
        <v>5.8078852684125701E-2</v>
      </c>
      <c r="F64" s="350">
        <v>1.748081702988195E-2</v>
      </c>
      <c r="G64" s="350">
        <v>0.38914830495493913</v>
      </c>
      <c r="H64" s="344">
        <v>1</v>
      </c>
      <c r="I64" s="350">
        <v>3.5295002361654067E-2</v>
      </c>
      <c r="J64" s="350">
        <v>0.14987512351964519</v>
      </c>
      <c r="K64" s="350">
        <v>4.5107273590207241E-2</v>
      </c>
      <c r="L64" s="344">
        <v>1</v>
      </c>
      <c r="M64" s="350">
        <v>2.5925691355032705</v>
      </c>
      <c r="N64" s="350">
        <v>0.79179980670836847</v>
      </c>
      <c r="O64" s="350">
        <v>3.3460519067658976</v>
      </c>
      <c r="P64" s="344">
        <v>1</v>
      </c>
      <c r="Q64" s="350">
        <v>22.433765511476814</v>
      </c>
      <c r="R64" s="350">
        <v>57.915316246277222</v>
      </c>
      <c r="S64" s="350">
        <v>0.23854439799504565</v>
      </c>
      <c r="T64" s="344">
        <v>1</v>
      </c>
      <c r="U64" s="350">
        <v>0.30340909620120865</v>
      </c>
      <c r="V64" s="350">
        <v>6.7585885262387695</v>
      </c>
      <c r="W64" s="350">
        <v>17.449541002675954</v>
      </c>
      <c r="X64" s="344">
        <v>1</v>
      </c>
      <c r="Y64" s="350">
        <v>4.2463553900332229</v>
      </c>
      <c r="Z64" s="350">
        <v>1.2780073826886493</v>
      </c>
      <c r="AA64" s="350">
        <v>28.332623121919372</v>
      </c>
      <c r="AB64" s="350">
        <v>73.454284233734541</v>
      </c>
      <c r="AC64" s="314">
        <v>2.293468246990374E-4</v>
      </c>
      <c r="AD64" s="314">
        <v>0.99977065317530101</v>
      </c>
    </row>
    <row r="65" spans="1:30" s="312" customFormat="1" x14ac:dyDescent="0.3">
      <c r="A65" s="329" t="s">
        <v>364</v>
      </c>
      <c r="B65" s="329" t="s">
        <v>412</v>
      </c>
      <c r="C65" s="327" t="s">
        <v>59</v>
      </c>
      <c r="D65" s="350">
        <v>1.347055504999569E-2</v>
      </c>
      <c r="E65" s="350">
        <v>5.6777423389965193E-2</v>
      </c>
      <c r="F65" s="350">
        <v>1.7346253029671597E-2</v>
      </c>
      <c r="G65" s="350">
        <v>0.3816561594745958</v>
      </c>
      <c r="H65" s="344">
        <v>1</v>
      </c>
      <c r="I65" s="350">
        <v>3.5295002361654067E-2</v>
      </c>
      <c r="J65" s="350">
        <v>0.14939183463517994</v>
      </c>
      <c r="K65" s="350">
        <v>4.5634052177205918E-2</v>
      </c>
      <c r="L65" s="344">
        <v>1</v>
      </c>
      <c r="M65" s="350">
        <v>2.6427887971449189</v>
      </c>
      <c r="N65" s="350">
        <v>0.78154041742870661</v>
      </c>
      <c r="O65" s="350">
        <v>3.2942481819140337</v>
      </c>
      <c r="P65" s="344">
        <v>1</v>
      </c>
      <c r="Q65" s="350">
        <v>22.143090101555106</v>
      </c>
      <c r="R65" s="350">
        <v>58.278857735155469</v>
      </c>
      <c r="S65" s="350">
        <v>0.23894621180204828</v>
      </c>
      <c r="T65" s="344">
        <v>1</v>
      </c>
      <c r="U65" s="350">
        <v>0.30765115085576322</v>
      </c>
      <c r="V65" s="350">
        <v>6.7699729653977592</v>
      </c>
      <c r="W65" s="350">
        <v>17.815521942329756</v>
      </c>
      <c r="X65" s="344">
        <v>1</v>
      </c>
      <c r="Y65" s="350">
        <v>4.2326625482106559</v>
      </c>
      <c r="Z65" s="350">
        <v>1.2929324018627801</v>
      </c>
      <c r="AA65" s="350">
        <v>28.332623121919372</v>
      </c>
      <c r="AB65" s="350">
        <v>74.877138980337634</v>
      </c>
      <c r="AC65" s="314">
        <v>0</v>
      </c>
      <c r="AD65" s="314">
        <v>1</v>
      </c>
    </row>
    <row r="66" spans="1:30" s="312" customFormat="1" x14ac:dyDescent="0.3">
      <c r="A66" s="329" t="s">
        <v>365</v>
      </c>
      <c r="B66" s="329" t="s">
        <v>412</v>
      </c>
      <c r="C66" s="327" t="s">
        <v>59</v>
      </c>
      <c r="D66" s="350">
        <v>1.2815485240372496E-2</v>
      </c>
      <c r="E66" s="350">
        <v>5.4284514756949884E-2</v>
      </c>
      <c r="F66" s="350">
        <v>1.6427908428774188E-2</v>
      </c>
      <c r="G66" s="350">
        <v>0.36309631343999454</v>
      </c>
      <c r="H66" s="344">
        <v>1</v>
      </c>
      <c r="I66" s="350">
        <v>3.5295002361654067E-2</v>
      </c>
      <c r="J66" s="350">
        <v>0.15009983971142452</v>
      </c>
      <c r="K66" s="350">
        <v>4.5431149968254619E-2</v>
      </c>
      <c r="L66" s="344">
        <v>1</v>
      </c>
      <c r="M66" s="350">
        <v>2.7772831809437353</v>
      </c>
      <c r="N66" s="350">
        <v>0.78502078349330029</v>
      </c>
      <c r="O66" s="350">
        <v>3.3238243143567967</v>
      </c>
      <c r="P66" s="344">
        <v>1</v>
      </c>
      <c r="Q66" s="350">
        <v>22.241698001589555</v>
      </c>
      <c r="R66" s="350">
        <v>61.516162526619645</v>
      </c>
      <c r="S66" s="350">
        <v>0.23789001715839905</v>
      </c>
      <c r="T66" s="344">
        <v>1</v>
      </c>
      <c r="U66" s="350">
        <v>0.30483933635424443</v>
      </c>
      <c r="V66" s="350">
        <v>6.7400482006158562</v>
      </c>
      <c r="W66" s="350">
        <v>18.643618016477109</v>
      </c>
      <c r="X66" s="344">
        <v>1</v>
      </c>
      <c r="Y66" s="350">
        <v>4.2527221892043006</v>
      </c>
      <c r="Z66" s="350">
        <v>1.2871836500459581</v>
      </c>
      <c r="AA66" s="350">
        <v>28.332623121919372</v>
      </c>
      <c r="AB66" s="350">
        <v>78.687717668524343</v>
      </c>
      <c r="AC66" s="314">
        <v>0</v>
      </c>
      <c r="AD66" s="314">
        <v>1</v>
      </c>
    </row>
    <row r="67" spans="1:30" s="312" customFormat="1" x14ac:dyDescent="0.3">
      <c r="A67" s="329" t="s">
        <v>366</v>
      </c>
      <c r="B67" s="329" t="s">
        <v>412</v>
      </c>
      <c r="C67" s="327" t="s">
        <v>59</v>
      </c>
      <c r="D67" s="350">
        <v>1.3483392676230714E-2</v>
      </c>
      <c r="E67" s="350">
        <v>5.7287852343653779E-2</v>
      </c>
      <c r="F67" s="350">
        <v>1.7376549557757685E-2</v>
      </c>
      <c r="G67" s="350">
        <v>0.38201988310049284</v>
      </c>
      <c r="H67" s="344">
        <v>1</v>
      </c>
      <c r="I67" s="350">
        <v>3.5295002361654067E-2</v>
      </c>
      <c r="J67" s="350">
        <v>0.1506390347491115</v>
      </c>
      <c r="K67" s="350">
        <v>4.5666043855042728E-2</v>
      </c>
      <c r="L67" s="344">
        <v>1</v>
      </c>
      <c r="M67" s="350">
        <v>2.6383288284960895</v>
      </c>
      <c r="N67" s="350">
        <v>0.78055692427785472</v>
      </c>
      <c r="O67" s="350">
        <v>3.3147177062728295</v>
      </c>
      <c r="P67" s="344">
        <v>1</v>
      </c>
      <c r="Q67" s="350">
        <v>22.115225160769022</v>
      </c>
      <c r="R67" s="350">
        <v>58.119160222898877</v>
      </c>
      <c r="S67" s="350">
        <v>0.23727691664153305</v>
      </c>
      <c r="T67" s="344">
        <v>1</v>
      </c>
      <c r="U67" s="350">
        <v>0.30546344821215937</v>
      </c>
      <c r="V67" s="350">
        <v>6.7226774547356385</v>
      </c>
      <c r="W67" s="350">
        <v>17.656602276467446</v>
      </c>
      <c r="X67" s="344">
        <v>1</v>
      </c>
      <c r="Y67" s="350">
        <v>4.2679989989962941</v>
      </c>
      <c r="Z67" s="350">
        <v>1.2938388100139684</v>
      </c>
      <c r="AA67" s="350">
        <v>28.332623121919372</v>
      </c>
      <c r="AB67" s="350">
        <v>74.750776369474792</v>
      </c>
      <c r="AC67" s="314">
        <v>0</v>
      </c>
      <c r="AD67" s="314">
        <v>1</v>
      </c>
    </row>
    <row r="68" spans="1:30" s="312" customFormat="1" x14ac:dyDescent="0.3">
      <c r="A68" s="329" t="s">
        <v>367</v>
      </c>
      <c r="B68" s="329" t="s">
        <v>412</v>
      </c>
      <c r="C68" s="327" t="s">
        <v>59</v>
      </c>
      <c r="D68" s="350">
        <v>1.3314085868529595E-2</v>
      </c>
      <c r="E68" s="350">
        <v>5.6802433305500166E-2</v>
      </c>
      <c r="F68" s="350">
        <v>1.7184813842822288E-2</v>
      </c>
      <c r="G68" s="350">
        <v>0.37722297712592184</v>
      </c>
      <c r="H68" s="344">
        <v>1</v>
      </c>
      <c r="I68" s="350">
        <v>3.5295002361654067E-2</v>
      </c>
      <c r="J68" s="350">
        <v>0.15123152131383844</v>
      </c>
      <c r="K68" s="350">
        <v>4.5739364367077422E-2</v>
      </c>
      <c r="L68" s="344">
        <v>1</v>
      </c>
      <c r="M68" s="350">
        <v>2.6723564009991296</v>
      </c>
      <c r="N68" s="350">
        <v>0.77929933712512023</v>
      </c>
      <c r="O68" s="350">
        <v>3.3243721175526173</v>
      </c>
      <c r="P68" s="344">
        <v>1</v>
      </c>
      <c r="Q68" s="350">
        <v>22.07959441792763</v>
      </c>
      <c r="R68" s="350">
        <v>58.76979297717461</v>
      </c>
      <c r="S68" s="350">
        <v>0.23603385247489678</v>
      </c>
      <c r="T68" s="344">
        <v>1</v>
      </c>
      <c r="U68" s="350">
        <v>0.30452341339924793</v>
      </c>
      <c r="V68" s="350">
        <v>6.6874581861859692</v>
      </c>
      <c r="W68" s="350">
        <v>17.794147211449001</v>
      </c>
      <c r="X68" s="344">
        <v>1</v>
      </c>
      <c r="Y68" s="350">
        <v>4.2847856975395029</v>
      </c>
      <c r="Z68" s="350">
        <v>1.2959161724485533</v>
      </c>
      <c r="AA68" s="350">
        <v>28.332623121919372</v>
      </c>
      <c r="AB68" s="350">
        <v>75.714866756957235</v>
      </c>
      <c r="AC68" s="314">
        <v>0</v>
      </c>
      <c r="AD68" s="314">
        <v>1</v>
      </c>
    </row>
    <row r="69" spans="1:30" s="312" customFormat="1" x14ac:dyDescent="0.3">
      <c r="A69" s="329" t="s">
        <v>368</v>
      </c>
      <c r="B69" s="329" t="s">
        <v>412</v>
      </c>
      <c r="C69" s="327" t="s">
        <v>59</v>
      </c>
      <c r="D69" s="350">
        <v>1.3021672888095828E-2</v>
      </c>
      <c r="E69" s="350">
        <v>5.5038127932398727E-2</v>
      </c>
      <c r="F69" s="350">
        <v>1.661604954141728E-2</v>
      </c>
      <c r="G69" s="350">
        <v>0.36893815035533462</v>
      </c>
      <c r="H69" s="344">
        <v>1</v>
      </c>
      <c r="I69" s="350">
        <v>3.5295002361654067E-2</v>
      </c>
      <c r="J69" s="350">
        <v>0.14994966715374447</v>
      </c>
      <c r="K69" s="350">
        <v>4.5238571481248109E-2</v>
      </c>
      <c r="L69" s="344">
        <v>1</v>
      </c>
      <c r="M69" s="350">
        <v>2.7352518408184601</v>
      </c>
      <c r="N69" s="350">
        <v>0.78940273750513434</v>
      </c>
      <c r="O69" s="350">
        <v>3.3359017672578855</v>
      </c>
      <c r="P69" s="344">
        <v>1</v>
      </c>
      <c r="Q69" s="350">
        <v>22.365850253144426</v>
      </c>
      <c r="R69" s="350">
        <v>60.90215595628586</v>
      </c>
      <c r="S69" s="350">
        <v>0.23883694802272115</v>
      </c>
      <c r="T69" s="344">
        <v>1</v>
      </c>
      <c r="U69" s="350">
        <v>0.30454541794516643</v>
      </c>
      <c r="V69" s="350">
        <v>6.7668772359172085</v>
      </c>
      <c r="W69" s="350">
        <v>18.415603339020546</v>
      </c>
      <c r="X69" s="344">
        <v>1</v>
      </c>
      <c r="Y69" s="350">
        <v>4.2484674067242976</v>
      </c>
      <c r="Z69" s="350">
        <v>1.2817273963522136</v>
      </c>
      <c r="AA69" s="350">
        <v>28.332623121919372</v>
      </c>
      <c r="AB69" s="350">
        <v>77.496859549445674</v>
      </c>
      <c r="AC69" s="314">
        <v>0</v>
      </c>
      <c r="AD69" s="314">
        <v>1</v>
      </c>
    </row>
    <row r="70" spans="1:30" s="312" customFormat="1" x14ac:dyDescent="0.3">
      <c r="A70" s="329" t="s">
        <v>369</v>
      </c>
      <c r="B70" s="329" t="s">
        <v>412</v>
      </c>
      <c r="C70" s="327" t="s">
        <v>59</v>
      </c>
      <c r="D70" s="350">
        <v>1.3538901616568427E-2</v>
      </c>
      <c r="E70" s="350">
        <v>5.7269064797517637E-2</v>
      </c>
      <c r="F70" s="350">
        <v>1.7491813508406007E-2</v>
      </c>
      <c r="G70" s="350">
        <v>0.3835925969869784</v>
      </c>
      <c r="H70" s="344">
        <v>1</v>
      </c>
      <c r="I70" s="350">
        <v>3.5295002361654067E-2</v>
      </c>
      <c r="J70" s="350">
        <v>0.14980803874262566</v>
      </c>
      <c r="K70" s="350">
        <v>4.5757967568018358E-2</v>
      </c>
      <c r="L70" s="344">
        <v>1</v>
      </c>
      <c r="M70" s="350">
        <v>2.6270078068117564</v>
      </c>
      <c r="N70" s="350">
        <v>0.78008075814758449</v>
      </c>
      <c r="O70" s="350">
        <v>3.2978167393702242</v>
      </c>
      <c r="P70" s="344">
        <v>1</v>
      </c>
      <c r="Q70" s="350">
        <v>22.101734125256659</v>
      </c>
      <c r="R70" s="350">
        <v>57.860442169624463</v>
      </c>
      <c r="S70" s="350">
        <v>0.23868337152810445</v>
      </c>
      <c r="T70" s="344">
        <v>1</v>
      </c>
      <c r="U70" s="350">
        <v>0.30818573027088797</v>
      </c>
      <c r="V70" s="350">
        <v>6.7625260109748488</v>
      </c>
      <c r="W70" s="350">
        <v>17.704385974116924</v>
      </c>
      <c r="X70" s="344">
        <v>1</v>
      </c>
      <c r="Y70" s="350">
        <v>4.2444547023287127</v>
      </c>
      <c r="Z70" s="350">
        <v>1.2964432499296747</v>
      </c>
      <c r="AA70" s="350">
        <v>28.332623121919372</v>
      </c>
      <c r="AB70" s="350">
        <v>74.430022128737491</v>
      </c>
      <c r="AC70" s="314">
        <v>0</v>
      </c>
      <c r="AD70" s="314">
        <v>1</v>
      </c>
    </row>
    <row r="71" spans="1:30" s="312" customFormat="1" x14ac:dyDescent="0.3">
      <c r="A71" s="329" t="s">
        <v>370</v>
      </c>
      <c r="B71" s="329" t="s">
        <v>412</v>
      </c>
      <c r="C71" s="327" t="s">
        <v>59</v>
      </c>
      <c r="D71" s="350">
        <v>1.2987046287734798E-2</v>
      </c>
      <c r="E71" s="350">
        <v>5.4980767294223284E-2</v>
      </c>
      <c r="F71" s="350">
        <v>1.662004278738094E-2</v>
      </c>
      <c r="G71" s="350">
        <v>0.36795708793731224</v>
      </c>
      <c r="H71" s="344">
        <v>1</v>
      </c>
      <c r="I71" s="350">
        <v>3.5295002361654067E-2</v>
      </c>
      <c r="J71" s="350">
        <v>0.15009643572562456</v>
      </c>
      <c r="K71" s="350">
        <v>4.5353495061861343E-2</v>
      </c>
      <c r="L71" s="344">
        <v>1</v>
      </c>
      <c r="M71" s="350">
        <v>2.7414173156711303</v>
      </c>
      <c r="N71" s="350">
        <v>0.78809922325202575</v>
      </c>
      <c r="O71" s="350">
        <v>3.334907336125891</v>
      </c>
      <c r="P71" s="344">
        <v>1</v>
      </c>
      <c r="Q71" s="350">
        <v>22.328918275077051</v>
      </c>
      <c r="R71" s="350">
        <v>60.961185744164062</v>
      </c>
      <c r="S71" s="350">
        <v>0.23824843486906128</v>
      </c>
      <c r="T71" s="344">
        <v>1</v>
      </c>
      <c r="U71" s="350">
        <v>0.30466151384549905</v>
      </c>
      <c r="V71" s="350">
        <v>6.7502031145322707</v>
      </c>
      <c r="W71" s="350">
        <v>18.42338445492959</v>
      </c>
      <c r="X71" s="344">
        <v>1</v>
      </c>
      <c r="Y71" s="350">
        <v>4.2526257453575171</v>
      </c>
      <c r="Z71" s="350">
        <v>1.2849834828495499</v>
      </c>
      <c r="AA71" s="350">
        <v>28.332623121919372</v>
      </c>
      <c r="AB71" s="350">
        <v>77.671543624814049</v>
      </c>
      <c r="AC71" s="314">
        <v>0</v>
      </c>
      <c r="AD71" s="314">
        <v>1</v>
      </c>
    </row>
    <row r="72" spans="1:30" s="312" customFormat="1" x14ac:dyDescent="0.3">
      <c r="A72" s="329" t="s">
        <v>371</v>
      </c>
      <c r="B72" s="329" t="s">
        <v>412</v>
      </c>
      <c r="C72" s="327" t="s">
        <v>59</v>
      </c>
      <c r="D72" s="350">
        <v>1.2429305653348217E-2</v>
      </c>
      <c r="E72" s="350">
        <v>5.258766526247885E-2</v>
      </c>
      <c r="F72" s="350">
        <v>1.5986444822344074E-2</v>
      </c>
      <c r="G72" s="350">
        <v>0.3521548327434571</v>
      </c>
      <c r="H72" s="344">
        <v>1</v>
      </c>
      <c r="I72" s="350">
        <v>3.5295002361654067E-2</v>
      </c>
      <c r="J72" s="350">
        <v>0.14986917962534121</v>
      </c>
      <c r="K72" s="350">
        <v>4.5548735440317796E-2</v>
      </c>
      <c r="L72" s="344">
        <v>1</v>
      </c>
      <c r="M72" s="350">
        <v>2.8619660180570792</v>
      </c>
      <c r="N72" s="350">
        <v>0.78399457560307695</v>
      </c>
      <c r="O72" s="350">
        <v>3.3162990954196765</v>
      </c>
      <c r="P72" s="344">
        <v>1</v>
      </c>
      <c r="Q72" s="350">
        <v>22.212622840191116</v>
      </c>
      <c r="R72" s="350">
        <v>63.35646488393192</v>
      </c>
      <c r="S72" s="350">
        <v>0.23870799442037904</v>
      </c>
      <c r="T72" s="344">
        <v>1</v>
      </c>
      <c r="U72" s="350">
        <v>0.30687706459258302</v>
      </c>
      <c r="V72" s="350">
        <v>6.7632236421018366</v>
      </c>
      <c r="W72" s="350">
        <v>19.286782463976145</v>
      </c>
      <c r="X72" s="344">
        <v>1</v>
      </c>
      <c r="Y72" s="350">
        <v>4.246186983916032</v>
      </c>
      <c r="Z72" s="350">
        <v>1.2905151549105374</v>
      </c>
      <c r="AA72" s="350">
        <v>28.332623121919372</v>
      </c>
      <c r="AB72" s="350">
        <v>81.087004577351564</v>
      </c>
      <c r="AC72" s="314">
        <v>0</v>
      </c>
      <c r="AD72" s="314">
        <v>1</v>
      </c>
    </row>
    <row r="73" spans="1:30" s="312" customFormat="1" x14ac:dyDescent="0.3">
      <c r="A73" s="329" t="s">
        <v>372</v>
      </c>
      <c r="B73" s="329" t="s">
        <v>412</v>
      </c>
      <c r="C73" s="327" t="s">
        <v>59</v>
      </c>
      <c r="D73" s="350">
        <v>1.3464321882740311E-2</v>
      </c>
      <c r="E73" s="350">
        <v>5.7072381813569613E-2</v>
      </c>
      <c r="F73" s="350">
        <v>1.7226827052949568E-2</v>
      </c>
      <c r="G73" s="350">
        <v>0.38147955749589324</v>
      </c>
      <c r="H73" s="344">
        <v>1</v>
      </c>
      <c r="I73" s="350">
        <v>3.5295002361654067E-2</v>
      </c>
      <c r="J73" s="350">
        <v>0.15026083174553298</v>
      </c>
      <c r="K73" s="350">
        <v>4.5356941626773298E-2</v>
      </c>
      <c r="L73" s="344">
        <v>1</v>
      </c>
      <c r="M73" s="350">
        <v>2.6433819015163644</v>
      </c>
      <c r="N73" s="350">
        <v>0.78628555330811445</v>
      </c>
      <c r="O73" s="350">
        <v>3.3299657683597497</v>
      </c>
      <c r="P73" s="344">
        <v>1</v>
      </c>
      <c r="Q73" s="350">
        <v>22.277532248088662</v>
      </c>
      <c r="R73" s="350">
        <v>58.628340802099565</v>
      </c>
      <c r="S73" s="350">
        <v>0.23793186741455116</v>
      </c>
      <c r="T73" s="344">
        <v>1</v>
      </c>
      <c r="U73" s="350">
        <v>0.30418294177823918</v>
      </c>
      <c r="V73" s="350">
        <v>6.7412339281509723</v>
      </c>
      <c r="W73" s="350">
        <v>17.741694394781632</v>
      </c>
      <c r="X73" s="344">
        <v>1</v>
      </c>
      <c r="Y73" s="350">
        <v>4.2572835158323254</v>
      </c>
      <c r="Z73" s="350">
        <v>1.2850811330742651</v>
      </c>
      <c r="AA73" s="350">
        <v>28.332623121919372</v>
      </c>
      <c r="AB73" s="350">
        <v>74.893943182965799</v>
      </c>
      <c r="AC73" s="314">
        <v>0</v>
      </c>
      <c r="AD73" s="314">
        <v>1</v>
      </c>
    </row>
    <row r="74" spans="1:30" s="312" customFormat="1" x14ac:dyDescent="0.3">
      <c r="A74" s="329" t="s">
        <v>373</v>
      </c>
      <c r="B74" s="329" t="s">
        <v>412</v>
      </c>
      <c r="C74" s="327" t="s">
        <v>59</v>
      </c>
      <c r="D74" s="350">
        <v>1.3559917736271203E-2</v>
      </c>
      <c r="E74" s="350">
        <v>5.7191171242587199E-2</v>
      </c>
      <c r="F74" s="350">
        <v>1.7455213111935312E-2</v>
      </c>
      <c r="G74" s="350">
        <v>0.38418803878600222</v>
      </c>
      <c r="H74" s="344">
        <v>1</v>
      </c>
      <c r="I74" s="350">
        <v>3.5295002361654067E-2</v>
      </c>
      <c r="J74" s="350">
        <v>0.14948322948695394</v>
      </c>
      <c r="K74" s="350">
        <v>4.5619827347376657E-2</v>
      </c>
      <c r="L74" s="344">
        <v>1</v>
      </c>
      <c r="M74" s="350">
        <v>2.6233622904512024</v>
      </c>
      <c r="N74" s="350">
        <v>0.78126672553544596</v>
      </c>
      <c r="O74" s="350">
        <v>3.2940355992462096</v>
      </c>
      <c r="P74" s="344">
        <v>1</v>
      </c>
      <c r="Q74" s="350">
        <v>22.135335692291829</v>
      </c>
      <c r="R74" s="350">
        <v>57.832314165481193</v>
      </c>
      <c r="S74" s="350">
        <v>0.23899574501737819</v>
      </c>
      <c r="T74" s="344">
        <v>1</v>
      </c>
      <c r="U74" s="350">
        <v>0.30752407629079948</v>
      </c>
      <c r="V74" s="350">
        <v>6.7713763713197181</v>
      </c>
      <c r="W74" s="350">
        <v>17.692168077670786</v>
      </c>
      <c r="X74" s="344">
        <v>1</v>
      </c>
      <c r="Y74" s="350">
        <v>4.2352520041012536</v>
      </c>
      <c r="Z74" s="350">
        <v>1.292529375120254</v>
      </c>
      <c r="AA74" s="350">
        <v>28.332623121919372</v>
      </c>
      <c r="AB74" s="350">
        <v>74.326735087609165</v>
      </c>
      <c r="AC74" s="314">
        <v>0</v>
      </c>
      <c r="AD74" s="314">
        <v>1</v>
      </c>
    </row>
    <row r="75" spans="1:30" s="312" customFormat="1" x14ac:dyDescent="0.3">
      <c r="A75" s="329" t="s">
        <v>374</v>
      </c>
      <c r="B75" s="329" t="s">
        <v>412</v>
      </c>
      <c r="C75" s="327" t="s">
        <v>59</v>
      </c>
      <c r="D75" s="350">
        <v>1.3809097355977967E-2</v>
      </c>
      <c r="E75" s="350">
        <v>5.811293055827265E-2</v>
      </c>
      <c r="F75" s="350">
        <v>1.7679533976317659E-2</v>
      </c>
      <c r="G75" s="350">
        <v>0.39124795104081722</v>
      </c>
      <c r="H75" s="344">
        <v>1</v>
      </c>
      <c r="I75" s="350">
        <v>3.5295002361654067E-2</v>
      </c>
      <c r="J75" s="350">
        <v>0.14913960242477828</v>
      </c>
      <c r="K75" s="350">
        <v>4.534840753260997E-2</v>
      </c>
      <c r="L75" s="344">
        <v>1</v>
      </c>
      <c r="M75" s="350">
        <v>2.5765581718409174</v>
      </c>
      <c r="N75" s="350">
        <v>0.78666711320156868</v>
      </c>
      <c r="O75" s="350">
        <v>3.3097218413577618</v>
      </c>
      <c r="P75" s="344">
        <v>1</v>
      </c>
      <c r="Q75" s="350">
        <v>22.288342840748339</v>
      </c>
      <c r="R75" s="350">
        <v>57.219497456302001</v>
      </c>
      <c r="S75" s="350">
        <v>0.23941496443982771</v>
      </c>
      <c r="T75" s="344">
        <v>1</v>
      </c>
      <c r="U75" s="350">
        <v>0.30626718736976083</v>
      </c>
      <c r="V75" s="350">
        <v>6.7832539572213717</v>
      </c>
      <c r="W75" s="350">
        <v>17.40633739754707</v>
      </c>
      <c r="X75" s="344">
        <v>1</v>
      </c>
      <c r="Y75" s="350">
        <v>4.2255161480541386</v>
      </c>
      <c r="Z75" s="350">
        <v>1.2848393398006488</v>
      </c>
      <c r="AA75" s="350">
        <v>28.332623121919372</v>
      </c>
      <c r="AB75" s="350">
        <v>73.000651634470316</v>
      </c>
      <c r="AC75" s="314">
        <v>1.274754530217933E-4</v>
      </c>
      <c r="AD75" s="314">
        <v>0.99987252454697817</v>
      </c>
    </row>
    <row r="76" spans="1:30" s="312" customFormat="1" x14ac:dyDescent="0.3">
      <c r="A76" s="329" t="s">
        <v>375</v>
      </c>
      <c r="B76" s="329" t="s">
        <v>412</v>
      </c>
      <c r="C76" s="327" t="s">
        <v>59</v>
      </c>
      <c r="D76" s="350">
        <v>1.3648913160948505E-2</v>
      </c>
      <c r="E76" s="350">
        <v>5.7696514843214169E-2</v>
      </c>
      <c r="F76" s="350">
        <v>1.7333708207955385E-2</v>
      </c>
      <c r="G76" s="350">
        <v>0.38670951261295944</v>
      </c>
      <c r="H76" s="344">
        <v>1</v>
      </c>
      <c r="I76" s="350">
        <v>3.5295002361654067E-2</v>
      </c>
      <c r="J76" s="350">
        <v>0.14980257776901545</v>
      </c>
      <c r="K76" s="350">
        <v>4.5007249446390535E-2</v>
      </c>
      <c r="L76" s="344">
        <v>1</v>
      </c>
      <c r="M76" s="350">
        <v>2.6071804843545863</v>
      </c>
      <c r="N76" s="350">
        <v>0.79233216673880624</v>
      </c>
      <c r="O76" s="350">
        <v>3.3461090206264679</v>
      </c>
      <c r="P76" s="344">
        <v>1</v>
      </c>
      <c r="Q76" s="350">
        <v>22.448848667584386</v>
      </c>
      <c r="R76" s="350">
        <v>58.288996705364262</v>
      </c>
      <c r="S76" s="350">
        <v>0.23849386981506193</v>
      </c>
      <c r="T76" s="344">
        <v>1</v>
      </c>
      <c r="U76" s="350">
        <v>0.30258538017109077</v>
      </c>
      <c r="V76" s="350">
        <v>6.7571569303582537</v>
      </c>
      <c r="W76" s="350">
        <v>17.545618266867223</v>
      </c>
      <c r="X76" s="344">
        <v>1</v>
      </c>
      <c r="Y76" s="350">
        <v>4.2442999786215347</v>
      </c>
      <c r="Z76" s="350">
        <v>1.2751734363187976</v>
      </c>
      <c r="AA76" s="350">
        <v>28.332623121919372</v>
      </c>
      <c r="AB76" s="350">
        <v>73.868262074041738</v>
      </c>
      <c r="AC76" s="314">
        <v>0</v>
      </c>
      <c r="AD76" s="314">
        <v>1</v>
      </c>
    </row>
    <row r="77" spans="1:30" s="312" customFormat="1" x14ac:dyDescent="0.3">
      <c r="A77" s="329" t="s">
        <v>377</v>
      </c>
      <c r="B77" s="329" t="s">
        <v>412</v>
      </c>
      <c r="C77" s="327" t="s">
        <v>59</v>
      </c>
      <c r="D77" s="350">
        <v>1.3959866599968958E-2</v>
      </c>
      <c r="E77" s="350">
        <v>5.890258070651358E-2</v>
      </c>
      <c r="F77" s="350">
        <v>1.7689029287559176E-2</v>
      </c>
      <c r="G77" s="350">
        <v>0.39551963920919064</v>
      </c>
      <c r="H77" s="344">
        <v>1</v>
      </c>
      <c r="I77" s="350">
        <v>3.5295002361654067E-2</v>
      </c>
      <c r="J77" s="350">
        <v>0.14951199566269438</v>
      </c>
      <c r="K77" s="350">
        <v>4.4904964136750165E-2</v>
      </c>
      <c r="L77" s="344">
        <v>1</v>
      </c>
      <c r="M77" s="350">
        <v>2.549810758759667</v>
      </c>
      <c r="N77" s="350">
        <v>0.79376415601858463</v>
      </c>
      <c r="O77" s="350">
        <v>3.3472344705482096</v>
      </c>
      <c r="P77" s="344">
        <v>1</v>
      </c>
      <c r="Q77" s="350">
        <v>22.489420680162976</v>
      </c>
      <c r="R77" s="350">
        <v>57.110457392624603</v>
      </c>
      <c r="S77" s="350">
        <v>0.23902111608629728</v>
      </c>
      <c r="T77" s="344">
        <v>1</v>
      </c>
      <c r="U77" s="350">
        <v>0.30273939063552041</v>
      </c>
      <c r="V77" s="350">
        <v>6.7720952002536059</v>
      </c>
      <c r="W77" s="350">
        <v>17.199933739207385</v>
      </c>
      <c r="X77" s="344">
        <v>1</v>
      </c>
      <c r="Y77" s="350">
        <v>4.2360670253171664</v>
      </c>
      <c r="Z77" s="350">
        <v>1.2722754251898483</v>
      </c>
      <c r="AA77" s="350">
        <v>28.332623121919372</v>
      </c>
      <c r="AB77" s="350">
        <v>72.242827260152936</v>
      </c>
      <c r="AC77" s="314">
        <v>3.4257786042499026E-4</v>
      </c>
      <c r="AD77" s="314">
        <v>0.99965742213957498</v>
      </c>
    </row>
    <row r="78" spans="1:30" s="312" customFormat="1" x14ac:dyDescent="0.3">
      <c r="A78" s="329" t="s">
        <v>378</v>
      </c>
      <c r="B78" s="329" t="s">
        <v>412</v>
      </c>
      <c r="C78" s="327" t="s">
        <v>59</v>
      </c>
      <c r="D78" s="350">
        <v>1.3857448533679413E-2</v>
      </c>
      <c r="E78" s="350">
        <v>5.8681246670258563E-2</v>
      </c>
      <c r="F78" s="350">
        <v>1.7583432702788747E-2</v>
      </c>
      <c r="G78" s="350">
        <v>0.3926178667361333</v>
      </c>
      <c r="H78" s="344">
        <v>1</v>
      </c>
      <c r="I78" s="350">
        <v>3.5295002361654067E-2</v>
      </c>
      <c r="J78" s="350">
        <v>0.15012333501319419</v>
      </c>
      <c r="K78" s="350">
        <v>4.4971980958530861E-2</v>
      </c>
      <c r="L78" s="344">
        <v>1</v>
      </c>
      <c r="M78" s="350">
        <v>2.5672669872628333</v>
      </c>
      <c r="N78" s="350">
        <v>0.79200406865020134</v>
      </c>
      <c r="O78" s="350">
        <v>3.3529325427456267</v>
      </c>
      <c r="P78" s="344">
        <v>1</v>
      </c>
      <c r="Q78" s="350">
        <v>22.439552788092922</v>
      </c>
      <c r="R78" s="350">
        <v>57.36803235823038</v>
      </c>
      <c r="S78" s="350">
        <v>0.23797986360610704</v>
      </c>
      <c r="T78" s="344">
        <v>1</v>
      </c>
      <c r="U78" s="350">
        <v>0.30178909478534277</v>
      </c>
      <c r="V78" s="350">
        <v>6.7425937861576095</v>
      </c>
      <c r="W78" s="350">
        <v>17.232309942811021</v>
      </c>
      <c r="X78" s="344">
        <v>1</v>
      </c>
      <c r="Y78" s="350">
        <v>4.2533878727344749</v>
      </c>
      <c r="Z78" s="350">
        <v>1.2741741875441892</v>
      </c>
      <c r="AA78" s="350">
        <v>28.332623121919372</v>
      </c>
      <c r="AB78" s="350">
        <v>72.737408003463258</v>
      </c>
      <c r="AC78" s="314">
        <v>2.2728674419577149E-4</v>
      </c>
      <c r="AD78" s="314">
        <v>0.99977271325580419</v>
      </c>
    </row>
    <row r="79" spans="1:30" s="312" customFormat="1" x14ac:dyDescent="0.3">
      <c r="A79" s="329" t="s">
        <v>379</v>
      </c>
      <c r="B79" s="329" t="s">
        <v>412</v>
      </c>
      <c r="C79" s="327" t="s">
        <v>59</v>
      </c>
      <c r="D79" s="350">
        <v>1.3774699694995587E-2</v>
      </c>
      <c r="E79" s="350">
        <v>5.8350075352192277E-2</v>
      </c>
      <c r="F79" s="350">
        <v>1.7624162279391439E-2</v>
      </c>
      <c r="G79" s="350">
        <v>0.39027337507592785</v>
      </c>
      <c r="H79" s="344">
        <v>1</v>
      </c>
      <c r="I79" s="350">
        <v>3.5295002361654067E-2</v>
      </c>
      <c r="J79" s="350">
        <v>0.15018334605468925</v>
      </c>
      <c r="K79" s="350">
        <v>4.5368624664316494E-2</v>
      </c>
      <c r="L79" s="344">
        <v>1</v>
      </c>
      <c r="M79" s="350">
        <v>2.5838749885528385</v>
      </c>
      <c r="N79" s="350">
        <v>0.78708799022436604</v>
      </c>
      <c r="O79" s="350">
        <v>3.3317975791806314</v>
      </c>
      <c r="P79" s="344">
        <v>1</v>
      </c>
      <c r="Q79" s="350">
        <v>22.300267390815932</v>
      </c>
      <c r="R79" s="350">
        <v>57.355804917657252</v>
      </c>
      <c r="S79" s="350">
        <v>0.23778534020301478</v>
      </c>
      <c r="T79" s="344">
        <v>1</v>
      </c>
      <c r="U79" s="350">
        <v>0.30409106047986689</v>
      </c>
      <c r="V79" s="350">
        <v>6.7370824278894039</v>
      </c>
      <c r="W79" s="350">
        <v>17.329903493355442</v>
      </c>
      <c r="X79" s="344">
        <v>1</v>
      </c>
      <c r="Y79" s="350">
        <v>4.2550881429563097</v>
      </c>
      <c r="Z79" s="350">
        <v>1.2854121441738959</v>
      </c>
      <c r="AA79" s="350">
        <v>28.332623121919372</v>
      </c>
      <c r="AB79" s="350">
        <v>73.207956244821332</v>
      </c>
      <c r="AC79" s="314">
        <v>2.0479691115473221E-4</v>
      </c>
      <c r="AD79" s="314">
        <v>0.99979520308884529</v>
      </c>
    </row>
    <row r="80" spans="1:30" s="312" customFormat="1" x14ac:dyDescent="0.3">
      <c r="A80" s="329" t="s">
        <v>380</v>
      </c>
      <c r="B80" s="329" t="s">
        <v>412</v>
      </c>
      <c r="C80" s="327" t="s">
        <v>59</v>
      </c>
      <c r="D80" s="350">
        <v>1.3608885692617688E-2</v>
      </c>
      <c r="E80" s="350">
        <v>5.7413694039800088E-2</v>
      </c>
      <c r="F80" s="350">
        <v>1.7363239076853755E-2</v>
      </c>
      <c r="G80" s="350">
        <v>0.38557542943821776</v>
      </c>
      <c r="H80" s="344">
        <v>1</v>
      </c>
      <c r="I80" s="350">
        <v>3.5295002361654067E-2</v>
      </c>
      <c r="J80" s="350">
        <v>0.14971193622500856</v>
      </c>
      <c r="K80" s="350">
        <v>4.5258317057806037E-2</v>
      </c>
      <c r="L80" s="344">
        <v>1</v>
      </c>
      <c r="M80" s="350">
        <v>2.6186777608484295</v>
      </c>
      <c r="N80" s="350">
        <v>0.79007575324488066</v>
      </c>
      <c r="O80" s="350">
        <v>3.333210100713663</v>
      </c>
      <c r="P80" s="344">
        <v>1</v>
      </c>
      <c r="Q80" s="350">
        <v>22.384918554453783</v>
      </c>
      <c r="R80" s="350">
        <v>58.328023085454646</v>
      </c>
      <c r="S80" s="350">
        <v>0.23901839707937322</v>
      </c>
      <c r="T80" s="344">
        <v>1</v>
      </c>
      <c r="U80" s="350">
        <v>0.30485110415112965</v>
      </c>
      <c r="V80" s="350">
        <v>6.772018163655158</v>
      </c>
      <c r="W80" s="350">
        <v>17.639556315141338</v>
      </c>
      <c r="X80" s="344">
        <v>1</v>
      </c>
      <c r="Y80" s="350">
        <v>4.2417318659159982</v>
      </c>
      <c r="Z80" s="350">
        <v>1.2822868403311538</v>
      </c>
      <c r="AA80" s="350">
        <v>28.332623121919372</v>
      </c>
      <c r="AB80" s="350">
        <v>74.194010075870281</v>
      </c>
      <c r="AC80" s="314">
        <v>1.9971522487956311E-5</v>
      </c>
      <c r="AD80" s="314">
        <v>0.999980028477512</v>
      </c>
    </row>
    <row r="81" spans="1:30" s="312" customFormat="1" x14ac:dyDescent="0.3">
      <c r="A81" s="329" t="s">
        <v>381</v>
      </c>
      <c r="B81" s="329" t="s">
        <v>412</v>
      </c>
      <c r="C81" s="327" t="s">
        <v>59</v>
      </c>
      <c r="D81" s="350">
        <v>1.3720627552168701E-2</v>
      </c>
      <c r="E81" s="350">
        <v>5.8078354854436118E-2</v>
      </c>
      <c r="F81" s="350">
        <v>1.7609724345564175E-2</v>
      </c>
      <c r="G81" s="350">
        <v>0.38874136943181919</v>
      </c>
      <c r="H81" s="344">
        <v>1</v>
      </c>
      <c r="I81" s="350">
        <v>3.5295002361654067E-2</v>
      </c>
      <c r="J81" s="350">
        <v>0.14997717870606059</v>
      </c>
      <c r="K81" s="350">
        <v>4.5497923656524747E-2</v>
      </c>
      <c r="L81" s="344">
        <v>1</v>
      </c>
      <c r="M81" s="350">
        <v>2.5945439366347167</v>
      </c>
      <c r="N81" s="350">
        <v>0.78378331641391752</v>
      </c>
      <c r="O81" s="350">
        <v>3.3137853012364151</v>
      </c>
      <c r="P81" s="344">
        <v>1</v>
      </c>
      <c r="Q81" s="350">
        <v>22.206637313203629</v>
      </c>
      <c r="R81" s="350">
        <v>57.365396803311036</v>
      </c>
      <c r="S81" s="350">
        <v>0.23820899032888729</v>
      </c>
      <c r="T81" s="344">
        <v>1</v>
      </c>
      <c r="U81" s="350">
        <v>0.30549545332309158</v>
      </c>
      <c r="V81" s="350">
        <v>6.7490855472413029</v>
      </c>
      <c r="W81" s="350">
        <v>17.443143255704488</v>
      </c>
      <c r="X81" s="344">
        <v>1</v>
      </c>
      <c r="Y81" s="350">
        <v>4.2492468811675677</v>
      </c>
      <c r="Z81" s="350">
        <v>1.2890755237901763</v>
      </c>
      <c r="AA81" s="350">
        <v>28.332623121919372</v>
      </c>
      <c r="AB81" s="350">
        <v>73.510235529932544</v>
      </c>
      <c r="AC81" s="314">
        <v>2.8005968915709178E-4</v>
      </c>
      <c r="AD81" s="314">
        <v>0.99971994031084288</v>
      </c>
    </row>
    <row r="82" spans="1:30" s="312" customFormat="1" x14ac:dyDescent="0.3">
      <c r="A82" s="329" t="s">
        <v>382</v>
      </c>
      <c r="B82" s="329" t="s">
        <v>412</v>
      </c>
      <c r="C82" s="327" t="s">
        <v>59</v>
      </c>
      <c r="D82" s="350">
        <v>1.3707430581363304E-2</v>
      </c>
      <c r="E82" s="350">
        <v>5.7959167790861535E-2</v>
      </c>
      <c r="F82" s="350">
        <v>1.7369944831463532E-2</v>
      </c>
      <c r="G82" s="350">
        <v>0.38836746463163896</v>
      </c>
      <c r="H82" s="344">
        <v>1</v>
      </c>
      <c r="I82" s="350">
        <v>3.5295002361654067E-2</v>
      </c>
      <c r="J82" s="350">
        <v>0.14986780585529466</v>
      </c>
      <c r="K82" s="350">
        <v>4.4935969520171169E-2</v>
      </c>
      <c r="L82" s="344">
        <v>1</v>
      </c>
      <c r="M82" s="350">
        <v>2.5959343611804071</v>
      </c>
      <c r="N82" s="350">
        <v>0.79504065719301664</v>
      </c>
      <c r="O82" s="350">
        <v>3.3592106264658588</v>
      </c>
      <c r="P82" s="344">
        <v>1</v>
      </c>
      <c r="Q82" s="350">
        <v>22.525587306852842</v>
      </c>
      <c r="R82" s="350">
        <v>58.199639972030226</v>
      </c>
      <c r="S82" s="350">
        <v>0.23865095324213678</v>
      </c>
      <c r="T82" s="344">
        <v>1</v>
      </c>
      <c r="U82" s="350">
        <v>0.30233239859019057</v>
      </c>
      <c r="V82" s="350">
        <v>6.7616075158962676</v>
      </c>
      <c r="W82" s="350">
        <v>17.476851202795515</v>
      </c>
      <c r="X82" s="344">
        <v>1</v>
      </c>
      <c r="Y82" s="350">
        <v>4.2461480614070473</v>
      </c>
      <c r="Z82" s="350">
        <v>1.2731538890330667</v>
      </c>
      <c r="AA82" s="350">
        <v>28.332623121919372</v>
      </c>
      <c r="AB82" s="350">
        <v>73.549629904565037</v>
      </c>
      <c r="AC82" s="314">
        <v>1.122630205795561E-4</v>
      </c>
      <c r="AD82" s="314">
        <v>0.99988773697942046</v>
      </c>
    </row>
    <row r="83" spans="1:30" s="312" customFormat="1" x14ac:dyDescent="0.3">
      <c r="A83" s="329" t="s">
        <v>383</v>
      </c>
      <c r="B83" s="329" t="s">
        <v>412</v>
      </c>
      <c r="C83" s="327" t="s">
        <v>59</v>
      </c>
      <c r="D83" s="350">
        <v>1.3901471183510369E-2</v>
      </c>
      <c r="E83" s="350">
        <v>5.8656537561705607E-2</v>
      </c>
      <c r="F83" s="350">
        <v>1.7787987257711604E-2</v>
      </c>
      <c r="G83" s="350">
        <v>0.393865143882622</v>
      </c>
      <c r="H83" s="344">
        <v>1</v>
      </c>
      <c r="I83" s="350">
        <v>3.5295002361654067E-2</v>
      </c>
      <c r="J83" s="350">
        <v>0.14952137472474719</v>
      </c>
      <c r="K83" s="350">
        <v>4.5348871671483847E-2</v>
      </c>
      <c r="L83" s="344">
        <v>1</v>
      </c>
      <c r="M83" s="350">
        <v>2.5596823822216148</v>
      </c>
      <c r="N83" s="350">
        <v>0.78547936099348836</v>
      </c>
      <c r="O83" s="350">
        <v>3.3111253353392422</v>
      </c>
      <c r="P83" s="344">
        <v>1</v>
      </c>
      <c r="Q83" s="350">
        <v>22.254690705074569</v>
      </c>
      <c r="R83" s="350">
        <v>56.728081967781797</v>
      </c>
      <c r="S83" s="350">
        <v>0.23886028856879962</v>
      </c>
      <c r="T83" s="344">
        <v>1</v>
      </c>
      <c r="U83" s="350">
        <v>0.30539626513616852</v>
      </c>
      <c r="V83" s="350">
        <v>6.7675385348127106</v>
      </c>
      <c r="W83" s="350">
        <v>17.253491014027823</v>
      </c>
      <c r="X83" s="344">
        <v>1</v>
      </c>
      <c r="Y83" s="350">
        <v>4.2363327587475466</v>
      </c>
      <c r="Z83" s="350">
        <v>1.2848524900724378</v>
      </c>
      <c r="AA83" s="350">
        <v>28.332623121919372</v>
      </c>
      <c r="AB83" s="350">
        <v>72.522516247301795</v>
      </c>
      <c r="AC83" s="314">
        <v>5.1381123043107567E-4</v>
      </c>
      <c r="AD83" s="314">
        <v>0.99948618876956896</v>
      </c>
    </row>
    <row r="84" spans="1:30" s="312" customFormat="1" x14ac:dyDescent="0.3">
      <c r="A84" s="329" t="s">
        <v>384</v>
      </c>
      <c r="B84" s="329" t="s">
        <v>412</v>
      </c>
      <c r="C84" s="327" t="s">
        <v>334</v>
      </c>
      <c r="D84" s="350">
        <v>1.3809952387393592E-2</v>
      </c>
      <c r="E84" s="350">
        <v>5.8961694305425194E-2</v>
      </c>
      <c r="F84" s="350">
        <v>4.0426444991321572E-2</v>
      </c>
      <c r="G84" s="350">
        <v>0.3912721763236735</v>
      </c>
      <c r="H84" s="344">
        <v>1</v>
      </c>
      <c r="I84" s="350">
        <v>3.5295002361654067E-2</v>
      </c>
      <c r="J84" s="350">
        <v>0.15129239531998984</v>
      </c>
      <c r="K84" s="350">
        <v>0.10372952732943254</v>
      </c>
      <c r="L84" s="344">
        <v>1</v>
      </c>
      <c r="M84" s="350">
        <v>2.5771342496408254</v>
      </c>
      <c r="N84" s="350">
        <v>0.34286522430075428</v>
      </c>
      <c r="O84" s="350">
        <v>1.4626096069745116</v>
      </c>
      <c r="P84" s="344">
        <v>1</v>
      </c>
      <c r="Q84" s="350">
        <v>9.7142711817256266</v>
      </c>
      <c r="R84" s="350">
        <v>24.936937146910903</v>
      </c>
      <c r="S84" s="350">
        <v>0.23604871442681297</v>
      </c>
      <c r="T84" s="344">
        <v>1</v>
      </c>
      <c r="U84" s="350">
        <v>0.69036927068009735</v>
      </c>
      <c r="V84" s="350">
        <v>6.687879264268469</v>
      </c>
      <c r="W84" s="350">
        <v>17.167180047828765</v>
      </c>
      <c r="X84" s="344">
        <v>1</v>
      </c>
      <c r="Y84" s="350">
        <v>4.2865104178137123</v>
      </c>
      <c r="Z84" s="350">
        <v>2.9389296044396493</v>
      </c>
      <c r="AA84" s="350">
        <v>28.332623121919372</v>
      </c>
      <c r="AB84" s="350">
        <v>73.01697342966402</v>
      </c>
      <c r="AC84" s="314">
        <v>1.562188158764438E-2</v>
      </c>
      <c r="AD84" s="314">
        <v>0.98437811841235567</v>
      </c>
    </row>
    <row r="85" spans="1:30" s="312" customFormat="1" x14ac:dyDescent="0.3">
      <c r="A85" s="329" t="s">
        <v>385</v>
      </c>
      <c r="B85" s="329" t="s">
        <v>412</v>
      </c>
      <c r="C85" s="327" t="s">
        <v>334</v>
      </c>
      <c r="D85" s="350">
        <v>1.3539122706809795E-2</v>
      </c>
      <c r="E85" s="350">
        <v>5.7450803478300574E-2</v>
      </c>
      <c r="F85" s="350">
        <v>4.1133868972944382E-2</v>
      </c>
      <c r="G85" s="350">
        <v>0.38359886105346308</v>
      </c>
      <c r="H85" s="344">
        <v>1</v>
      </c>
      <c r="I85" s="350">
        <v>3.5295002361654067E-2</v>
      </c>
      <c r="J85" s="350">
        <v>0.15044205699727939</v>
      </c>
      <c r="K85" s="350">
        <v>0.1076582727510185</v>
      </c>
      <c r="L85" s="344">
        <v>1</v>
      </c>
      <c r="M85" s="350">
        <v>2.6291432470023253</v>
      </c>
      <c r="N85" s="350">
        <v>0.33068784938817591</v>
      </c>
      <c r="O85" s="350">
        <v>1.4025016598167173</v>
      </c>
      <c r="P85" s="344">
        <v>1</v>
      </c>
      <c r="Q85" s="350">
        <v>9.3692542077132259</v>
      </c>
      <c r="R85" s="350">
        <v>24.53490892847692</v>
      </c>
      <c r="S85" s="350">
        <v>0.23771719418290646</v>
      </c>
      <c r="T85" s="344">
        <v>1</v>
      </c>
      <c r="U85" s="350">
        <v>0.72155204241518123</v>
      </c>
      <c r="V85" s="350">
        <v>6.7351516723844158</v>
      </c>
      <c r="W85" s="350">
        <v>17.628086929393127</v>
      </c>
      <c r="X85" s="344">
        <v>1</v>
      </c>
      <c r="Y85" s="350">
        <v>4.2624181025902317</v>
      </c>
      <c r="Z85" s="350">
        <v>3.0502412678114097</v>
      </c>
      <c r="AA85" s="350">
        <v>28.332623121919372</v>
      </c>
      <c r="AB85" s="350">
        <v>74.490524750856281</v>
      </c>
      <c r="AC85" s="314">
        <v>1.603127998398484E-2</v>
      </c>
      <c r="AD85" s="314">
        <v>0.98396872001601521</v>
      </c>
    </row>
    <row r="86" spans="1:30" s="312" customFormat="1" x14ac:dyDescent="0.3">
      <c r="A86" s="329" t="s">
        <v>386</v>
      </c>
      <c r="B86" s="329" t="s">
        <v>412</v>
      </c>
      <c r="C86" s="327" t="s">
        <v>334</v>
      </c>
      <c r="D86" s="350">
        <v>1.3458125242123031E-2</v>
      </c>
      <c r="E86" s="350">
        <v>5.7080956402417185E-2</v>
      </c>
      <c r="F86" s="350">
        <v>3.9220380470129684E-2</v>
      </c>
      <c r="G86" s="350">
        <v>0.38130399041266194</v>
      </c>
      <c r="H86" s="344">
        <v>1</v>
      </c>
      <c r="I86" s="350">
        <v>3.5295002361654067E-2</v>
      </c>
      <c r="J86" s="350">
        <v>0.15026595267882406</v>
      </c>
      <c r="K86" s="350">
        <v>0.10327009216755816</v>
      </c>
      <c r="L86" s="344">
        <v>1</v>
      </c>
      <c r="M86" s="350">
        <v>2.6438636715801329</v>
      </c>
      <c r="N86" s="350">
        <v>0.34463205670928815</v>
      </c>
      <c r="O86" s="350">
        <v>1.4604597278662517</v>
      </c>
      <c r="P86" s="344">
        <v>1</v>
      </c>
      <c r="Q86" s="350">
        <v>9.7643301784762073</v>
      </c>
      <c r="R86" s="350">
        <v>25.712103935446248</v>
      </c>
      <c r="S86" s="350">
        <v>0.23784859138979059</v>
      </c>
      <c r="T86" s="344">
        <v>1</v>
      </c>
      <c r="U86" s="350">
        <v>0.69273024461943067</v>
      </c>
      <c r="V86" s="350">
        <v>6.7388744999263386</v>
      </c>
      <c r="W86" s="350">
        <v>17.749396927905579</v>
      </c>
      <c r="X86" s="344">
        <v>1</v>
      </c>
      <c r="Y86" s="350">
        <v>4.2574286053052948</v>
      </c>
      <c r="Z86" s="350">
        <v>2.9259126011493044</v>
      </c>
      <c r="AA86" s="350">
        <v>28.332623121919372</v>
      </c>
      <c r="AB86" s="350">
        <v>74.907592992613928</v>
      </c>
      <c r="AC86" s="314">
        <v>1.4708225027841635E-2</v>
      </c>
      <c r="AD86" s="314">
        <v>0.98529177497215836</v>
      </c>
    </row>
    <row r="87" spans="1:30" s="312" customFormat="1" x14ac:dyDescent="0.3">
      <c r="A87" s="329" t="s">
        <v>387</v>
      </c>
      <c r="B87" s="329" t="s">
        <v>412</v>
      </c>
      <c r="C87" s="327" t="s">
        <v>334</v>
      </c>
      <c r="D87" s="350">
        <v>1.3000683655227495E-2</v>
      </c>
      <c r="E87" s="350">
        <v>5.5096673073748152E-2</v>
      </c>
      <c r="F87" s="350">
        <v>3.6220097568919217E-2</v>
      </c>
      <c r="G87" s="350">
        <v>0.3683434703308579</v>
      </c>
      <c r="H87" s="344">
        <v>1</v>
      </c>
      <c r="I87" s="350">
        <v>3.5295002361654067E-2</v>
      </c>
      <c r="J87" s="350">
        <v>0.15032916933995069</v>
      </c>
      <c r="K87" s="350">
        <v>9.8788645501278735E-2</v>
      </c>
      <c r="L87" s="344">
        <v>1</v>
      </c>
      <c r="M87" s="350">
        <v>2.7397404148906288</v>
      </c>
      <c r="N87" s="350">
        <v>0.36021610039586677</v>
      </c>
      <c r="O87" s="350">
        <v>1.526570796363705</v>
      </c>
      <c r="P87" s="344">
        <v>1</v>
      </c>
      <c r="Q87" s="350">
        <v>10.205867014963568</v>
      </c>
      <c r="R87" s="350">
        <v>27.832413418494358</v>
      </c>
      <c r="S87" s="350">
        <v>0.23781861139118254</v>
      </c>
      <c r="T87" s="344">
        <v>1</v>
      </c>
      <c r="U87" s="350">
        <v>0.66231683090263216</v>
      </c>
      <c r="V87" s="350">
        <v>6.73802508792458</v>
      </c>
      <c r="W87" s="350">
        <v>18.367731176345924</v>
      </c>
      <c r="X87" s="344">
        <v>1</v>
      </c>
      <c r="Y87" s="350">
        <v>4.2592196991400213</v>
      </c>
      <c r="Z87" s="350">
        <v>2.7989414617126278</v>
      </c>
      <c r="AA87" s="350">
        <v>28.332623121919372</v>
      </c>
      <c r="AB87" s="350">
        <v>77.62403262698723</v>
      </c>
      <c r="AC87" s="314">
        <v>1.3483039175444802E-2</v>
      </c>
      <c r="AD87" s="314">
        <v>0.9865169608245552</v>
      </c>
    </row>
    <row r="88" spans="1:30" s="312" customFormat="1" x14ac:dyDescent="0.3">
      <c r="A88" s="329" t="s">
        <v>388</v>
      </c>
      <c r="B88" s="329" t="s">
        <v>412</v>
      </c>
      <c r="C88" s="327" t="s">
        <v>334</v>
      </c>
      <c r="D88" s="350">
        <v>1.3488229952907467E-2</v>
      </c>
      <c r="E88" s="350">
        <v>5.7396481916676866E-2</v>
      </c>
      <c r="F88" s="350">
        <v>3.7265778814059729E-2</v>
      </c>
      <c r="G88" s="350">
        <v>0.38215693583751187</v>
      </c>
      <c r="H88" s="344">
        <v>1</v>
      </c>
      <c r="I88" s="350">
        <v>3.5295002361654067E-2</v>
      </c>
      <c r="J88" s="350">
        <v>0.15084163659339461</v>
      </c>
      <c r="K88" s="350">
        <v>9.7969145132132757E-2</v>
      </c>
      <c r="L88" s="344">
        <v>1</v>
      </c>
      <c r="M88" s="350">
        <v>2.6399212904709444</v>
      </c>
      <c r="N88" s="350">
        <v>0.36347408563966349</v>
      </c>
      <c r="O88" s="350">
        <v>1.5452261271798324</v>
      </c>
      <c r="P88" s="344">
        <v>1</v>
      </c>
      <c r="Q88" s="350">
        <v>10.298174283012838</v>
      </c>
      <c r="R88" s="350">
        <v>27.059967192301801</v>
      </c>
      <c r="S88" s="350">
        <v>0.23699232849801297</v>
      </c>
      <c r="T88" s="344">
        <v>1</v>
      </c>
      <c r="U88" s="350">
        <v>0.65434943977877291</v>
      </c>
      <c r="V88" s="350">
        <v>6.7146143261203139</v>
      </c>
      <c r="W88" s="350">
        <v>17.650928499597736</v>
      </c>
      <c r="X88" s="344">
        <v>1</v>
      </c>
      <c r="Y88" s="350">
        <v>4.2737392406941739</v>
      </c>
      <c r="Z88" s="350">
        <v>2.77572286660534</v>
      </c>
      <c r="AA88" s="350">
        <v>28.332623121919372</v>
      </c>
      <c r="AB88" s="350">
        <v>74.795894994444325</v>
      </c>
      <c r="AC88" s="314">
        <v>1.4377148276811717E-2</v>
      </c>
      <c r="AD88" s="314">
        <v>0.98562285172318831</v>
      </c>
    </row>
    <row r="89" spans="1:30" s="312" customFormat="1" x14ac:dyDescent="0.3">
      <c r="A89" s="329" t="s">
        <v>389</v>
      </c>
      <c r="B89" s="329" t="s">
        <v>412</v>
      </c>
      <c r="C89" s="327" t="s">
        <v>334</v>
      </c>
      <c r="D89" s="350">
        <v>1.3523527543937394E-2</v>
      </c>
      <c r="E89" s="350">
        <v>5.7582946793712786E-2</v>
      </c>
      <c r="F89" s="350">
        <v>3.8841578074713806E-2</v>
      </c>
      <c r="G89" s="350">
        <v>0.38315700918127432</v>
      </c>
      <c r="H89" s="344">
        <v>1</v>
      </c>
      <c r="I89" s="350">
        <v>3.5295002361654067E-2</v>
      </c>
      <c r="J89" s="350">
        <v>0.1509269109698958</v>
      </c>
      <c r="K89" s="350">
        <v>0.10174656979582344</v>
      </c>
      <c r="L89" s="344">
        <v>1</v>
      </c>
      <c r="M89" s="350">
        <v>2.6308473460051545</v>
      </c>
      <c r="N89" s="350">
        <v>0.34978236073904279</v>
      </c>
      <c r="O89" s="350">
        <v>1.4882765983064459</v>
      </c>
      <c r="P89" s="344">
        <v>1</v>
      </c>
      <c r="Q89" s="350">
        <v>9.9102518015145513</v>
      </c>
      <c r="R89" s="350">
        <v>25.975515295606058</v>
      </c>
      <c r="S89" s="350">
        <v>0.2369376001676381</v>
      </c>
      <c r="T89" s="344">
        <v>1</v>
      </c>
      <c r="U89" s="350">
        <v>0.67957647641312235</v>
      </c>
      <c r="V89" s="350">
        <v>6.7130637289617141</v>
      </c>
      <c r="W89" s="350">
        <v>17.586025340608426</v>
      </c>
      <c r="X89" s="344">
        <v>1</v>
      </c>
      <c r="Y89" s="350">
        <v>4.2761552874655395</v>
      </c>
      <c r="Z89" s="350">
        <v>2.8827472159731324</v>
      </c>
      <c r="AA89" s="350">
        <v>28.332623121919372</v>
      </c>
      <c r="AB89" s="350">
        <v>74.538806345665918</v>
      </c>
      <c r="AC89" s="314">
        <v>1.5494252266094001E-2</v>
      </c>
      <c r="AD89" s="314">
        <v>0.98450574773390598</v>
      </c>
    </row>
    <row r="90" spans="1:30" s="312" customFormat="1" x14ac:dyDescent="0.3">
      <c r="A90" s="329" t="s">
        <v>390</v>
      </c>
      <c r="B90" s="329" t="s">
        <v>412</v>
      </c>
      <c r="C90" s="327" t="s">
        <v>334</v>
      </c>
      <c r="D90" s="350">
        <v>1.3554487110004645E-2</v>
      </c>
      <c r="E90" s="350">
        <v>5.7219891653601786E-2</v>
      </c>
      <c r="F90" s="350">
        <v>3.8915460645566904E-2</v>
      </c>
      <c r="G90" s="350">
        <v>0.38403417489867586</v>
      </c>
      <c r="H90" s="344">
        <v>1</v>
      </c>
      <c r="I90" s="350">
        <v>3.5295002361654067E-2</v>
      </c>
      <c r="J90" s="350">
        <v>0.14966638815725267</v>
      </c>
      <c r="K90" s="350">
        <v>0.10179450272769754</v>
      </c>
      <c r="L90" s="344">
        <v>1</v>
      </c>
      <c r="M90" s="350">
        <v>2.6266545906142644</v>
      </c>
      <c r="N90" s="350">
        <v>0.34970871960323513</v>
      </c>
      <c r="O90" s="350">
        <v>1.4749805757706578</v>
      </c>
      <c r="P90" s="344">
        <v>1</v>
      </c>
      <c r="Q90" s="350">
        <v>9.9081653549674442</v>
      </c>
      <c r="R90" s="350">
        <v>25.907701983612053</v>
      </c>
      <c r="S90" s="350">
        <v>0.23895458400926561</v>
      </c>
      <c r="T90" s="344">
        <v>1</v>
      </c>
      <c r="U90" s="350">
        <v>0.68547915747270483</v>
      </c>
      <c r="V90" s="350">
        <v>6.7702101719895484</v>
      </c>
      <c r="W90" s="350">
        <v>17.704110833368119</v>
      </c>
      <c r="X90" s="344">
        <v>1</v>
      </c>
      <c r="Y90" s="350">
        <v>4.2404413696783392</v>
      </c>
      <c r="Z90" s="350">
        <v>2.8841052816670496</v>
      </c>
      <c r="AA90" s="350">
        <v>28.332623121919372</v>
      </c>
      <c r="AB90" s="350">
        <v>74.420014587333398</v>
      </c>
      <c r="AC90" s="314">
        <v>1.5546581449396519E-2</v>
      </c>
      <c r="AD90" s="314">
        <v>0.98445341855060353</v>
      </c>
    </row>
    <row r="91" spans="1:30" s="312" customFormat="1" x14ac:dyDescent="0.3">
      <c r="A91" s="329" t="s">
        <v>391</v>
      </c>
      <c r="B91" s="329" t="s">
        <v>412</v>
      </c>
      <c r="C91" s="327" t="s">
        <v>334</v>
      </c>
      <c r="D91" s="350">
        <v>1.3418368896885833E-2</v>
      </c>
      <c r="E91" s="350">
        <v>5.7184471183374809E-2</v>
      </c>
      <c r="F91" s="350">
        <v>3.8770115403011812E-2</v>
      </c>
      <c r="G91" s="350">
        <v>0.38017758886635145</v>
      </c>
      <c r="H91" s="344">
        <v>1</v>
      </c>
      <c r="I91" s="350">
        <v>3.5295002361654067E-2</v>
      </c>
      <c r="J91" s="350">
        <v>0.15106749675454237</v>
      </c>
      <c r="K91" s="350">
        <v>0.1024006592529218</v>
      </c>
      <c r="L91" s="344">
        <v>1</v>
      </c>
      <c r="M91" s="350">
        <v>2.6522429938685463</v>
      </c>
      <c r="N91" s="350">
        <v>0.34758264422581547</v>
      </c>
      <c r="O91" s="350">
        <v>1.4804160885201227</v>
      </c>
      <c r="P91" s="344">
        <v>1</v>
      </c>
      <c r="Q91" s="350">
        <v>9.847928062570217</v>
      </c>
      <c r="R91" s="350">
        <v>26.01156754557012</v>
      </c>
      <c r="S91" s="350">
        <v>0.23669233519118926</v>
      </c>
      <c r="T91" s="344">
        <v>1</v>
      </c>
      <c r="U91" s="350">
        <v>0.68339100017315113</v>
      </c>
      <c r="V91" s="350">
        <v>6.7061147288189797</v>
      </c>
      <c r="W91" s="350">
        <v>17.709934245127414</v>
      </c>
      <c r="X91" s="344">
        <v>1</v>
      </c>
      <c r="Y91" s="350">
        <v>4.280138451518229</v>
      </c>
      <c r="Z91" s="350">
        <v>2.9012792860491192</v>
      </c>
      <c r="AA91" s="350">
        <v>28.332623121919372</v>
      </c>
      <c r="AB91" s="350">
        <v>75.145001173028675</v>
      </c>
      <c r="AC91" s="314">
        <v>1.5367701787009636E-2</v>
      </c>
      <c r="AD91" s="314">
        <v>0.98463229821299036</v>
      </c>
    </row>
    <row r="92" spans="1:30" s="312" customFormat="1" x14ac:dyDescent="0.3">
      <c r="A92" s="329" t="s">
        <v>392</v>
      </c>
      <c r="B92" s="329" t="s">
        <v>412</v>
      </c>
      <c r="C92" s="327" t="s">
        <v>334</v>
      </c>
      <c r="D92" s="350">
        <v>1.3670700383259956E-2</v>
      </c>
      <c r="E92" s="350">
        <v>5.8254251478068335E-2</v>
      </c>
      <c r="F92" s="350">
        <v>3.8366930877773014E-2</v>
      </c>
      <c r="G92" s="350">
        <v>0.38732680177158341</v>
      </c>
      <c r="H92" s="344">
        <v>1</v>
      </c>
      <c r="I92" s="350">
        <v>3.5295002361654067E-2</v>
      </c>
      <c r="J92" s="350">
        <v>0.15095807206515888</v>
      </c>
      <c r="K92" s="350">
        <v>9.9471162851229075E-2</v>
      </c>
      <c r="L92" s="344">
        <v>1</v>
      </c>
      <c r="M92" s="350">
        <v>2.6032152809527935</v>
      </c>
      <c r="N92" s="350">
        <v>0.35793584166761183</v>
      </c>
      <c r="O92" s="350">
        <v>1.523818481204736</v>
      </c>
      <c r="P92" s="344">
        <v>1</v>
      </c>
      <c r="Q92" s="350">
        <v>10.141261303795453</v>
      </c>
      <c r="R92" s="350">
        <v>26.28796991421649</v>
      </c>
      <c r="S92" s="350">
        <v>0.23665576474501021</v>
      </c>
      <c r="T92" s="344">
        <v>1</v>
      </c>
      <c r="U92" s="350">
        <v>0.66384691835410037</v>
      </c>
      <c r="V92" s="350">
        <v>6.7050785921499916</v>
      </c>
      <c r="W92" s="350">
        <v>17.389425205150861</v>
      </c>
      <c r="X92" s="344">
        <v>1</v>
      </c>
      <c r="Y92" s="350">
        <v>4.2770381630336916</v>
      </c>
      <c r="Z92" s="350">
        <v>2.8182789685629412</v>
      </c>
      <c r="AA92" s="350">
        <v>28.332623121919372</v>
      </c>
      <c r="AB92" s="350">
        <v>73.755917460456985</v>
      </c>
      <c r="AC92" s="314">
        <v>1.5150369513990137E-2</v>
      </c>
      <c r="AD92" s="314">
        <v>0.98484963048600982</v>
      </c>
    </row>
    <row r="93" spans="1:30" s="312" customFormat="1" x14ac:dyDescent="0.3">
      <c r="A93" s="329" t="s">
        <v>393</v>
      </c>
      <c r="B93" s="329" t="s">
        <v>412</v>
      </c>
      <c r="C93" s="327" t="s">
        <v>334</v>
      </c>
      <c r="D93" s="350">
        <v>1.352865088503556E-2</v>
      </c>
      <c r="E93" s="350">
        <v>5.7645431861059034E-2</v>
      </c>
      <c r="F93" s="350">
        <v>4.2841407806026438E-2</v>
      </c>
      <c r="G93" s="350">
        <v>0.38330216687373375</v>
      </c>
      <c r="H93" s="344">
        <v>1</v>
      </c>
      <c r="I93" s="350">
        <v>3.5295002361654067E-2</v>
      </c>
      <c r="J93" s="350">
        <v>0.15102216461449366</v>
      </c>
      <c r="K93" s="350">
        <v>0.11228575758117075</v>
      </c>
      <c r="L93" s="344">
        <v>1</v>
      </c>
      <c r="M93" s="350">
        <v>2.6313913125933812</v>
      </c>
      <c r="N93" s="350">
        <v>0.31695334517052992</v>
      </c>
      <c r="O93" s="350">
        <v>1.3500191325297761</v>
      </c>
      <c r="P93" s="344">
        <v>1</v>
      </c>
      <c r="Q93" s="350">
        <v>8.9801196759482522</v>
      </c>
      <c r="R93" s="350">
        <v>23.522338230663806</v>
      </c>
      <c r="S93" s="350">
        <v>0.23654715820200434</v>
      </c>
      <c r="T93" s="344">
        <v>1</v>
      </c>
      <c r="U93" s="350">
        <v>0.74906424666850258</v>
      </c>
      <c r="V93" s="350">
        <v>6.7020014838984316</v>
      </c>
      <c r="W93" s="350">
        <v>17.561117526428159</v>
      </c>
      <c r="X93" s="344">
        <v>1</v>
      </c>
      <c r="Y93" s="350">
        <v>4.2788540730789197</v>
      </c>
      <c r="Z93" s="350">
        <v>3.1813500515065143</v>
      </c>
      <c r="AA93" s="350">
        <v>28.332623121919372</v>
      </c>
      <c r="AB93" s="350">
        <v>74.554218346001051</v>
      </c>
      <c r="AC93" s="314">
        <v>1.8250825635697895E-2</v>
      </c>
      <c r="AD93" s="314">
        <v>0.98174917436430209</v>
      </c>
    </row>
    <row r="94" spans="1:30" s="312" customFormat="1" x14ac:dyDescent="0.3">
      <c r="A94" s="329" t="s">
        <v>394</v>
      </c>
      <c r="B94" s="329" t="s">
        <v>412</v>
      </c>
      <c r="C94" s="327" t="s">
        <v>334</v>
      </c>
      <c r="D94" s="350">
        <v>1.3668750388837594E-2</v>
      </c>
      <c r="E94" s="350">
        <v>5.7774906267704922E-2</v>
      </c>
      <c r="F94" s="350">
        <v>2.5425547836856945E-2</v>
      </c>
      <c r="G94" s="350">
        <v>0.38727155331452467</v>
      </c>
      <c r="H94" s="344">
        <v>1</v>
      </c>
      <c r="I94" s="350">
        <v>3.5295002361654067E-2</v>
      </c>
      <c r="J94" s="350">
        <v>0.14983416723362936</v>
      </c>
      <c r="K94" s="350">
        <v>6.5944642060136449E-2</v>
      </c>
      <c r="L94" s="344">
        <v>1</v>
      </c>
      <c r="M94" s="350">
        <v>2.6048356905153298</v>
      </c>
      <c r="N94" s="350">
        <v>0.54032538441046551</v>
      </c>
      <c r="O94" s="350">
        <v>2.2813808813007141</v>
      </c>
      <c r="P94" s="344">
        <v>1</v>
      </c>
      <c r="Q94" s="350">
        <v>15.308835479707938</v>
      </c>
      <c r="R94" s="350">
        <v>39.702251635724011</v>
      </c>
      <c r="S94" s="350">
        <v>0.23879290228253858</v>
      </c>
      <c r="T94" s="344">
        <v>1</v>
      </c>
      <c r="U94" s="350">
        <v>0.4437598303494345</v>
      </c>
      <c r="V94" s="350">
        <v>6.7656293045604903</v>
      </c>
      <c r="W94" s="350">
        <v>17.548013819949308</v>
      </c>
      <c r="X94" s="344">
        <v>1</v>
      </c>
      <c r="Y94" s="350">
        <v>4.2451949910170628</v>
      </c>
      <c r="Z94" s="350">
        <v>1.8683846903997194</v>
      </c>
      <c r="AA94" s="350">
        <v>28.332623121919372</v>
      </c>
      <c r="AB94" s="350">
        <v>73.801827913895465</v>
      </c>
      <c r="AC94" s="314">
        <v>5.9923913636505842E-3</v>
      </c>
      <c r="AD94" s="314">
        <v>0.9940076086363494</v>
      </c>
    </row>
    <row r="95" spans="1:30" s="312" customFormat="1" x14ac:dyDescent="0.3">
      <c r="A95" s="329" t="s">
        <v>395</v>
      </c>
      <c r="B95" s="329" t="s">
        <v>412</v>
      </c>
      <c r="C95" s="327" t="s">
        <v>334</v>
      </c>
      <c r="D95" s="350">
        <v>1.355999234735473E-2</v>
      </c>
      <c r="E95" s="350">
        <v>5.75320913143548E-2</v>
      </c>
      <c r="F95" s="350">
        <v>2.4543357015941833E-2</v>
      </c>
      <c r="G95" s="350">
        <v>0.3841901527137126</v>
      </c>
      <c r="H95" s="344">
        <v>1</v>
      </c>
      <c r="I95" s="350">
        <v>3.5295002361654067E-2</v>
      </c>
      <c r="J95" s="350">
        <v>0.1503534867269701</v>
      </c>
      <c r="K95" s="350">
        <v>6.4160590280365859E-2</v>
      </c>
      <c r="L95" s="344">
        <v>1</v>
      </c>
      <c r="M95" s="350">
        <v>2.6247611714709764</v>
      </c>
      <c r="N95" s="350">
        <v>0.55523750612900691</v>
      </c>
      <c r="O95" s="350">
        <v>2.3536280858050165</v>
      </c>
      <c r="P95" s="344">
        <v>1</v>
      </c>
      <c r="Q95" s="350">
        <v>15.731335004307564</v>
      </c>
      <c r="R95" s="350">
        <v>41.112887504764394</v>
      </c>
      <c r="S95" s="350">
        <v>0.23811436561598981</v>
      </c>
      <c r="T95" s="344">
        <v>1</v>
      </c>
      <c r="U95" s="350">
        <v>0.43069015636536456</v>
      </c>
      <c r="V95" s="350">
        <v>6.7464045809127624</v>
      </c>
      <c r="W95" s="350">
        <v>17.636301774118056</v>
      </c>
      <c r="X95" s="344">
        <v>1</v>
      </c>
      <c r="Y95" s="350">
        <v>4.2599086745017516</v>
      </c>
      <c r="Z95" s="350">
        <v>1.8178378236934907</v>
      </c>
      <c r="AA95" s="350">
        <v>28.332623121919372</v>
      </c>
      <c r="AB95" s="350">
        <v>74.36636905633479</v>
      </c>
      <c r="AC95" s="314">
        <v>5.3652218324731571E-3</v>
      </c>
      <c r="AD95" s="314">
        <v>0.99463477816752688</v>
      </c>
    </row>
    <row r="96" spans="1:30" s="312" customFormat="1" x14ac:dyDescent="0.3">
      <c r="A96" s="329" t="s">
        <v>396</v>
      </c>
      <c r="B96" s="329" t="s">
        <v>412</v>
      </c>
      <c r="C96" s="327" t="s">
        <v>334</v>
      </c>
      <c r="D96" s="350">
        <v>1.3577742314675158E-2</v>
      </c>
      <c r="E96" s="350">
        <v>5.719110370067923E-2</v>
      </c>
      <c r="F96" s="350">
        <v>2.3509918738425992E-2</v>
      </c>
      <c r="G96" s="350">
        <v>0.38469305584822877</v>
      </c>
      <c r="H96" s="344">
        <v>1</v>
      </c>
      <c r="I96" s="350">
        <v>3.5295002361654067E-2</v>
      </c>
      <c r="J96" s="350">
        <v>0.14932107287348317</v>
      </c>
      <c r="K96" s="350">
        <v>6.1387452780472099E-2</v>
      </c>
      <c r="L96" s="344">
        <v>1</v>
      </c>
      <c r="M96" s="350">
        <v>2.6221745951181541</v>
      </c>
      <c r="N96" s="350">
        <v>0.5808615691647997</v>
      </c>
      <c r="O96" s="350">
        <v>2.445679749050683</v>
      </c>
      <c r="P96" s="344">
        <v>1</v>
      </c>
      <c r="Q96" s="350">
        <v>16.457331925152971</v>
      </c>
      <c r="R96" s="350">
        <v>42.964034914560706</v>
      </c>
      <c r="S96" s="350">
        <v>0.23934896546733681</v>
      </c>
      <c r="T96" s="344">
        <v>1</v>
      </c>
      <c r="U96" s="350">
        <v>0.41430969895074671</v>
      </c>
      <c r="V96" s="350">
        <v>6.7813840332073498</v>
      </c>
      <c r="W96" s="350">
        <v>17.705123435844278</v>
      </c>
      <c r="X96" s="344">
        <v>1</v>
      </c>
      <c r="Y96" s="350">
        <v>4.2306576818850585</v>
      </c>
      <c r="Z96" s="350">
        <v>1.7392675640437381</v>
      </c>
      <c r="AA96" s="350">
        <v>28.332623121919372</v>
      </c>
      <c r="AB96" s="350">
        <v>74.293084563354228</v>
      </c>
      <c r="AC96" s="314">
        <v>4.6173324389409834E-3</v>
      </c>
      <c r="AD96" s="314">
        <v>0.99538266756105898</v>
      </c>
    </row>
    <row r="97" spans="1:30" s="312" customFormat="1" x14ac:dyDescent="0.3">
      <c r="A97" s="329" t="s">
        <v>397</v>
      </c>
      <c r="B97" s="329" t="s">
        <v>412</v>
      </c>
      <c r="C97" s="327" t="s">
        <v>334</v>
      </c>
      <c r="D97" s="350">
        <v>1.3721523176818195E-2</v>
      </c>
      <c r="E97" s="350">
        <v>5.8060946242714753E-2</v>
      </c>
      <c r="F97" s="350">
        <v>2.4546826646606044E-2</v>
      </c>
      <c r="G97" s="350">
        <v>0.38876674482747187</v>
      </c>
      <c r="H97" s="344">
        <v>1</v>
      </c>
      <c r="I97" s="350">
        <v>3.5295002361654067E-2</v>
      </c>
      <c r="J97" s="350">
        <v>0.1500302913570358</v>
      </c>
      <c r="K97" s="350">
        <v>6.3404188688402641E-2</v>
      </c>
      <c r="L97" s="344">
        <v>1</v>
      </c>
      <c r="M97" s="350">
        <v>2.5941672794870274</v>
      </c>
      <c r="N97" s="350">
        <v>0.56156836021384438</v>
      </c>
      <c r="O97" s="350">
        <v>2.3758612267769137</v>
      </c>
      <c r="P97" s="344">
        <v>1</v>
      </c>
      <c r="Q97" s="350">
        <v>15.910704707133119</v>
      </c>
      <c r="R97" s="350">
        <v>41.100760744306669</v>
      </c>
      <c r="S97" s="350">
        <v>0.23827562674300656</v>
      </c>
      <c r="T97" s="344">
        <v>1</v>
      </c>
      <c r="U97" s="350">
        <v>0.42601726870806533</v>
      </c>
      <c r="V97" s="350">
        <v>6.7509735316487429</v>
      </c>
      <c r="W97" s="350">
        <v>17.432808663886671</v>
      </c>
      <c r="X97" s="344">
        <v>1</v>
      </c>
      <c r="Y97" s="350">
        <v>4.2507517018906533</v>
      </c>
      <c r="Z97" s="350">
        <v>1.7964069824595761</v>
      </c>
      <c r="AA97" s="350">
        <v>28.332623121919372</v>
      </c>
      <c r="AB97" s="350">
        <v>73.499563844920857</v>
      </c>
      <c r="AC97" s="314">
        <v>5.4358242892917196E-3</v>
      </c>
      <c r="AD97" s="314">
        <v>0.99456417571070832</v>
      </c>
    </row>
    <row r="98" spans="1:30" s="312" customFormat="1" x14ac:dyDescent="0.3">
      <c r="A98" s="329" t="s">
        <v>398</v>
      </c>
      <c r="B98" s="329" t="s">
        <v>412</v>
      </c>
      <c r="C98" s="327" t="s">
        <v>334</v>
      </c>
      <c r="D98" s="350">
        <v>1.388002379298661E-2</v>
      </c>
      <c r="E98" s="350">
        <v>5.873702180699561E-2</v>
      </c>
      <c r="F98" s="350">
        <v>2.4825424464374173E-2</v>
      </c>
      <c r="G98" s="350">
        <v>0.39325748304996361</v>
      </c>
      <c r="H98" s="344">
        <v>1</v>
      </c>
      <c r="I98" s="350">
        <v>3.5295002361654067E-2</v>
      </c>
      <c r="J98" s="350">
        <v>0.14988391799964879</v>
      </c>
      <c r="K98" s="350">
        <v>6.3370067183830092E-2</v>
      </c>
      <c r="L98" s="344">
        <v>1</v>
      </c>
      <c r="M98" s="350">
        <v>2.5628550591554982</v>
      </c>
      <c r="N98" s="350">
        <v>0.56194176348205638</v>
      </c>
      <c r="O98" s="350">
        <v>2.3762154357444105</v>
      </c>
      <c r="P98" s="344">
        <v>1</v>
      </c>
      <c r="Q98" s="350">
        <v>15.921284201203864</v>
      </c>
      <c r="R98" s="350">
        <v>40.648485532148506</v>
      </c>
      <c r="S98" s="350">
        <v>0.23809741010394106</v>
      </c>
      <c r="T98" s="344">
        <v>1</v>
      </c>
      <c r="U98" s="350">
        <v>0.42566510405705871</v>
      </c>
      <c r="V98" s="350">
        <v>6.7459241867800435</v>
      </c>
      <c r="W98" s="350">
        <v>17.2281230826644</v>
      </c>
      <c r="X98" s="344">
        <v>1</v>
      </c>
      <c r="Y98" s="350">
        <v>4.2466045607207183</v>
      </c>
      <c r="Z98" s="350">
        <v>1.7954402307301693</v>
      </c>
      <c r="AA98" s="350">
        <v>28.332623121919372</v>
      </c>
      <c r="AB98" s="350">
        <v>72.612406507157132</v>
      </c>
      <c r="AC98" s="314">
        <v>5.7173467626859681E-3</v>
      </c>
      <c r="AD98" s="314">
        <v>0.99428265323731402</v>
      </c>
    </row>
    <row r="99" spans="1:30" s="312" customFormat="1" x14ac:dyDescent="0.3">
      <c r="A99" s="329" t="s">
        <v>399</v>
      </c>
      <c r="B99" s="329" t="s">
        <v>412</v>
      </c>
      <c r="C99" s="327" t="s">
        <v>334</v>
      </c>
      <c r="D99" s="350">
        <v>1.3646621802776966E-2</v>
      </c>
      <c r="E99" s="350">
        <v>5.7443802332980423E-2</v>
      </c>
      <c r="F99" s="350">
        <v>2.3568074800041347E-2</v>
      </c>
      <c r="G99" s="350">
        <v>0.38664459242544791</v>
      </c>
      <c r="H99" s="344">
        <v>1</v>
      </c>
      <c r="I99" s="350">
        <v>3.5295002361654067E-2</v>
      </c>
      <c r="J99" s="350">
        <v>0.14923523377865655</v>
      </c>
      <c r="K99" s="350">
        <v>6.1277723697460762E-2</v>
      </c>
      <c r="L99" s="344">
        <v>1</v>
      </c>
      <c r="M99" s="350">
        <v>2.6096614548838297</v>
      </c>
      <c r="N99" s="350">
        <v>0.58285291092978053</v>
      </c>
      <c r="O99" s="350">
        <v>2.4512854035474891</v>
      </c>
      <c r="P99" s="344">
        <v>1</v>
      </c>
      <c r="Q99" s="350">
        <v>16.51375186088713</v>
      </c>
      <c r="R99" s="350">
        <v>42.867224160695997</v>
      </c>
      <c r="S99" s="350">
        <v>0.23979919633255017</v>
      </c>
      <c r="T99" s="344">
        <v>1</v>
      </c>
      <c r="U99" s="350">
        <v>0.4141823824241449</v>
      </c>
      <c r="V99" s="350">
        <v>6.7941402546292977</v>
      </c>
      <c r="W99" s="350">
        <v>17.65137506930062</v>
      </c>
      <c r="X99" s="344">
        <v>1</v>
      </c>
      <c r="Y99" s="350">
        <v>4.2282256351622092</v>
      </c>
      <c r="Z99" s="350">
        <v>1.7361586512892651</v>
      </c>
      <c r="AA99" s="350">
        <v>28.332623121919372</v>
      </c>
      <c r="AB99" s="350">
        <v>73.938554477023416</v>
      </c>
      <c r="AC99" s="314">
        <v>4.5768432333597531E-3</v>
      </c>
      <c r="AD99" s="314">
        <v>0.99542315676664028</v>
      </c>
    </row>
    <row r="100" spans="1:30" s="312" customFormat="1" x14ac:dyDescent="0.3">
      <c r="A100" s="329" t="s">
        <v>400</v>
      </c>
      <c r="B100" s="329" t="s">
        <v>412</v>
      </c>
      <c r="C100" s="327" t="s">
        <v>334</v>
      </c>
      <c r="D100" s="350">
        <v>1.3508729831622707E-2</v>
      </c>
      <c r="E100" s="350">
        <v>5.7336024928115452E-2</v>
      </c>
      <c r="F100" s="350">
        <v>2.3727371570002861E-2</v>
      </c>
      <c r="G100" s="350">
        <v>0.38273775117519571</v>
      </c>
      <c r="H100" s="344">
        <v>1</v>
      </c>
      <c r="I100" s="350">
        <v>3.5295002361654067E-2</v>
      </c>
      <c r="J100" s="350">
        <v>0.15043555586886262</v>
      </c>
      <c r="K100" s="350">
        <v>6.2254878576181408E-2</v>
      </c>
      <c r="L100" s="344">
        <v>1</v>
      </c>
      <c r="M100" s="350">
        <v>2.6355510671198572</v>
      </c>
      <c r="N100" s="350">
        <v>0.5728452919058904</v>
      </c>
      <c r="O100" s="350">
        <v>2.4313922815206688</v>
      </c>
      <c r="P100" s="344">
        <v>1</v>
      </c>
      <c r="Q100" s="350">
        <v>16.230209762735498</v>
      </c>
      <c r="R100" s="350">
        <v>42.596373773823423</v>
      </c>
      <c r="S100" s="350">
        <v>0.23757159938541791</v>
      </c>
      <c r="T100" s="344">
        <v>1</v>
      </c>
      <c r="U100" s="350">
        <v>0.4172814162907072</v>
      </c>
      <c r="V100" s="350">
        <v>6.7310265898586614</v>
      </c>
      <c r="W100" s="350">
        <v>17.664915348838072</v>
      </c>
      <c r="X100" s="344">
        <v>1</v>
      </c>
      <c r="Y100" s="350">
        <v>4.2622339085689331</v>
      </c>
      <c r="Z100" s="350">
        <v>1.7638440121998014</v>
      </c>
      <c r="AA100" s="350">
        <v>28.332623121919372</v>
      </c>
      <c r="AB100" s="350">
        <v>74.672075103279369</v>
      </c>
      <c r="AC100" s="314">
        <v>4.6230658510817927E-3</v>
      </c>
      <c r="AD100" s="314">
        <v>0.99537693414891826</v>
      </c>
    </row>
    <row r="101" spans="1:30" s="312" customFormat="1" x14ac:dyDescent="0.3">
      <c r="A101" s="329" t="s">
        <v>401</v>
      </c>
      <c r="B101" s="329" t="s">
        <v>412</v>
      </c>
      <c r="C101" s="327" t="s">
        <v>334</v>
      </c>
      <c r="D101" s="350">
        <v>1.3698620550668651E-2</v>
      </c>
      <c r="E101" s="350">
        <v>5.7588049304264782E-2</v>
      </c>
      <c r="F101" s="350">
        <v>2.4840606338679613E-2</v>
      </c>
      <c r="G101" s="350">
        <v>0.38811785335227483</v>
      </c>
      <c r="H101" s="344">
        <v>1</v>
      </c>
      <c r="I101" s="350">
        <v>3.5295002361654067E-2</v>
      </c>
      <c r="J101" s="350">
        <v>0.14903609713337282</v>
      </c>
      <c r="K101" s="350">
        <v>6.4300420950990311E-2</v>
      </c>
      <c r="L101" s="344">
        <v>1</v>
      </c>
      <c r="M101" s="350">
        <v>2.5995348282353485</v>
      </c>
      <c r="N101" s="350">
        <v>0.55424667795134497</v>
      </c>
      <c r="O101" s="350">
        <v>2.3297813671528536</v>
      </c>
      <c r="P101" s="344">
        <v>1</v>
      </c>
      <c r="Q101" s="350">
        <v>15.703262242971281</v>
      </c>
      <c r="R101" s="350">
        <v>40.630738682230543</v>
      </c>
      <c r="S101" s="350">
        <v>0.23984569135804554</v>
      </c>
      <c r="T101" s="344">
        <v>1</v>
      </c>
      <c r="U101" s="350">
        <v>0.43494282484531949</v>
      </c>
      <c r="V101" s="350">
        <v>6.7954575806637019</v>
      </c>
      <c r="W101" s="350">
        <v>17.585866280663904</v>
      </c>
      <c r="X101" s="344">
        <v>1</v>
      </c>
      <c r="Y101" s="350">
        <v>4.2225835716416222</v>
      </c>
      <c r="Z101" s="350">
        <v>1.8217995933851781</v>
      </c>
      <c r="AA101" s="350">
        <v>28.332623121919372</v>
      </c>
      <c r="AB101" s="350">
        <v>73.65164058069557</v>
      </c>
      <c r="AC101" s="314">
        <v>5.4961911672087938E-3</v>
      </c>
      <c r="AD101" s="314">
        <v>0.99450380883279121</v>
      </c>
    </row>
    <row r="102" spans="1:30" s="312" customFormat="1" x14ac:dyDescent="0.3">
      <c r="A102" s="329" t="s">
        <v>402</v>
      </c>
      <c r="B102" s="329" t="s">
        <v>412</v>
      </c>
      <c r="C102" s="327" t="s">
        <v>334</v>
      </c>
      <c r="D102" s="350">
        <v>1.3498959376399715E-2</v>
      </c>
      <c r="E102" s="350">
        <v>5.7385948731453654E-2</v>
      </c>
      <c r="F102" s="350">
        <v>2.3671009610817469E-2</v>
      </c>
      <c r="G102" s="350">
        <v>0.38246092854963298</v>
      </c>
      <c r="H102" s="344">
        <v>1</v>
      </c>
      <c r="I102" s="350">
        <v>3.5295002361654067E-2</v>
      </c>
      <c r="J102" s="350">
        <v>0.15057616904112545</v>
      </c>
      <c r="K102" s="350">
        <v>6.2168677463518764E-2</v>
      </c>
      <c r="L102" s="344">
        <v>1</v>
      </c>
      <c r="M102" s="350">
        <v>2.6376446067025245</v>
      </c>
      <c r="N102" s="350">
        <v>0.57387739819232397</v>
      </c>
      <c r="O102" s="350">
        <v>2.4377813782401119</v>
      </c>
      <c r="P102" s="344">
        <v>1</v>
      </c>
      <c r="Q102" s="350">
        <v>16.259452041170771</v>
      </c>
      <c r="R102" s="350">
        <v>42.693116123868606</v>
      </c>
      <c r="S102" s="350">
        <v>0.23758912750327774</v>
      </c>
      <c r="T102" s="344">
        <v>1</v>
      </c>
      <c r="U102" s="350">
        <v>0.41668560568041457</v>
      </c>
      <c r="V102" s="350">
        <v>6.7315232074160205</v>
      </c>
      <c r="W102" s="350">
        <v>17.693324259460546</v>
      </c>
      <c r="X102" s="344">
        <v>1</v>
      </c>
      <c r="Y102" s="350">
        <v>4.2662178485846329</v>
      </c>
      <c r="Z102" s="350">
        <v>1.7614017085620404</v>
      </c>
      <c r="AA102" s="350">
        <v>28.332623121919372</v>
      </c>
      <c r="AB102" s="350">
        <v>74.731390571265919</v>
      </c>
      <c r="AC102" s="314">
        <v>4.5822945205078163E-3</v>
      </c>
      <c r="AD102" s="314">
        <v>0.99541770547949215</v>
      </c>
    </row>
    <row r="103" spans="1:30" s="312" customFormat="1" x14ac:dyDescent="0.3">
      <c r="A103" s="329" t="s">
        <v>403</v>
      </c>
      <c r="B103" s="329" t="s">
        <v>412</v>
      </c>
      <c r="C103" s="327" t="s">
        <v>334</v>
      </c>
      <c r="D103" s="350">
        <v>1.3436661232016934E-2</v>
      </c>
      <c r="E103" s="350">
        <v>5.6831679616627481E-2</v>
      </c>
      <c r="F103" s="350">
        <v>2.3020206656606097E-2</v>
      </c>
      <c r="G103" s="350">
        <v>0.38069585870364075</v>
      </c>
      <c r="H103" s="344">
        <v>1</v>
      </c>
      <c r="I103" s="350">
        <v>3.5295002361654067E-2</v>
      </c>
      <c r="J103" s="350">
        <v>0.1499919550341689</v>
      </c>
      <c r="K103" s="350">
        <v>6.0716056184559691E-2</v>
      </c>
      <c r="L103" s="344">
        <v>1</v>
      </c>
      <c r="M103" s="350">
        <v>2.6499508400744949</v>
      </c>
      <c r="N103" s="350">
        <v>0.58700433673705454</v>
      </c>
      <c r="O103" s="350">
        <v>2.4823393417880073</v>
      </c>
      <c r="P103" s="344">
        <v>1</v>
      </c>
      <c r="Q103" s="350">
        <v>16.631372643703219</v>
      </c>
      <c r="R103" s="350">
        <v>43.889224748846758</v>
      </c>
      <c r="S103" s="350">
        <v>0.2386908507457518</v>
      </c>
      <c r="T103" s="344">
        <v>1</v>
      </c>
      <c r="U103" s="350">
        <v>0.40862433835143419</v>
      </c>
      <c r="V103" s="350">
        <v>6.7627379168296962</v>
      </c>
      <c r="W103" s="350">
        <v>17.83703931583414</v>
      </c>
      <c r="X103" s="344">
        <v>1</v>
      </c>
      <c r="Y103" s="350">
        <v>4.249665533302986</v>
      </c>
      <c r="Z103" s="350">
        <v>1.7202451373264123</v>
      </c>
      <c r="AA103" s="350">
        <v>28.332623121919372</v>
      </c>
      <c r="AB103" s="350">
        <v>75.080058443444344</v>
      </c>
      <c r="AC103" s="314">
        <v>4.07265718199695E-3</v>
      </c>
      <c r="AD103" s="314">
        <v>0.9959273428180031</v>
      </c>
    </row>
    <row r="104" spans="1:30" s="312" customFormat="1" x14ac:dyDescent="0.3">
      <c r="A104" s="327" t="s">
        <v>464</v>
      </c>
      <c r="B104" s="327" t="s">
        <v>410</v>
      </c>
      <c r="C104" s="327" t="s">
        <v>59</v>
      </c>
      <c r="D104" s="350">
        <v>1.1134575196563527E-2</v>
      </c>
      <c r="E104" s="350">
        <v>4.0015056435030588E-2</v>
      </c>
      <c r="F104" s="350">
        <v>1.203928099877178E-2</v>
      </c>
      <c r="G104" s="350">
        <v>0.31547172266690582</v>
      </c>
      <c r="H104" s="344">
        <v>1</v>
      </c>
      <c r="I104" s="350">
        <v>3.5295002361654067E-2</v>
      </c>
      <c r="J104" s="350">
        <v>0.12751041281038267</v>
      </c>
      <c r="K104" s="350">
        <v>3.8369720008172688E-2</v>
      </c>
      <c r="L104" s="344">
        <v>1</v>
      </c>
      <c r="M104" s="350">
        <v>3.2033408876712866</v>
      </c>
      <c r="N104" s="350">
        <v>0.93219596407440009</v>
      </c>
      <c r="O104" s="350">
        <v>3.3478560810837354</v>
      </c>
      <c r="P104" s="344">
        <v>1</v>
      </c>
      <c r="Q104" s="350">
        <v>26.411556925894278</v>
      </c>
      <c r="R104" s="350">
        <v>84.148407964281361</v>
      </c>
      <c r="S104" s="350">
        <v>0.28106642523063846</v>
      </c>
      <c r="T104" s="344">
        <v>1</v>
      </c>
      <c r="U104" s="350">
        <v>0.30376796125947042</v>
      </c>
      <c r="V104" s="350">
        <v>7.9633490982848123</v>
      </c>
      <c r="W104" s="350">
        <v>25.375509035471357</v>
      </c>
      <c r="X104" s="344">
        <v>1</v>
      </c>
      <c r="Y104" s="350">
        <v>3.6127044702769333</v>
      </c>
      <c r="Z104" s="350">
        <v>1.0871148162851263</v>
      </c>
      <c r="AA104" s="350">
        <v>28.332623121919372</v>
      </c>
      <c r="AB104" s="350">
        <v>90.759050101425288</v>
      </c>
      <c r="AC104" s="314">
        <v>0</v>
      </c>
      <c r="AD104" s="314">
        <v>1</v>
      </c>
    </row>
    <row r="105" spans="1:30" s="312" customFormat="1" x14ac:dyDescent="0.3">
      <c r="A105" s="327" t="s">
        <v>465</v>
      </c>
      <c r="B105" s="327" t="s">
        <v>410</v>
      </c>
      <c r="C105" s="327" t="s">
        <v>59</v>
      </c>
      <c r="D105" s="350">
        <v>1.1850530024934287E-2</v>
      </c>
      <c r="E105" s="350">
        <v>4.0174011814838928E-2</v>
      </c>
      <c r="F105" s="350">
        <v>1.215627076541078E-2</v>
      </c>
      <c r="G105" s="350">
        <v>0.33575660099145321</v>
      </c>
      <c r="H105" s="344">
        <v>1</v>
      </c>
      <c r="I105" s="350">
        <v>3.5295002361654067E-2</v>
      </c>
      <c r="J105" s="350">
        <v>0.12028974959552589</v>
      </c>
      <c r="K105" s="350">
        <v>3.6397958171385532E-2</v>
      </c>
      <c r="L105" s="344">
        <v>1</v>
      </c>
      <c r="M105" s="350">
        <v>3.0086364665632948</v>
      </c>
      <c r="N105" s="350">
        <v>0.98203000178604305</v>
      </c>
      <c r="O105" s="350">
        <v>3.3267139080567669</v>
      </c>
      <c r="P105" s="344">
        <v>1</v>
      </c>
      <c r="Q105" s="350">
        <v>27.823485935021786</v>
      </c>
      <c r="R105" s="350">
        <v>83.269015238345972</v>
      </c>
      <c r="S105" s="350">
        <v>0.29793807500843522</v>
      </c>
      <c r="T105" s="344">
        <v>1</v>
      </c>
      <c r="U105" s="350">
        <v>0.30538819645120374</v>
      </c>
      <c r="V105" s="350">
        <v>8.4413671928841474</v>
      </c>
      <c r="W105" s="350">
        <v>25.263635720452704</v>
      </c>
      <c r="X105" s="344">
        <v>1</v>
      </c>
      <c r="Y105" s="350">
        <v>3.4081241407200897</v>
      </c>
      <c r="Z105" s="350">
        <v>1.0312496312772523</v>
      </c>
      <c r="AA105" s="350">
        <v>28.332623121919372</v>
      </c>
      <c r="AB105" s="350">
        <v>85.242563118001044</v>
      </c>
      <c r="AC105" s="314">
        <v>0</v>
      </c>
      <c r="AD105" s="314">
        <v>1</v>
      </c>
    </row>
    <row r="106" spans="1:30" s="312" customFormat="1" x14ac:dyDescent="0.3">
      <c r="A106" s="327" t="s">
        <v>466</v>
      </c>
      <c r="B106" s="327" t="s">
        <v>410</v>
      </c>
      <c r="C106" s="327" t="s">
        <v>59</v>
      </c>
      <c r="D106" s="350">
        <v>1.2219439114386693E-2</v>
      </c>
      <c r="E106" s="350">
        <v>4.0727868156308883E-2</v>
      </c>
      <c r="F106" s="350">
        <v>1.2284557565106569E-2</v>
      </c>
      <c r="G106" s="350">
        <v>0.3462087631891585</v>
      </c>
      <c r="H106" s="344">
        <v>1</v>
      </c>
      <c r="I106" s="350">
        <v>3.5295002361654067E-2</v>
      </c>
      <c r="J106" s="350">
        <v>0.11824988697179345</v>
      </c>
      <c r="K106" s="350">
        <v>3.5630752757980722E-2</v>
      </c>
      <c r="L106" s="344">
        <v>1</v>
      </c>
      <c r="M106" s="350">
        <v>2.9155122929817261</v>
      </c>
      <c r="N106" s="350">
        <v>1.0019732856684282</v>
      </c>
      <c r="O106" s="350">
        <v>3.3395453493615377</v>
      </c>
      <c r="P106" s="344">
        <v>1</v>
      </c>
      <c r="Q106" s="350">
        <v>28.38853148107485</v>
      </c>
      <c r="R106" s="350">
        <v>82.419386298938946</v>
      </c>
      <c r="S106" s="350">
        <v>0.30298422684326759</v>
      </c>
      <c r="T106" s="344">
        <v>1</v>
      </c>
      <c r="U106" s="350">
        <v>0.30426723880087614</v>
      </c>
      <c r="V106" s="350">
        <v>8.5843379110364317</v>
      </c>
      <c r="W106" s="350">
        <v>24.899666375921601</v>
      </c>
      <c r="X106" s="344">
        <v>1</v>
      </c>
      <c r="Y106" s="350">
        <v>3.3503294817813893</v>
      </c>
      <c r="Z106" s="350">
        <v>1.0095126894421576</v>
      </c>
      <c r="AA106" s="350">
        <v>28.332623121919372</v>
      </c>
      <c r="AB106" s="350">
        <v>82.604111004374218</v>
      </c>
      <c r="AC106" s="314">
        <v>0</v>
      </c>
      <c r="AD106" s="314">
        <v>1</v>
      </c>
    </row>
    <row r="107" spans="1:30" s="312" customFormat="1" x14ac:dyDescent="0.3">
      <c r="A107" s="327" t="s">
        <v>467</v>
      </c>
      <c r="B107" s="327" t="s">
        <v>410</v>
      </c>
      <c r="C107" s="327" t="s">
        <v>59</v>
      </c>
      <c r="D107" s="350">
        <v>1.1825497668452398E-2</v>
      </c>
      <c r="E107" s="350">
        <v>4.7199969435858913E-2</v>
      </c>
      <c r="F107" s="350">
        <v>1.4130777678337002E-2</v>
      </c>
      <c r="G107" s="350">
        <v>0.33504736866939822</v>
      </c>
      <c r="H107" s="344">
        <v>1</v>
      </c>
      <c r="I107" s="350">
        <v>3.5295002361654067E-2</v>
      </c>
      <c r="J107" s="350">
        <v>0.14148494752184898</v>
      </c>
      <c r="K107" s="350">
        <v>4.2355696398626491E-2</v>
      </c>
      <c r="L107" s="344">
        <v>1</v>
      </c>
      <c r="M107" s="350">
        <v>3.0108216307549664</v>
      </c>
      <c r="N107" s="350">
        <v>0.84530956504196331</v>
      </c>
      <c r="O107" s="350">
        <v>3.3683986427478119</v>
      </c>
      <c r="P107" s="344">
        <v>1</v>
      </c>
      <c r="Q107" s="350">
        <v>23.949837327687558</v>
      </c>
      <c r="R107" s="350">
        <v>71.804972663884328</v>
      </c>
      <c r="S107" s="350">
        <v>0.25332913320242617</v>
      </c>
      <c r="T107" s="344">
        <v>1</v>
      </c>
      <c r="U107" s="350">
        <v>0.30220267643802734</v>
      </c>
      <c r="V107" s="350">
        <v>7.1774788568268582</v>
      </c>
      <c r="W107" s="350">
        <v>21.515781833477092</v>
      </c>
      <c r="X107" s="344">
        <v>1</v>
      </c>
      <c r="Y107" s="350">
        <v>4.0086396955610901</v>
      </c>
      <c r="Z107" s="350">
        <v>1.2000479831287225</v>
      </c>
      <c r="AA107" s="350">
        <v>28.332623121919372</v>
      </c>
      <c r="AB107" s="350">
        <v>85.304474551503219</v>
      </c>
      <c r="AC107" s="314">
        <v>9.5863077895032278E-4</v>
      </c>
      <c r="AD107" s="314">
        <v>0.99904136922104969</v>
      </c>
    </row>
    <row r="108" spans="1:30" s="312" customFormat="1" x14ac:dyDescent="0.3">
      <c r="A108" s="327" t="s">
        <v>468</v>
      </c>
      <c r="B108" s="327" t="s">
        <v>410</v>
      </c>
      <c r="C108" s="327" t="s">
        <v>59</v>
      </c>
      <c r="D108" s="350">
        <v>1.1424118734151273E-2</v>
      </c>
      <c r="E108" s="350">
        <v>4.6872564252555281E-2</v>
      </c>
      <c r="F108" s="350">
        <v>1.4149654460310183E-2</v>
      </c>
      <c r="G108" s="350">
        <v>0.32367525059476676</v>
      </c>
      <c r="H108" s="344">
        <v>1</v>
      </c>
      <c r="I108" s="350">
        <v>3.5295002361654067E-2</v>
      </c>
      <c r="J108" s="350">
        <v>0.14538727384164141</v>
      </c>
      <c r="K108" s="350">
        <v>4.3915876165638433E-2</v>
      </c>
      <c r="L108" s="344">
        <v>1</v>
      </c>
      <c r="M108" s="350">
        <v>3.1173017163204952</v>
      </c>
      <c r="N108" s="350">
        <v>0.81417122456010205</v>
      </c>
      <c r="O108" s="350">
        <v>3.3374483617273647</v>
      </c>
      <c r="P108" s="344">
        <v>1</v>
      </c>
      <c r="Q108" s="350">
        <v>23.067606462172972</v>
      </c>
      <c r="R108" s="350">
        <v>71.58189786894404</v>
      </c>
      <c r="S108" s="350">
        <v>0.24606013630248247</v>
      </c>
      <c r="T108" s="344">
        <v>1</v>
      </c>
      <c r="U108" s="350">
        <v>0.30463435010628215</v>
      </c>
      <c r="V108" s="350">
        <v>6.9715291071863508</v>
      </c>
      <c r="W108" s="350">
        <v>21.644472767715612</v>
      </c>
      <c r="X108" s="344">
        <v>1</v>
      </c>
      <c r="Y108" s="350">
        <v>4.1192028364785145</v>
      </c>
      <c r="Z108" s="350">
        <v>1.2442519684699154</v>
      </c>
      <c r="AA108" s="350">
        <v>28.332623121919372</v>
      </c>
      <c r="AB108" s="350">
        <v>88.321334685821071</v>
      </c>
      <c r="AC108" s="314">
        <v>6.8010885632243496E-4</v>
      </c>
      <c r="AD108" s="314">
        <v>0.99931989114367759</v>
      </c>
    </row>
    <row r="109" spans="1:30" s="312" customFormat="1" x14ac:dyDescent="0.3">
      <c r="A109" s="327" t="s">
        <v>469</v>
      </c>
      <c r="B109" s="327" t="s">
        <v>410</v>
      </c>
      <c r="C109" s="327" t="s">
        <v>59</v>
      </c>
      <c r="D109" s="350">
        <v>1.1519296130809235E-2</v>
      </c>
      <c r="E109" s="350">
        <v>4.696233015193884E-2</v>
      </c>
      <c r="F109" s="350">
        <v>1.4176796289293466E-2</v>
      </c>
      <c r="G109" s="350">
        <v>0.32637187590400241</v>
      </c>
      <c r="H109" s="344">
        <v>1</v>
      </c>
      <c r="I109" s="350">
        <v>3.5295002361654067E-2</v>
      </c>
      <c r="J109" s="350">
        <v>0.14451134209703589</v>
      </c>
      <c r="K109" s="350">
        <v>4.3629111284752609E-2</v>
      </c>
      <c r="L109" s="344">
        <v>1</v>
      </c>
      <c r="M109" s="350">
        <v>3.0936097542209571</v>
      </c>
      <c r="N109" s="350">
        <v>0.81927883562184878</v>
      </c>
      <c r="O109" s="350">
        <v>3.3396389929695052</v>
      </c>
      <c r="P109" s="344">
        <v>1</v>
      </c>
      <c r="Q109" s="350">
        <v>23.212318481438778</v>
      </c>
      <c r="R109" s="350">
        <v>71.494223018401343</v>
      </c>
      <c r="S109" s="350">
        <v>0.24772921439772955</v>
      </c>
      <c r="T109" s="344">
        <v>1</v>
      </c>
      <c r="U109" s="350">
        <v>0.30486189796579938</v>
      </c>
      <c r="V109" s="350">
        <v>7.0188184678200347</v>
      </c>
      <c r="W109" s="350">
        <v>21.621947533770122</v>
      </c>
      <c r="X109" s="344">
        <v>1</v>
      </c>
      <c r="Y109" s="350">
        <v>4.0943853924780811</v>
      </c>
      <c r="Z109" s="350">
        <v>1.2361271671751757</v>
      </c>
      <c r="AA109" s="350">
        <v>28.332623121919372</v>
      </c>
      <c r="AB109" s="350">
        <v>87.650079252636033</v>
      </c>
      <c r="AC109" s="314">
        <v>7.558390844748335E-4</v>
      </c>
      <c r="AD109" s="314">
        <v>0.99924416091552515</v>
      </c>
    </row>
    <row r="110" spans="1:30" s="312" customFormat="1" x14ac:dyDescent="0.3">
      <c r="A110" s="327" t="s">
        <v>470</v>
      </c>
      <c r="B110" s="327" t="s">
        <v>410</v>
      </c>
      <c r="C110" s="327" t="s">
        <v>334</v>
      </c>
      <c r="D110" s="350">
        <v>1.3347405786023574E-2</v>
      </c>
      <c r="E110" s="350">
        <v>5.1965019569168484E-2</v>
      </c>
      <c r="F110" s="350">
        <v>7.6964468120332988E-2</v>
      </c>
      <c r="G110" s="350">
        <v>0.37816701779073214</v>
      </c>
      <c r="H110" s="344">
        <v>1</v>
      </c>
      <c r="I110" s="350">
        <v>3.5295002361654067E-2</v>
      </c>
      <c r="J110" s="350">
        <v>0.13812866647808084</v>
      </c>
      <c r="K110" s="350">
        <v>0.20451340508342042</v>
      </c>
      <c r="L110" s="344">
        <v>1</v>
      </c>
      <c r="M110" s="350">
        <v>2.6687585537797016</v>
      </c>
      <c r="N110" s="350">
        <v>0.17392135371983569</v>
      </c>
      <c r="O110" s="350">
        <v>0.67684788104066851</v>
      </c>
      <c r="P110" s="344">
        <v>1</v>
      </c>
      <c r="Q110" s="350">
        <v>4.9276481677981376</v>
      </c>
      <c r="R110" s="350">
        <v>13.087004478117201</v>
      </c>
      <c r="S110" s="350">
        <v>0.25912531939046546</v>
      </c>
      <c r="T110" s="344">
        <v>1</v>
      </c>
      <c r="U110" s="350">
        <v>1.4929493154241955</v>
      </c>
      <c r="V110" s="350">
        <v>7.3417000156370467</v>
      </c>
      <c r="W110" s="350">
        <v>19.490724439667261</v>
      </c>
      <c r="X110" s="344">
        <v>1</v>
      </c>
      <c r="Y110" s="350">
        <v>3.9135474496567642</v>
      </c>
      <c r="Z110" s="350">
        <v>5.7944012296089822</v>
      </c>
      <c r="AA110" s="350">
        <v>28.332623121919372</v>
      </c>
      <c r="AB110" s="350">
        <v>75.612930307638933</v>
      </c>
      <c r="AC110" s="314">
        <v>4.5407172227983121E-2</v>
      </c>
      <c r="AD110" s="314">
        <v>0.95459282777201693</v>
      </c>
    </row>
    <row r="111" spans="1:30" s="312" customFormat="1" x14ac:dyDescent="0.3">
      <c r="A111" s="327" t="s">
        <v>471</v>
      </c>
      <c r="B111" s="327" t="s">
        <v>410</v>
      </c>
      <c r="C111" s="327" t="s">
        <v>334</v>
      </c>
      <c r="D111" s="350">
        <v>1.417463512156858E-2</v>
      </c>
      <c r="E111" s="350">
        <v>5.233171106776912E-2</v>
      </c>
      <c r="F111" s="350">
        <v>7.6878621927966281E-2</v>
      </c>
      <c r="G111" s="350">
        <v>0.40160459479012445</v>
      </c>
      <c r="H111" s="344">
        <v>1</v>
      </c>
      <c r="I111" s="350">
        <v>3.5295002361654067E-2</v>
      </c>
      <c r="J111" s="350">
        <v>0.13092698257843538</v>
      </c>
      <c r="K111" s="350">
        <v>0.19230890663145661</v>
      </c>
      <c r="L111" s="344">
        <v>1</v>
      </c>
      <c r="M111" s="350">
        <v>2.5134109612091304</v>
      </c>
      <c r="N111" s="350">
        <v>0.18484020963465364</v>
      </c>
      <c r="O111" s="350">
        <v>0.68211350804614823</v>
      </c>
      <c r="P111" s="344">
        <v>1</v>
      </c>
      <c r="Q111" s="350">
        <v>5.2370079973552155</v>
      </c>
      <c r="R111" s="350">
        <v>13.102825494099221</v>
      </c>
      <c r="S111" s="350">
        <v>0.27300119796015115</v>
      </c>
      <c r="T111" s="344">
        <v>1</v>
      </c>
      <c r="U111" s="350">
        <v>1.479733902818966</v>
      </c>
      <c r="V111" s="350">
        <v>7.734840053637468</v>
      </c>
      <c r="W111" s="350">
        <v>19.348060812630919</v>
      </c>
      <c r="X111" s="344">
        <v>1</v>
      </c>
      <c r="Y111" s="350">
        <v>3.7095048538849138</v>
      </c>
      <c r="Z111" s="350">
        <v>5.4486157745774442</v>
      </c>
      <c r="AA111" s="350">
        <v>28.332623121919372</v>
      </c>
      <c r="AB111" s="350">
        <v>71.21152551443943</v>
      </c>
      <c r="AC111" s="314">
        <v>4.5192324294617371E-2</v>
      </c>
      <c r="AD111" s="314">
        <v>0.95480767570538261</v>
      </c>
    </row>
    <row r="112" spans="1:30" s="312" customFormat="1" x14ac:dyDescent="0.3">
      <c r="A112" s="327" t="s">
        <v>472</v>
      </c>
      <c r="B112" s="327" t="s">
        <v>410</v>
      </c>
      <c r="C112" s="327" t="s">
        <v>334</v>
      </c>
      <c r="D112" s="350">
        <v>1.4191871737182128E-2</v>
      </c>
      <c r="E112" s="350">
        <v>5.2150132034202268E-2</v>
      </c>
      <c r="F112" s="350">
        <v>7.7335058755396646E-2</v>
      </c>
      <c r="G112" s="350">
        <v>0.4020929533242007</v>
      </c>
      <c r="H112" s="344">
        <v>1</v>
      </c>
      <c r="I112" s="350">
        <v>3.5295002361654067E-2</v>
      </c>
      <c r="J112" s="350">
        <v>0.13023377335725128</v>
      </c>
      <c r="K112" s="350">
        <v>0.19311059689968113</v>
      </c>
      <c r="L112" s="344">
        <v>1</v>
      </c>
      <c r="M112" s="350">
        <v>2.5095498447036086</v>
      </c>
      <c r="N112" s="350">
        <v>0.184047118275526</v>
      </c>
      <c r="O112" s="350">
        <v>0.67605179174411079</v>
      </c>
      <c r="P112" s="344">
        <v>1</v>
      </c>
      <c r="Q112" s="350">
        <v>5.2145376387757985</v>
      </c>
      <c r="R112" s="350">
        <v>13.033881151281168</v>
      </c>
      <c r="S112" s="350">
        <v>0.27435642465538351</v>
      </c>
      <c r="T112" s="344">
        <v>1</v>
      </c>
      <c r="U112" s="350">
        <v>1.4942626254952631</v>
      </c>
      <c r="V112" s="350">
        <v>7.7732371808382528</v>
      </c>
      <c r="W112" s="350">
        <v>19.426529552980647</v>
      </c>
      <c r="X112" s="344">
        <v>1</v>
      </c>
      <c r="Y112" s="350">
        <v>3.6898644182764664</v>
      </c>
      <c r="Z112" s="350">
        <v>5.4713297628075583</v>
      </c>
      <c r="AA112" s="350">
        <v>28.332623121919372</v>
      </c>
      <c r="AB112" s="350">
        <v>71.102129955658683</v>
      </c>
      <c r="AC112" s="314">
        <v>4.5470084754366487E-2</v>
      </c>
      <c r="AD112" s="314">
        <v>0.95452991524563346</v>
      </c>
    </row>
    <row r="113" spans="1:30" s="312" customFormat="1" x14ac:dyDescent="0.3">
      <c r="A113" s="328" t="s">
        <v>447</v>
      </c>
      <c r="B113" s="328" t="s">
        <v>409</v>
      </c>
      <c r="C113" s="327" t="s">
        <v>59</v>
      </c>
      <c r="D113" s="350">
        <v>9.5223471291118553E-3</v>
      </c>
      <c r="E113" s="350">
        <v>3.9528192527760818E-2</v>
      </c>
      <c r="F113" s="350">
        <v>1.1660045768998546E-2</v>
      </c>
      <c r="G113" s="350">
        <v>0.26979307244521722</v>
      </c>
      <c r="H113" s="344">
        <v>1</v>
      </c>
      <c r="I113" s="350">
        <v>3.5295002361654067E-2</v>
      </c>
      <c r="J113" s="350">
        <v>0.14717121825698892</v>
      </c>
      <c r="K113" s="350">
        <v>4.3414534534585221E-2</v>
      </c>
      <c r="L113" s="344">
        <v>1</v>
      </c>
      <c r="M113" s="350">
        <v>3.7412480574662186</v>
      </c>
      <c r="N113" s="350">
        <v>0.82609629455641187</v>
      </c>
      <c r="O113" s="350">
        <v>3.427036916650767</v>
      </c>
      <c r="P113" s="344">
        <v>1</v>
      </c>
      <c r="Q113" s="350">
        <v>23.405474976080928</v>
      </c>
      <c r="R113" s="350">
        <v>87.168443866113094</v>
      </c>
      <c r="S113" s="350">
        <v>0.24375410504229617</v>
      </c>
      <c r="T113" s="344">
        <v>1</v>
      </c>
      <c r="U113" s="350">
        <v>0.29833171530702374</v>
      </c>
      <c r="V113" s="350">
        <v>6.9061931925841265</v>
      </c>
      <c r="W113" s="350">
        <v>25.723554682860922</v>
      </c>
      <c r="X113" s="344">
        <v>1</v>
      </c>
      <c r="Y113" s="350">
        <v>4.1697466612690093</v>
      </c>
      <c r="Z113" s="350">
        <v>1.2300476449819573</v>
      </c>
      <c r="AA113" s="350">
        <v>28.332623121919372</v>
      </c>
      <c r="AB113" s="350">
        <v>105.99937121780339</v>
      </c>
      <c r="AC113" s="314">
        <v>0</v>
      </c>
      <c r="AD113" s="314">
        <v>1</v>
      </c>
    </row>
    <row r="114" spans="1:30" s="312" customFormat="1" x14ac:dyDescent="0.3">
      <c r="A114" s="328" t="s">
        <v>448</v>
      </c>
      <c r="B114" s="328" t="s">
        <v>409</v>
      </c>
      <c r="C114" s="327" t="s">
        <v>59</v>
      </c>
      <c r="D114" s="350">
        <v>1.1868491026489925E-2</v>
      </c>
      <c r="E114" s="350">
        <v>4.9670511655719875E-2</v>
      </c>
      <c r="F114" s="350">
        <v>1.4981496901853821E-2</v>
      </c>
      <c r="G114" s="350">
        <v>0.33626548327942135</v>
      </c>
      <c r="H114" s="344">
        <v>1</v>
      </c>
      <c r="I114" s="350">
        <v>3.5295002361654067E-2</v>
      </c>
      <c r="J114" s="350">
        <v>0.1483019968984024</v>
      </c>
      <c r="K114" s="350">
        <v>4.4738164050244937E-2</v>
      </c>
      <c r="L114" s="344">
        <v>1</v>
      </c>
      <c r="M114" s="350">
        <v>2.9993754592449466</v>
      </c>
      <c r="N114" s="350">
        <v>0.79872827033170757</v>
      </c>
      <c r="O114" s="350">
        <v>3.3404344016400387</v>
      </c>
      <c r="P114" s="344">
        <v>1</v>
      </c>
      <c r="Q114" s="350">
        <v>22.630067060130806</v>
      </c>
      <c r="R114" s="350">
        <v>67.59814094637224</v>
      </c>
      <c r="S114" s="350">
        <v>0.24121422716897911</v>
      </c>
      <c r="T114" s="344">
        <v>1</v>
      </c>
      <c r="U114" s="350">
        <v>0.3043337275925786</v>
      </c>
      <c r="V114" s="350">
        <v>6.8342317900237326</v>
      </c>
      <c r="W114" s="350">
        <v>20.417750661007226</v>
      </c>
      <c r="X114" s="344">
        <v>1</v>
      </c>
      <c r="Y114" s="350">
        <v>4.2017845863504926</v>
      </c>
      <c r="Z114" s="350">
        <v>1.2675495412021922</v>
      </c>
      <c r="AA114" s="350">
        <v>28.332623121919372</v>
      </c>
      <c r="AB114" s="350">
        <v>84.98017448792092</v>
      </c>
      <c r="AC114" s="314">
        <v>0</v>
      </c>
      <c r="AD114" s="314">
        <v>1</v>
      </c>
    </row>
    <row r="115" spans="1:30" s="312" customFormat="1" x14ac:dyDescent="0.3">
      <c r="A115" s="328" t="s">
        <v>449</v>
      </c>
      <c r="B115" s="328" t="s">
        <v>409</v>
      </c>
      <c r="C115" s="327" t="s">
        <v>59</v>
      </c>
      <c r="D115" s="350">
        <v>1.4413196486161791E-2</v>
      </c>
      <c r="E115" s="350">
        <v>6.1392190463593926E-2</v>
      </c>
      <c r="F115" s="350">
        <v>1.8278374532508718E-2</v>
      </c>
      <c r="G115" s="350">
        <v>0.40836366402459484</v>
      </c>
      <c r="H115" s="344">
        <v>1</v>
      </c>
      <c r="I115" s="350">
        <v>3.5295002361654067E-2</v>
      </c>
      <c r="J115" s="350">
        <v>0.15103754353583532</v>
      </c>
      <c r="K115" s="350">
        <v>4.4948144635035714E-2</v>
      </c>
      <c r="L115" s="344">
        <v>1</v>
      </c>
      <c r="M115" s="350">
        <v>2.4704413593961072</v>
      </c>
      <c r="N115" s="350">
        <v>0.79393885353173044</v>
      </c>
      <c r="O115" s="350">
        <v>3.3815573611562448</v>
      </c>
      <c r="P115" s="344">
        <v>1</v>
      </c>
      <c r="Q115" s="350">
        <v>22.494370318963277</v>
      </c>
      <c r="R115" s="350">
        <v>55.333052746593076</v>
      </c>
      <c r="S115" s="350">
        <v>0.236597576417724</v>
      </c>
      <c r="T115" s="344">
        <v>1</v>
      </c>
      <c r="U115" s="350">
        <v>0.29988937709671337</v>
      </c>
      <c r="V115" s="350">
        <v>6.7034299642028969</v>
      </c>
      <c r="W115" s="350">
        <v>16.483023100952703</v>
      </c>
      <c r="X115" s="344">
        <v>1</v>
      </c>
      <c r="Y115" s="350">
        <v>4.2792897982613125</v>
      </c>
      <c r="Z115" s="350">
        <v>1.2734988419739899</v>
      </c>
      <c r="AA115" s="350">
        <v>28.332623121919372</v>
      </c>
      <c r="AB115" s="350">
        <v>69.994083980572114</v>
      </c>
      <c r="AC115" s="314">
        <v>2.6184246254637687E-3</v>
      </c>
      <c r="AD115" s="314">
        <v>0.9973815753745362</v>
      </c>
    </row>
    <row r="116" spans="1:30" s="312" customFormat="1" x14ac:dyDescent="0.3">
      <c r="A116" s="328" t="s">
        <v>450</v>
      </c>
      <c r="B116" s="328" t="s">
        <v>409</v>
      </c>
      <c r="C116" s="327" t="s">
        <v>59</v>
      </c>
      <c r="D116" s="350">
        <v>1.4300348986664574E-2</v>
      </c>
      <c r="E116" s="350">
        <v>6.093765920504806E-2</v>
      </c>
      <c r="F116" s="350">
        <v>1.8268852457631792E-2</v>
      </c>
      <c r="G116" s="350">
        <v>0.40516639835108931</v>
      </c>
      <c r="H116" s="344">
        <v>1</v>
      </c>
      <c r="I116" s="350">
        <v>3.5295002361654067E-2</v>
      </c>
      <c r="J116" s="350">
        <v>0.15111807943167868</v>
      </c>
      <c r="K116" s="350">
        <v>4.5283402044388091E-2</v>
      </c>
      <c r="L116" s="344">
        <v>1</v>
      </c>
      <c r="M116" s="350">
        <v>2.4892109352448974</v>
      </c>
      <c r="N116" s="350">
        <v>0.78764753633459128</v>
      </c>
      <c r="O116" s="350">
        <v>3.3572550903199545</v>
      </c>
      <c r="P116" s="344">
        <v>1</v>
      </c>
      <c r="Q116" s="350">
        <v>22.316120799876281</v>
      </c>
      <c r="R116" s="350">
        <v>55.311380252772054</v>
      </c>
      <c r="S116" s="350">
        <v>0.236587763274339</v>
      </c>
      <c r="T116" s="344">
        <v>1</v>
      </c>
      <c r="U116" s="350">
        <v>0.30216355477641821</v>
      </c>
      <c r="V116" s="350">
        <v>6.7031519321097255</v>
      </c>
      <c r="W116" s="350">
        <v>16.606085062521515</v>
      </c>
      <c r="X116" s="344">
        <v>1</v>
      </c>
      <c r="Y116" s="350">
        <v>4.2815715914460295</v>
      </c>
      <c r="Z116" s="350">
        <v>1.2829975638020015</v>
      </c>
      <c r="AA116" s="350">
        <v>28.332623121919372</v>
      </c>
      <c r="AB116" s="350">
        <v>70.525875299254153</v>
      </c>
      <c r="AC116" s="314">
        <v>2.5488232432719833E-3</v>
      </c>
      <c r="AD116" s="314">
        <v>0.99745117675672801</v>
      </c>
    </row>
    <row r="117" spans="1:30" s="312" customFormat="1" x14ac:dyDescent="0.3">
      <c r="A117" s="328" t="s">
        <v>451</v>
      </c>
      <c r="B117" s="328" t="s">
        <v>409</v>
      </c>
      <c r="C117" s="327" t="s">
        <v>59</v>
      </c>
      <c r="D117" s="350">
        <v>1.3494891659728876E-2</v>
      </c>
      <c r="E117" s="350">
        <v>5.7483849802102478E-2</v>
      </c>
      <c r="F117" s="350">
        <v>1.7223322621340575E-2</v>
      </c>
      <c r="G117" s="350">
        <v>0.38234567946623144</v>
      </c>
      <c r="H117" s="344">
        <v>1</v>
      </c>
      <c r="I117" s="350">
        <v>3.5295002361654067E-2</v>
      </c>
      <c r="J117" s="350">
        <v>0.15086845990593004</v>
      </c>
      <c r="K117" s="350">
        <v>4.5208363903987629E-2</v>
      </c>
      <c r="L117" s="344">
        <v>1</v>
      </c>
      <c r="M117" s="350">
        <v>2.6367936760277817</v>
      </c>
      <c r="N117" s="350">
        <v>0.78796864625041618</v>
      </c>
      <c r="O117" s="350">
        <v>3.3553314542465125</v>
      </c>
      <c r="P117" s="344">
        <v>1</v>
      </c>
      <c r="Q117" s="350">
        <v>22.325218686102062</v>
      </c>
      <c r="R117" s="350">
        <v>58.652373675601702</v>
      </c>
      <c r="S117" s="350">
        <v>0.23636154320878416</v>
      </c>
      <c r="T117" s="344">
        <v>1</v>
      </c>
      <c r="U117" s="350">
        <v>0.30159946626761436</v>
      </c>
      <c r="V117" s="350">
        <v>6.6967425242497463</v>
      </c>
      <c r="W117" s="350">
        <v>17.59557475609698</v>
      </c>
      <c r="X117" s="344">
        <v>1</v>
      </c>
      <c r="Y117" s="350">
        <v>4.2744992154991222</v>
      </c>
      <c r="Z117" s="350">
        <v>1.2808715364502656</v>
      </c>
      <c r="AA117" s="350">
        <v>28.332623121919372</v>
      </c>
      <c r="AB117" s="350">
        <v>74.707281473155547</v>
      </c>
      <c r="AC117" s="314">
        <v>1.2996791096896467E-3</v>
      </c>
      <c r="AD117" s="314">
        <v>0.99870032089031036</v>
      </c>
    </row>
    <row r="118" spans="1:30" s="312" customFormat="1" x14ac:dyDescent="0.3">
      <c r="A118" s="328" t="s">
        <v>452</v>
      </c>
      <c r="B118" s="328" t="s">
        <v>409</v>
      </c>
      <c r="C118" s="327" t="s">
        <v>59</v>
      </c>
      <c r="D118" s="350">
        <v>1.3460381383483742E-2</v>
      </c>
      <c r="E118" s="350">
        <v>5.7073234737465249E-2</v>
      </c>
      <c r="F118" s="350">
        <v>1.7259354549219272E-2</v>
      </c>
      <c r="G118" s="350">
        <v>0.38136791281554477</v>
      </c>
      <c r="H118" s="344">
        <v>1</v>
      </c>
      <c r="I118" s="350">
        <v>3.5295002361654067E-2</v>
      </c>
      <c r="J118" s="350">
        <v>0.15026382886238954</v>
      </c>
      <c r="K118" s="350">
        <v>4.54192915023581E-2</v>
      </c>
      <c r="L118" s="344">
        <v>1</v>
      </c>
      <c r="M118" s="350">
        <v>2.644317186927756</v>
      </c>
      <c r="N118" s="350">
        <v>0.7838584369665661</v>
      </c>
      <c r="O118" s="350">
        <v>3.3247946013198177</v>
      </c>
      <c r="P118" s="344">
        <v>1</v>
      </c>
      <c r="Q118" s="350">
        <v>22.20876567551052</v>
      </c>
      <c r="R118" s="350">
        <v>58.514140790366206</v>
      </c>
      <c r="S118" s="350">
        <v>0.23741133954514032</v>
      </c>
      <c r="T118" s="344">
        <v>1</v>
      </c>
      <c r="U118" s="350">
        <v>0.30436176472276322</v>
      </c>
      <c r="V118" s="350">
        <v>6.7264860082024978</v>
      </c>
      <c r="W118" s="350">
        <v>17.713793935259812</v>
      </c>
      <c r="X118" s="344">
        <v>1</v>
      </c>
      <c r="Y118" s="350">
        <v>4.2573684320146752</v>
      </c>
      <c r="Z118" s="350">
        <v>1.2868476686009085</v>
      </c>
      <c r="AA118" s="350">
        <v>28.332623121919372</v>
      </c>
      <c r="AB118" s="350">
        <v>74.920442272038187</v>
      </c>
      <c r="AC118" s="314">
        <v>1.2885689415253893E-3</v>
      </c>
      <c r="AD118" s="314">
        <v>0.9987114310584746</v>
      </c>
    </row>
    <row r="119" spans="1:30" s="312" customFormat="1" x14ac:dyDescent="0.3">
      <c r="A119" s="328" t="s">
        <v>453</v>
      </c>
      <c r="B119" s="328" t="s">
        <v>409</v>
      </c>
      <c r="C119" s="327" t="s">
        <v>334</v>
      </c>
      <c r="D119" s="350">
        <v>1.3326550731164882E-2</v>
      </c>
      <c r="E119" s="350">
        <v>5.6253489663313463E-2</v>
      </c>
      <c r="F119" s="350">
        <v>8.4238265539663071E-2</v>
      </c>
      <c r="G119" s="350">
        <v>0.3775761393812338</v>
      </c>
      <c r="H119" s="344">
        <v>1</v>
      </c>
      <c r="I119" s="350">
        <v>3.5295002361654067E-2</v>
      </c>
      <c r="J119" s="350">
        <v>0.14966659743752617</v>
      </c>
      <c r="K119" s="350">
        <v>0.22412582685536359</v>
      </c>
      <c r="L119" s="344">
        <v>1</v>
      </c>
      <c r="M119" s="350">
        <v>2.6723198327728164</v>
      </c>
      <c r="N119" s="350">
        <v>0.15861216805505243</v>
      </c>
      <c r="O119" s="350">
        <v>0.66940743369659528</v>
      </c>
      <c r="P119" s="344">
        <v>1</v>
      </c>
      <c r="Q119" s="350">
        <v>4.4938987800543417</v>
      </c>
      <c r="R119" s="350">
        <v>11.954182134833765</v>
      </c>
      <c r="S119" s="350">
        <v>0.23876158025462624</v>
      </c>
      <c r="T119" s="344">
        <v>1</v>
      </c>
      <c r="U119" s="350">
        <v>1.5089679509481191</v>
      </c>
      <c r="V119" s="350">
        <v>6.7647418693482351</v>
      </c>
      <c r="W119" s="350">
        <v>17.995141867430345</v>
      </c>
      <c r="X119" s="344">
        <v>1</v>
      </c>
      <c r="Y119" s="350">
        <v>4.240447299137454</v>
      </c>
      <c r="Z119" s="350">
        <v>6.3500725841815768</v>
      </c>
      <c r="AA119" s="350">
        <v>28.332623121919372</v>
      </c>
      <c r="AB119" s="350">
        <v>75.713830683182849</v>
      </c>
      <c r="AC119" s="314">
        <v>4.6861712778558738E-2</v>
      </c>
      <c r="AD119" s="314">
        <v>0.95313828722144123</v>
      </c>
    </row>
    <row r="120" spans="1:30" s="312" customFormat="1" x14ac:dyDescent="0.3">
      <c r="A120" s="328" t="s">
        <v>454</v>
      </c>
      <c r="B120" s="328" t="s">
        <v>409</v>
      </c>
      <c r="C120" s="327" t="s">
        <v>334</v>
      </c>
      <c r="D120" s="350">
        <v>1.3170216970255956E-2</v>
      </c>
      <c r="E120" s="350">
        <v>5.6270352932595698E-2</v>
      </c>
      <c r="F120" s="350">
        <v>8.4560876124678025E-2</v>
      </c>
      <c r="G120" s="350">
        <v>0.37314679385216898</v>
      </c>
      <c r="H120" s="344">
        <v>1</v>
      </c>
      <c r="I120" s="350">
        <v>3.5295002361654067E-2</v>
      </c>
      <c r="J120" s="350">
        <v>0.15141450119391484</v>
      </c>
      <c r="K120" s="350">
        <v>0.2274562265324421</v>
      </c>
      <c r="L120" s="344">
        <v>1</v>
      </c>
      <c r="M120" s="350">
        <v>2.7021199444530115</v>
      </c>
      <c r="N120" s="350">
        <v>0.15621490493186563</v>
      </c>
      <c r="O120" s="350">
        <v>0.66723723334482898</v>
      </c>
      <c r="P120" s="344">
        <v>1</v>
      </c>
      <c r="Q120" s="350">
        <v>4.4259780274610145</v>
      </c>
      <c r="R120" s="350">
        <v>11.914828476012914</v>
      </c>
      <c r="S120" s="350">
        <v>0.23581140807034537</v>
      </c>
      <c r="T120" s="344">
        <v>1</v>
      </c>
      <c r="U120" s="350">
        <v>1.5130238553261621</v>
      </c>
      <c r="V120" s="350">
        <v>6.6811557527062337</v>
      </c>
      <c r="W120" s="350">
        <v>17.979531033187204</v>
      </c>
      <c r="X120" s="344">
        <v>1</v>
      </c>
      <c r="Y120" s="350">
        <v>4.2899699975206023</v>
      </c>
      <c r="Z120" s="350">
        <v>6.4444315430776031</v>
      </c>
      <c r="AA120" s="350">
        <v>28.332623121919372</v>
      </c>
      <c r="AB120" s="350">
        <v>76.558146016408912</v>
      </c>
      <c r="AC120" s="314">
        <v>4.7438274963519649E-2</v>
      </c>
      <c r="AD120" s="314">
        <v>0.9525617250364804</v>
      </c>
    </row>
    <row r="121" spans="1:30" s="312" customFormat="1" x14ac:dyDescent="0.3">
      <c r="A121" s="329"/>
      <c r="B121" s="329"/>
      <c r="C121" s="327"/>
      <c r="D121" s="324"/>
      <c r="E121" s="324"/>
      <c r="F121" s="324"/>
      <c r="G121" s="324"/>
      <c r="H121" s="324"/>
      <c r="I121" s="324"/>
      <c r="J121" s="324"/>
      <c r="K121" s="324"/>
      <c r="L121" s="324"/>
      <c r="M121" s="324"/>
      <c r="N121" s="324"/>
      <c r="O121" s="324"/>
      <c r="P121" s="324"/>
      <c r="Q121" s="324"/>
      <c r="R121" s="324"/>
      <c r="S121" s="324"/>
      <c r="T121" s="324"/>
      <c r="U121" s="324"/>
      <c r="V121" s="324"/>
      <c r="W121" s="324"/>
      <c r="X121" s="324"/>
      <c r="Y121" s="324"/>
      <c r="Z121" s="324"/>
      <c r="AA121" s="324"/>
      <c r="AB121" s="324"/>
      <c r="AC121" s="324"/>
      <c r="AD121" s="324"/>
    </row>
    <row r="122" spans="1:30" x14ac:dyDescent="0.3">
      <c r="A122" s="131" t="s">
        <v>644</v>
      </c>
    </row>
    <row r="123" spans="1:30" s="251" customFormat="1" ht="16.8" thickBot="1" x14ac:dyDescent="0.35">
      <c r="A123" s="323" t="s">
        <v>404</v>
      </c>
      <c r="B123" s="323" t="s">
        <v>405</v>
      </c>
      <c r="C123" s="323" t="s">
        <v>524</v>
      </c>
      <c r="D123" s="351" t="s">
        <v>612</v>
      </c>
      <c r="E123" s="351" t="s">
        <v>613</v>
      </c>
      <c r="F123" s="351" t="s">
        <v>614</v>
      </c>
      <c r="G123" s="351" t="s">
        <v>615</v>
      </c>
      <c r="H123" s="351" t="s">
        <v>638</v>
      </c>
      <c r="I123" s="351" t="s">
        <v>616</v>
      </c>
      <c r="J123" s="351" t="s">
        <v>617</v>
      </c>
      <c r="K123" s="351" t="s">
        <v>618</v>
      </c>
      <c r="L123" s="351" t="s">
        <v>639</v>
      </c>
      <c r="M123" s="351" t="s">
        <v>619</v>
      </c>
      <c r="N123" s="351" t="s">
        <v>620</v>
      </c>
      <c r="O123" s="351" t="s">
        <v>621</v>
      </c>
      <c r="P123" s="351" t="s">
        <v>640</v>
      </c>
      <c r="Q123" s="351" t="s">
        <v>622</v>
      </c>
      <c r="R123" s="351" t="s">
        <v>623</v>
      </c>
      <c r="S123" s="351" t="s">
        <v>624</v>
      </c>
      <c r="T123" s="351" t="s">
        <v>641</v>
      </c>
      <c r="U123" s="351" t="s">
        <v>625</v>
      </c>
      <c r="V123" s="351" t="s">
        <v>626</v>
      </c>
      <c r="W123" s="351" t="s">
        <v>627</v>
      </c>
      <c r="X123" s="351" t="s">
        <v>642</v>
      </c>
      <c r="Y123" s="351" t="s">
        <v>628</v>
      </c>
      <c r="Z123" s="351" t="s">
        <v>629</v>
      </c>
      <c r="AA123" s="351" t="s">
        <v>630</v>
      </c>
      <c r="AB123" s="351" t="s">
        <v>631</v>
      </c>
    </row>
    <row r="124" spans="1:30" x14ac:dyDescent="0.3">
      <c r="A124" s="327" t="s">
        <v>423</v>
      </c>
      <c r="B124" s="327" t="s">
        <v>411</v>
      </c>
      <c r="C124" s="327" t="s">
        <v>59</v>
      </c>
      <c r="D124" s="352">
        <v>7.2635162854372938E-3</v>
      </c>
      <c r="E124" s="352">
        <v>2.6507301334338248E-3</v>
      </c>
      <c r="F124" s="352">
        <v>8.5122154905554262E-3</v>
      </c>
      <c r="G124" s="352">
        <v>7.2635162854681797E-3</v>
      </c>
      <c r="H124" s="352">
        <v>0</v>
      </c>
      <c r="I124" s="352">
        <v>0</v>
      </c>
      <c r="J124" s="352">
        <v>9.3754547259866077E-3</v>
      </c>
      <c r="K124" s="352">
        <v>7.8156787217585743E-3</v>
      </c>
      <c r="L124" s="352">
        <v>0</v>
      </c>
      <c r="M124" s="352">
        <v>7.830702165632893E-3</v>
      </c>
      <c r="N124" s="352">
        <v>8.0527456532343122E-3</v>
      </c>
      <c r="O124" s="352">
        <v>1.0127154322151251E-2</v>
      </c>
      <c r="P124" s="352">
        <v>0</v>
      </c>
      <c r="Q124" s="352">
        <v>8.0527456532063883E-3</v>
      </c>
      <c r="R124" s="352">
        <v>8.9666007919548645E-3</v>
      </c>
      <c r="S124" s="352">
        <v>9.0321507860841536E-3</v>
      </c>
      <c r="T124" s="352">
        <v>0</v>
      </c>
      <c r="U124" s="352">
        <v>9.3546079430473963E-3</v>
      </c>
      <c r="V124" s="352">
        <v>9.0321507860877531E-3</v>
      </c>
      <c r="W124" s="352">
        <v>2.9490471424463431E-3</v>
      </c>
      <c r="X124" s="352">
        <v>0</v>
      </c>
      <c r="Y124" s="352">
        <v>9.375454725966707E-3</v>
      </c>
      <c r="Z124" s="352">
        <v>7.8156787217848328E-3</v>
      </c>
      <c r="AA124" s="352">
        <v>0</v>
      </c>
      <c r="AB124" s="352">
        <v>7.8307021656479087E-3</v>
      </c>
      <c r="AC124" s="330"/>
      <c r="AD124" s="330"/>
    </row>
    <row r="125" spans="1:30" x14ac:dyDescent="0.3">
      <c r="A125" s="327" t="s">
        <v>424</v>
      </c>
      <c r="B125" s="327" t="s">
        <v>411</v>
      </c>
      <c r="C125" s="327" t="s">
        <v>59</v>
      </c>
      <c r="D125" s="352">
        <v>1.031251180817149E-2</v>
      </c>
      <c r="E125" s="352">
        <v>1.2552475789495882E-2</v>
      </c>
      <c r="F125" s="352">
        <v>8.6707184703369231E-3</v>
      </c>
      <c r="G125" s="352">
        <v>1.0312511808148699E-2</v>
      </c>
      <c r="H125" s="352">
        <v>0</v>
      </c>
      <c r="I125" s="352">
        <v>0</v>
      </c>
      <c r="J125" s="352">
        <v>1.2924489846513686E-2</v>
      </c>
      <c r="K125" s="352">
        <v>8.8948144196322812E-3</v>
      </c>
      <c r="L125" s="352">
        <v>0</v>
      </c>
      <c r="M125" s="352">
        <v>1.025709507859926E-2</v>
      </c>
      <c r="N125" s="352">
        <v>8.8940809177317053E-3</v>
      </c>
      <c r="O125" s="352">
        <v>1.0274455577178545E-2</v>
      </c>
      <c r="P125" s="352">
        <v>0</v>
      </c>
      <c r="Q125" s="352">
        <v>8.8940809177243726E-3</v>
      </c>
      <c r="R125" s="352">
        <v>8.5445573243774688E-3</v>
      </c>
      <c r="S125" s="352">
        <v>1.3963609255418369E-2</v>
      </c>
      <c r="T125" s="352">
        <v>0</v>
      </c>
      <c r="U125" s="352">
        <v>1.0417659579408661E-2</v>
      </c>
      <c r="V125" s="352">
        <v>1.3963609255415923E-2</v>
      </c>
      <c r="W125" s="352">
        <v>1.2827589353465917E-2</v>
      </c>
      <c r="X125" s="352">
        <v>0</v>
      </c>
      <c r="Y125" s="352">
        <v>1.2924489846517544E-2</v>
      </c>
      <c r="Z125" s="352">
        <v>8.8948144196098009E-3</v>
      </c>
      <c r="AA125" s="352">
        <v>0</v>
      </c>
      <c r="AB125" s="352">
        <v>1.025709507858613E-2</v>
      </c>
      <c r="AC125" s="330"/>
      <c r="AD125" s="330"/>
    </row>
    <row r="126" spans="1:30" x14ac:dyDescent="0.3">
      <c r="A126" s="327" t="s">
        <v>425</v>
      </c>
      <c r="B126" s="327" t="s">
        <v>411</v>
      </c>
      <c r="C126" s="327" t="s">
        <v>59</v>
      </c>
      <c r="D126" s="352">
        <v>8.7613124872110478E-3</v>
      </c>
      <c r="E126" s="352">
        <v>6.4265679411968065E-3</v>
      </c>
      <c r="F126" s="352">
        <v>9.3903440957474674E-3</v>
      </c>
      <c r="G126" s="352">
        <v>8.7613124872160577E-3</v>
      </c>
      <c r="H126" s="352">
        <v>0</v>
      </c>
      <c r="I126" s="352">
        <v>0</v>
      </c>
      <c r="J126" s="352">
        <v>8.6929538343330174E-3</v>
      </c>
      <c r="K126" s="352">
        <v>7.151673951179543E-3</v>
      </c>
      <c r="L126" s="352">
        <v>0</v>
      </c>
      <c r="M126" s="352">
        <v>9.1320749634393236E-3</v>
      </c>
      <c r="N126" s="352">
        <v>5.9942928749178231E-3</v>
      </c>
      <c r="O126" s="352">
        <v>8.9357863578940922E-3</v>
      </c>
      <c r="P126" s="352">
        <v>0</v>
      </c>
      <c r="Q126" s="352">
        <v>5.9942928749408403E-3</v>
      </c>
      <c r="R126" s="352">
        <v>8.716456757544136E-3</v>
      </c>
      <c r="S126" s="352">
        <v>9.1310431869693516E-3</v>
      </c>
      <c r="T126" s="352">
        <v>0</v>
      </c>
      <c r="U126" s="352">
        <v>8.553291705226309E-3</v>
      </c>
      <c r="V126" s="352">
        <v>9.1310431869365376E-3</v>
      </c>
      <c r="W126" s="352">
        <v>6.5473077871721058E-3</v>
      </c>
      <c r="X126" s="352">
        <v>0</v>
      </c>
      <c r="Y126" s="352">
        <v>8.6929538343268557E-3</v>
      </c>
      <c r="Z126" s="352">
        <v>7.1516739511672612E-3</v>
      </c>
      <c r="AA126" s="352">
        <v>0</v>
      </c>
      <c r="AB126" s="352">
        <v>9.1320749634034998E-3</v>
      </c>
      <c r="AC126" s="330"/>
      <c r="AD126" s="330"/>
    </row>
    <row r="127" spans="1:30" x14ac:dyDescent="0.3">
      <c r="A127" s="327" t="s">
        <v>426</v>
      </c>
      <c r="B127" s="327" t="s">
        <v>411</v>
      </c>
      <c r="C127" s="327" t="s">
        <v>59</v>
      </c>
      <c r="D127" s="352">
        <v>1.0681200416178373E-2</v>
      </c>
      <c r="E127" s="352">
        <v>1.0328304070946233E-2</v>
      </c>
      <c r="F127" s="352">
        <v>7.5700379627075872E-3</v>
      </c>
      <c r="G127" s="352">
        <v>1.0681200416184394E-2</v>
      </c>
      <c r="H127" s="352">
        <v>0</v>
      </c>
      <c r="I127" s="352">
        <v>0</v>
      </c>
      <c r="J127" s="352">
        <v>1.3328957886551546E-2</v>
      </c>
      <c r="K127" s="352">
        <v>9.530849438417829E-3</v>
      </c>
      <c r="L127" s="352">
        <v>0</v>
      </c>
      <c r="M127" s="352">
        <v>1.0798782822070909E-2</v>
      </c>
      <c r="N127" s="352">
        <v>9.158758944509536E-3</v>
      </c>
      <c r="O127" s="352">
        <v>1.2600168262934202E-2</v>
      </c>
      <c r="P127" s="352">
        <v>0</v>
      </c>
      <c r="Q127" s="352">
        <v>9.1587589444954553E-3</v>
      </c>
      <c r="R127" s="352">
        <v>7.645538149736425E-3</v>
      </c>
      <c r="S127" s="352">
        <v>1.2775198364796427E-2</v>
      </c>
      <c r="T127" s="352">
        <v>0</v>
      </c>
      <c r="U127" s="352">
        <v>1.2186530594254322E-2</v>
      </c>
      <c r="V127" s="352">
        <v>1.2775198364783835E-2</v>
      </c>
      <c r="W127" s="352">
        <v>1.0551070042551378E-2</v>
      </c>
      <c r="X127" s="352">
        <v>0</v>
      </c>
      <c r="Y127" s="352">
        <v>1.3328957886555881E-2</v>
      </c>
      <c r="Z127" s="352">
        <v>9.5308494384309488E-3</v>
      </c>
      <c r="AA127" s="352">
        <v>0</v>
      </c>
      <c r="AB127" s="352">
        <v>1.0798782822047655E-2</v>
      </c>
      <c r="AC127" s="330"/>
      <c r="AD127" s="330"/>
    </row>
    <row r="128" spans="1:30" x14ac:dyDescent="0.3">
      <c r="A128" s="327" t="s">
        <v>427</v>
      </c>
      <c r="B128" s="327" t="s">
        <v>411</v>
      </c>
      <c r="C128" s="327" t="s">
        <v>59</v>
      </c>
      <c r="D128" s="352">
        <v>7.9802647492115929E-3</v>
      </c>
      <c r="E128" s="352">
        <v>7.557664527862904E-3</v>
      </c>
      <c r="F128" s="352">
        <v>8.1507737912891991E-3</v>
      </c>
      <c r="G128" s="352">
        <v>7.9802647492167155E-3</v>
      </c>
      <c r="H128" s="352">
        <v>0</v>
      </c>
      <c r="I128" s="352">
        <v>0</v>
      </c>
      <c r="J128" s="352">
        <v>1.217576272243006E-2</v>
      </c>
      <c r="K128" s="352">
        <v>8.7494918366381388E-3</v>
      </c>
      <c r="L128" s="352">
        <v>0</v>
      </c>
      <c r="M128" s="352">
        <v>8.0435679314709834E-3</v>
      </c>
      <c r="N128" s="352">
        <v>8.9618565574247112E-3</v>
      </c>
      <c r="O128" s="352">
        <v>1.1240685531802458E-2</v>
      </c>
      <c r="P128" s="352">
        <v>0</v>
      </c>
      <c r="Q128" s="352">
        <v>8.9618565574318444E-3</v>
      </c>
      <c r="R128" s="352">
        <v>8.6472005651791386E-3</v>
      </c>
      <c r="S128" s="352">
        <v>1.1613110703436434E-2</v>
      </c>
      <c r="T128" s="352">
        <v>0</v>
      </c>
      <c r="U128" s="352">
        <v>1.1784901766281303E-2</v>
      </c>
      <c r="V128" s="352">
        <v>1.1613110703398245E-2</v>
      </c>
      <c r="W128" s="352">
        <v>8.1416498958534235E-3</v>
      </c>
      <c r="X128" s="352">
        <v>0</v>
      </c>
      <c r="Y128" s="352">
        <v>1.2175762722450929E-2</v>
      </c>
      <c r="Z128" s="352">
        <v>8.7494918366414695E-3</v>
      </c>
      <c r="AA128" s="352">
        <v>0</v>
      </c>
      <c r="AB128" s="352">
        <v>8.0435679314675886E-3</v>
      </c>
      <c r="AC128" s="330"/>
      <c r="AD128" s="330"/>
    </row>
    <row r="129" spans="1:30" x14ac:dyDescent="0.3">
      <c r="A129" s="327" t="s">
        <v>428</v>
      </c>
      <c r="B129" s="327" t="s">
        <v>411</v>
      </c>
      <c r="C129" s="327" t="s">
        <v>59</v>
      </c>
      <c r="D129" s="352">
        <v>9.7973433389170889E-3</v>
      </c>
      <c r="E129" s="352">
        <v>1.2644721974323611E-2</v>
      </c>
      <c r="F129" s="352">
        <v>1.422809307394465E-2</v>
      </c>
      <c r="G129" s="352">
        <v>9.7973433389324065E-3</v>
      </c>
      <c r="H129" s="352">
        <v>0</v>
      </c>
      <c r="I129" s="352">
        <v>0</v>
      </c>
      <c r="J129" s="352">
        <v>1.2324899590885069E-2</v>
      </c>
      <c r="K129" s="352">
        <v>1.1609331990594881E-2</v>
      </c>
      <c r="L129" s="352">
        <v>0</v>
      </c>
      <c r="M129" s="352">
        <v>1.0181475418904296E-2</v>
      </c>
      <c r="N129" s="352">
        <v>1.2028527181134197E-2</v>
      </c>
      <c r="O129" s="352">
        <v>1.7314298493032156E-2</v>
      </c>
      <c r="P129" s="352">
        <v>0</v>
      </c>
      <c r="Q129" s="352">
        <v>1.2028527181146741E-2</v>
      </c>
      <c r="R129" s="352">
        <v>1.4504361698464778E-2</v>
      </c>
      <c r="S129" s="352">
        <v>1.2460005245901559E-2</v>
      </c>
      <c r="T129" s="352">
        <v>0</v>
      </c>
      <c r="U129" s="352">
        <v>1.7287577388048623E-2</v>
      </c>
      <c r="V129" s="352">
        <v>1.2460005245910507E-2</v>
      </c>
      <c r="W129" s="352">
        <v>1.2167420561702119E-2</v>
      </c>
      <c r="X129" s="352">
        <v>0</v>
      </c>
      <c r="Y129" s="352">
        <v>1.2324899590870188E-2</v>
      </c>
      <c r="Z129" s="352">
        <v>1.1609331990591356E-2</v>
      </c>
      <c r="AA129" s="352">
        <v>0</v>
      </c>
      <c r="AB129" s="352">
        <v>1.0181475418900836E-2</v>
      </c>
      <c r="AC129" s="330"/>
      <c r="AD129" s="330"/>
    </row>
    <row r="130" spans="1:30" x14ac:dyDescent="0.3">
      <c r="A130" s="327" t="s">
        <v>429</v>
      </c>
      <c r="B130" s="327" t="s">
        <v>411</v>
      </c>
      <c r="C130" s="327" t="s">
        <v>59</v>
      </c>
      <c r="D130" s="352">
        <v>9.1041916049307697E-3</v>
      </c>
      <c r="E130" s="352">
        <v>1.0824142615664193E-2</v>
      </c>
      <c r="F130" s="352">
        <v>1.1600022919619157E-2</v>
      </c>
      <c r="G130" s="352">
        <v>9.1041916049386662E-3</v>
      </c>
      <c r="H130" s="352">
        <v>0</v>
      </c>
      <c r="I130" s="352">
        <v>0</v>
      </c>
      <c r="J130" s="352">
        <v>9.5771934537278065E-3</v>
      </c>
      <c r="K130" s="352">
        <v>1.0356557973643652E-2</v>
      </c>
      <c r="L130" s="352">
        <v>0</v>
      </c>
      <c r="M130" s="352">
        <v>9.1290826879615924E-3</v>
      </c>
      <c r="N130" s="352">
        <v>1.1062425934453599E-2</v>
      </c>
      <c r="O130" s="352">
        <v>7.3077291749451276E-3</v>
      </c>
      <c r="P130" s="352">
        <v>0</v>
      </c>
      <c r="Q130" s="352">
        <v>1.1062425934456832E-2</v>
      </c>
      <c r="R130" s="352">
        <v>1.1386568748076392E-2</v>
      </c>
      <c r="S130" s="352">
        <v>9.9237632533786188E-3</v>
      </c>
      <c r="T130" s="352">
        <v>0</v>
      </c>
      <c r="U130" s="352">
        <v>6.4233949945934907E-3</v>
      </c>
      <c r="V130" s="352">
        <v>9.9237632533855629E-3</v>
      </c>
      <c r="W130" s="352">
        <v>1.0066327076380187E-2</v>
      </c>
      <c r="X130" s="352">
        <v>0</v>
      </c>
      <c r="Y130" s="352">
        <v>9.5771934537234316E-3</v>
      </c>
      <c r="Z130" s="352">
        <v>1.0356557973649016E-2</v>
      </c>
      <c r="AA130" s="352">
        <v>0</v>
      </c>
      <c r="AB130" s="352">
        <v>9.129082687972849E-3</v>
      </c>
      <c r="AC130" s="330"/>
      <c r="AD130" s="330"/>
    </row>
    <row r="131" spans="1:30" x14ac:dyDescent="0.3">
      <c r="A131" s="327" t="s">
        <v>430</v>
      </c>
      <c r="B131" s="327" t="s">
        <v>411</v>
      </c>
      <c r="C131" s="327" t="s">
        <v>59</v>
      </c>
      <c r="D131" s="352">
        <v>6.3537783113677884E-3</v>
      </c>
      <c r="E131" s="352">
        <v>9.5811805982549247E-3</v>
      </c>
      <c r="F131" s="352">
        <v>5.7464595541487648E-3</v>
      </c>
      <c r="G131" s="352">
        <v>6.3537783113310443E-3</v>
      </c>
      <c r="H131" s="352">
        <v>0</v>
      </c>
      <c r="I131" s="352">
        <v>0</v>
      </c>
      <c r="J131" s="352">
        <v>8.8391524833523957E-3</v>
      </c>
      <c r="K131" s="352">
        <v>6.6431121237151801E-3</v>
      </c>
      <c r="L131" s="352">
        <v>0</v>
      </c>
      <c r="M131" s="352">
        <v>6.259694208555119E-3</v>
      </c>
      <c r="N131" s="352">
        <v>6.9345140511880106E-3</v>
      </c>
      <c r="O131" s="352">
        <v>1.0236976638053653E-2</v>
      </c>
      <c r="P131" s="352">
        <v>0</v>
      </c>
      <c r="Q131" s="352">
        <v>6.934514051191343E-3</v>
      </c>
      <c r="R131" s="352">
        <v>5.7646227581235072E-3</v>
      </c>
      <c r="S131" s="352">
        <v>9.6674873002829918E-3</v>
      </c>
      <c r="T131" s="352">
        <v>0</v>
      </c>
      <c r="U131" s="352">
        <v>1.0462783032714664E-2</v>
      </c>
      <c r="V131" s="352">
        <v>9.6674873002907721E-3</v>
      </c>
      <c r="W131" s="352">
        <v>1.011015872806869E-2</v>
      </c>
      <c r="X131" s="352">
        <v>0</v>
      </c>
      <c r="Y131" s="352">
        <v>8.8391524833671027E-3</v>
      </c>
      <c r="Z131" s="352">
        <v>6.6431121237161663E-3</v>
      </c>
      <c r="AA131" s="352">
        <v>0</v>
      </c>
      <c r="AB131" s="352">
        <v>6.2596942085343145E-3</v>
      </c>
      <c r="AC131" s="330"/>
      <c r="AD131" s="330"/>
    </row>
    <row r="132" spans="1:30" x14ac:dyDescent="0.3">
      <c r="A132" s="327" t="s">
        <v>431</v>
      </c>
      <c r="B132" s="327" t="s">
        <v>411</v>
      </c>
      <c r="C132" s="327" t="s">
        <v>59</v>
      </c>
      <c r="D132" s="352">
        <v>8.8380337079286865E-3</v>
      </c>
      <c r="E132" s="352">
        <v>1.2090519462761719E-2</v>
      </c>
      <c r="F132" s="352">
        <v>9.439778109512539E-3</v>
      </c>
      <c r="G132" s="352">
        <v>8.8380337079243636E-3</v>
      </c>
      <c r="H132" s="352">
        <v>0</v>
      </c>
      <c r="I132" s="352">
        <v>0</v>
      </c>
      <c r="J132" s="352">
        <v>9.1211285368797031E-3</v>
      </c>
      <c r="K132" s="352">
        <v>7.0542245555093317E-3</v>
      </c>
      <c r="L132" s="352">
        <v>0</v>
      </c>
      <c r="M132" s="352">
        <v>8.9674905115875309E-3</v>
      </c>
      <c r="N132" s="352">
        <v>7.4372194857873948E-3</v>
      </c>
      <c r="O132" s="352">
        <v>1.1400008002370496E-2</v>
      </c>
      <c r="P132" s="352">
        <v>0</v>
      </c>
      <c r="Q132" s="352">
        <v>7.4372194858021642E-3</v>
      </c>
      <c r="R132" s="352">
        <v>9.5145106081989742E-3</v>
      </c>
      <c r="S132" s="352">
        <v>9.2801411014450507E-3</v>
      </c>
      <c r="T132" s="352">
        <v>0</v>
      </c>
      <c r="U132" s="352">
        <v>1.1409917289699537E-2</v>
      </c>
      <c r="V132" s="352">
        <v>9.2801411014721055E-3</v>
      </c>
      <c r="W132" s="352">
        <v>1.1587721304032976E-2</v>
      </c>
      <c r="X132" s="352">
        <v>0</v>
      </c>
      <c r="Y132" s="352">
        <v>9.1211285368639743E-3</v>
      </c>
      <c r="Z132" s="352">
        <v>7.0542245555274387E-3</v>
      </c>
      <c r="AA132" s="352">
        <v>0</v>
      </c>
      <c r="AB132" s="352">
        <v>8.9674905116156264E-3</v>
      </c>
      <c r="AC132" s="330"/>
      <c r="AD132" s="330"/>
    </row>
    <row r="133" spans="1:30" x14ac:dyDescent="0.3">
      <c r="A133" s="327" t="s">
        <v>432</v>
      </c>
      <c r="B133" s="327" t="s">
        <v>411</v>
      </c>
      <c r="C133" s="327" t="s">
        <v>59</v>
      </c>
      <c r="D133" s="352">
        <v>7.5620089917160785E-3</v>
      </c>
      <c r="E133" s="352">
        <v>7.5909720500481944E-3</v>
      </c>
      <c r="F133" s="352">
        <v>1.0029859692666759E-2</v>
      </c>
      <c r="G133" s="352">
        <v>7.5620089917298417E-3</v>
      </c>
      <c r="H133" s="352">
        <v>0</v>
      </c>
      <c r="I133" s="352">
        <v>0</v>
      </c>
      <c r="J133" s="352">
        <v>1.1175682041927459E-2</v>
      </c>
      <c r="K133" s="352">
        <v>1.6975930189611469E-2</v>
      </c>
      <c r="L133" s="352">
        <v>0</v>
      </c>
      <c r="M133" s="352">
        <v>7.3016086170233675E-3</v>
      </c>
      <c r="N133" s="352">
        <v>1.6296969076611899E-2</v>
      </c>
      <c r="O133" s="352">
        <v>1.1643555479185276E-2</v>
      </c>
      <c r="P133" s="352">
        <v>0</v>
      </c>
      <c r="Q133" s="352">
        <v>1.6296969076606879E-2</v>
      </c>
      <c r="R133" s="352">
        <v>1.018721141206295E-2</v>
      </c>
      <c r="S133" s="352">
        <v>1.1829146625625075E-2</v>
      </c>
      <c r="T133" s="352">
        <v>0</v>
      </c>
      <c r="U133" s="352">
        <v>1.0340684142889876E-2</v>
      </c>
      <c r="V133" s="352">
        <v>1.1829146625623285E-2</v>
      </c>
      <c r="W133" s="352">
        <v>7.1206196700023478E-3</v>
      </c>
      <c r="X133" s="352">
        <v>0</v>
      </c>
      <c r="Y133" s="352">
        <v>1.1175682041896791E-2</v>
      </c>
      <c r="Z133" s="352">
        <v>1.6975930189607743E-2</v>
      </c>
      <c r="AA133" s="352">
        <v>0</v>
      </c>
      <c r="AB133" s="352">
        <v>7.3016086170337698E-3</v>
      </c>
      <c r="AC133" s="330"/>
      <c r="AD133" s="330"/>
    </row>
    <row r="134" spans="1:30" x14ac:dyDescent="0.3">
      <c r="A134" s="327" t="s">
        <v>433</v>
      </c>
      <c r="B134" s="327" t="s">
        <v>411</v>
      </c>
      <c r="C134" s="327" t="s">
        <v>59</v>
      </c>
      <c r="D134" s="352">
        <v>8.4623077128166847E-3</v>
      </c>
      <c r="E134" s="352">
        <v>1.2695525511140041E-2</v>
      </c>
      <c r="F134" s="352">
        <v>6.5654629533106615E-3</v>
      </c>
      <c r="G134" s="352">
        <v>8.4623077128338862E-3</v>
      </c>
      <c r="H134" s="352">
        <v>0</v>
      </c>
      <c r="I134" s="352">
        <v>0</v>
      </c>
      <c r="J134" s="352">
        <v>1.4305480834852247E-2</v>
      </c>
      <c r="K134" s="352">
        <v>6.7128405994622978E-3</v>
      </c>
      <c r="L134" s="352">
        <v>0</v>
      </c>
      <c r="M134" s="352">
        <v>7.3183717928038674E-3</v>
      </c>
      <c r="N134" s="352">
        <v>6.305974877363155E-3</v>
      </c>
      <c r="O134" s="352">
        <v>1.4037702764801849E-2</v>
      </c>
      <c r="P134" s="352">
        <v>0</v>
      </c>
      <c r="Q134" s="352">
        <v>6.3059748773379018E-3</v>
      </c>
      <c r="R134" s="352">
        <v>7.1834901842758826E-3</v>
      </c>
      <c r="S134" s="352">
        <v>1.4573203239131343E-2</v>
      </c>
      <c r="T134" s="352">
        <v>0</v>
      </c>
      <c r="U134" s="352">
        <v>1.3859305159201593E-2</v>
      </c>
      <c r="V134" s="352">
        <v>1.4573203239122935E-2</v>
      </c>
      <c r="W134" s="352">
        <v>1.2523282592386522E-2</v>
      </c>
      <c r="X134" s="352">
        <v>0</v>
      </c>
      <c r="Y134" s="352">
        <v>1.4305480834851213E-2</v>
      </c>
      <c r="Z134" s="352">
        <v>6.7128405994638174E-3</v>
      </c>
      <c r="AA134" s="352">
        <v>0</v>
      </c>
      <c r="AB134" s="352">
        <v>7.3183717927891336E-3</v>
      </c>
      <c r="AC134" s="330"/>
      <c r="AD134" s="330"/>
    </row>
    <row r="135" spans="1:30" x14ac:dyDescent="0.3">
      <c r="A135" s="327" t="s">
        <v>478</v>
      </c>
      <c r="B135" s="327" t="s">
        <v>411</v>
      </c>
      <c r="C135" s="327" t="s">
        <v>59</v>
      </c>
      <c r="D135" s="352">
        <v>1.4652428674321649E-2</v>
      </c>
      <c r="E135" s="352">
        <v>1.5424002674309111E-2</v>
      </c>
      <c r="F135" s="352">
        <v>1.0256927556070838E-2</v>
      </c>
      <c r="G135" s="352">
        <v>1.4652428674298402E-2</v>
      </c>
      <c r="H135" s="352">
        <v>0</v>
      </c>
      <c r="I135" s="352">
        <v>0</v>
      </c>
      <c r="J135" s="352">
        <v>1.742389672035961E-2</v>
      </c>
      <c r="K135" s="352">
        <v>1.4487637289843992E-2</v>
      </c>
      <c r="L135" s="352">
        <v>0</v>
      </c>
      <c r="M135" s="352">
        <v>1.433400668006289E-2</v>
      </c>
      <c r="N135" s="352">
        <v>1.5096572153908437E-2</v>
      </c>
      <c r="O135" s="352">
        <v>9.9022598972152102E-3</v>
      </c>
      <c r="P135" s="352">
        <v>0</v>
      </c>
      <c r="Q135" s="352">
        <v>1.5096572153927235E-2</v>
      </c>
      <c r="R135" s="352">
        <v>1.0092936555023168E-2</v>
      </c>
      <c r="S135" s="352">
        <v>1.7239875882084092E-2</v>
      </c>
      <c r="T135" s="352">
        <v>0</v>
      </c>
      <c r="U135" s="352">
        <v>8.377319012563611E-3</v>
      </c>
      <c r="V135" s="352">
        <v>1.7239875882099638E-2</v>
      </c>
      <c r="W135" s="352">
        <v>1.3665454087052111E-2</v>
      </c>
      <c r="X135" s="352">
        <v>0</v>
      </c>
      <c r="Y135" s="352">
        <v>1.7423896720362354E-2</v>
      </c>
      <c r="Z135" s="352">
        <v>1.4487637289835984E-2</v>
      </c>
      <c r="AA135" s="352">
        <v>0</v>
      </c>
      <c r="AB135" s="352">
        <v>1.4334006680062759E-2</v>
      </c>
      <c r="AC135" s="330"/>
      <c r="AD135" s="330"/>
    </row>
    <row r="136" spans="1:30" x14ac:dyDescent="0.3">
      <c r="A136" s="327" t="s">
        <v>479</v>
      </c>
      <c r="B136" s="327" t="s">
        <v>411</v>
      </c>
      <c r="C136" s="327" t="s">
        <v>59</v>
      </c>
      <c r="D136" s="352">
        <v>1.5844151398249226E-2</v>
      </c>
      <c r="E136" s="352">
        <v>2.3472330211523E-2</v>
      </c>
      <c r="F136" s="352">
        <v>1.482804512083734E-2</v>
      </c>
      <c r="G136" s="352">
        <v>1.5844151398242853E-2</v>
      </c>
      <c r="H136" s="352">
        <v>0</v>
      </c>
      <c r="I136" s="352">
        <v>0</v>
      </c>
      <c r="J136" s="352">
        <v>1.7383420595828415E-2</v>
      </c>
      <c r="K136" s="352">
        <v>1.7879627567693027E-2</v>
      </c>
      <c r="L136" s="352">
        <v>0</v>
      </c>
      <c r="M136" s="352">
        <v>1.4768923526405454E-2</v>
      </c>
      <c r="N136" s="352">
        <v>1.7335660350731127E-2</v>
      </c>
      <c r="O136" s="352">
        <v>2.0098372103784498E-2</v>
      </c>
      <c r="P136" s="352">
        <v>0</v>
      </c>
      <c r="Q136" s="352">
        <v>1.7335660350728744E-2</v>
      </c>
      <c r="R136" s="352">
        <v>1.500005674204518E-2</v>
      </c>
      <c r="S136" s="352">
        <v>1.895799349055171E-2</v>
      </c>
      <c r="T136" s="352">
        <v>0</v>
      </c>
      <c r="U136" s="352">
        <v>2.187107975470012E-2</v>
      </c>
      <c r="V136" s="352">
        <v>1.8957993490558416E-2</v>
      </c>
      <c r="W136" s="352">
        <v>2.3555936926995324E-2</v>
      </c>
      <c r="X136" s="352">
        <v>0</v>
      </c>
      <c r="Y136" s="352">
        <v>1.7383420595826059E-2</v>
      </c>
      <c r="Z136" s="352">
        <v>1.7879627567688374E-2</v>
      </c>
      <c r="AA136" s="352">
        <v>0</v>
      </c>
      <c r="AB136" s="352">
        <v>1.4768923526397351E-2</v>
      </c>
      <c r="AC136" s="330"/>
      <c r="AD136" s="330"/>
    </row>
    <row r="137" spans="1:30" x14ac:dyDescent="0.3">
      <c r="A137" s="327" t="s">
        <v>480</v>
      </c>
      <c r="B137" s="327" t="s">
        <v>411</v>
      </c>
      <c r="C137" s="327" t="s">
        <v>59</v>
      </c>
      <c r="D137" s="352">
        <v>8.7769780497501393E-3</v>
      </c>
      <c r="E137" s="352">
        <v>1.7503891809110925E-2</v>
      </c>
      <c r="F137" s="352">
        <v>9.1231844953032614E-3</v>
      </c>
      <c r="G137" s="352">
        <v>8.7769780497060929E-3</v>
      </c>
      <c r="H137" s="352">
        <v>0</v>
      </c>
      <c r="I137" s="352">
        <v>0</v>
      </c>
      <c r="J137" s="352">
        <v>1.5468622016151847E-2</v>
      </c>
      <c r="K137" s="352">
        <v>1.0021126621345286E-2</v>
      </c>
      <c r="L137" s="352">
        <v>0</v>
      </c>
      <c r="M137" s="352">
        <v>9.1136551566654411E-3</v>
      </c>
      <c r="N137" s="352">
        <v>9.9434475904318798E-3</v>
      </c>
      <c r="O137" s="352">
        <v>1.4377106076464681E-2</v>
      </c>
      <c r="P137" s="352">
        <v>0</v>
      </c>
      <c r="Q137" s="352">
        <v>9.9434475904342078E-3</v>
      </c>
      <c r="R137" s="352">
        <v>8.0366549580480721E-3</v>
      </c>
      <c r="S137" s="352">
        <v>1.5651309060123107E-2</v>
      </c>
      <c r="T137" s="352">
        <v>0</v>
      </c>
      <c r="U137" s="352">
        <v>1.4370771920752491E-2</v>
      </c>
      <c r="V137" s="352">
        <v>1.5651309060137439E-2</v>
      </c>
      <c r="W137" s="352">
        <v>1.6878314098110893E-2</v>
      </c>
      <c r="X137" s="352">
        <v>0</v>
      </c>
      <c r="Y137" s="352">
        <v>1.5468622016188507E-2</v>
      </c>
      <c r="Z137" s="352">
        <v>1.002112662136909E-2</v>
      </c>
      <c r="AA137" s="352">
        <v>0</v>
      </c>
      <c r="AB137" s="352">
        <v>9.1136551566509613E-3</v>
      </c>
      <c r="AC137" s="330"/>
      <c r="AD137" s="330"/>
    </row>
    <row r="138" spans="1:30" x14ac:dyDescent="0.3">
      <c r="A138" s="327" t="s">
        <v>481</v>
      </c>
      <c r="B138" s="327" t="s">
        <v>411</v>
      </c>
      <c r="C138" s="327" t="s">
        <v>59</v>
      </c>
      <c r="D138" s="352">
        <v>1.3641990956405616E-2</v>
      </c>
      <c r="E138" s="352">
        <v>1.3374290156725433E-2</v>
      </c>
      <c r="F138" s="352">
        <v>1.2923178784201943E-2</v>
      </c>
      <c r="G138" s="352">
        <v>1.3641990956414446E-2</v>
      </c>
      <c r="H138" s="352">
        <v>0</v>
      </c>
      <c r="I138" s="352">
        <v>0</v>
      </c>
      <c r="J138" s="352">
        <v>8.9450518246324377E-3</v>
      </c>
      <c r="K138" s="352">
        <v>1.2028932188989355E-2</v>
      </c>
      <c r="L138" s="352">
        <v>0</v>
      </c>
      <c r="M138" s="352">
        <v>1.3225993106066642E-2</v>
      </c>
      <c r="N138" s="352">
        <v>1.1942572926792445E-2</v>
      </c>
      <c r="O138" s="352">
        <v>1.2281020435911521E-2</v>
      </c>
      <c r="P138" s="352">
        <v>0</v>
      </c>
      <c r="Q138" s="352">
        <v>1.1942572926777237E-2</v>
      </c>
      <c r="R138" s="352">
        <v>1.2701216067354278E-2</v>
      </c>
      <c r="S138" s="352">
        <v>8.4092335716599229E-3</v>
      </c>
      <c r="T138" s="352">
        <v>0</v>
      </c>
      <c r="U138" s="352">
        <v>1.1970029142729979E-2</v>
      </c>
      <c r="V138" s="352">
        <v>8.4092335716364503E-3</v>
      </c>
      <c r="W138" s="352">
        <v>1.1440460828106158E-2</v>
      </c>
      <c r="X138" s="352">
        <v>0</v>
      </c>
      <c r="Y138" s="352">
        <v>8.9450518246129099E-3</v>
      </c>
      <c r="Z138" s="352">
        <v>1.2028932189003385E-2</v>
      </c>
      <c r="AA138" s="352">
        <v>0</v>
      </c>
      <c r="AB138" s="352">
        <v>1.3225993106061746E-2</v>
      </c>
      <c r="AC138" s="330"/>
      <c r="AD138" s="330"/>
    </row>
    <row r="139" spans="1:30" x14ac:dyDescent="0.3">
      <c r="A139" s="327" t="s">
        <v>482</v>
      </c>
      <c r="B139" s="327" t="s">
        <v>411</v>
      </c>
      <c r="C139" s="327" t="s">
        <v>59</v>
      </c>
      <c r="D139" s="352">
        <v>1.1322359623986557E-2</v>
      </c>
      <c r="E139" s="352">
        <v>1.0696064827316592E-2</v>
      </c>
      <c r="F139" s="352">
        <v>1.1194375294166838E-2</v>
      </c>
      <c r="G139" s="352">
        <v>1.1322359623970405E-2</v>
      </c>
      <c r="H139" s="352">
        <v>0</v>
      </c>
      <c r="I139" s="352">
        <v>0</v>
      </c>
      <c r="J139" s="352">
        <v>1.4647228375676863E-2</v>
      </c>
      <c r="K139" s="352">
        <v>1.1319924275405058E-2</v>
      </c>
      <c r="L139" s="352">
        <v>0</v>
      </c>
      <c r="M139" s="352">
        <v>1.2165797683614685E-2</v>
      </c>
      <c r="N139" s="352">
        <v>1.1146538740469324E-2</v>
      </c>
      <c r="O139" s="352">
        <v>1.2064057203843594E-2</v>
      </c>
      <c r="P139" s="352">
        <v>0</v>
      </c>
      <c r="Q139" s="352">
        <v>1.1146538740472623E-2</v>
      </c>
      <c r="R139" s="352">
        <v>1.2085004354608122E-2</v>
      </c>
      <c r="S139" s="352">
        <v>1.4862360220751547E-2</v>
      </c>
      <c r="T139" s="352">
        <v>0</v>
      </c>
      <c r="U139" s="352">
        <v>1.2022670581512719E-2</v>
      </c>
      <c r="V139" s="352">
        <v>1.4862360220750286E-2</v>
      </c>
      <c r="W139" s="352">
        <v>1.196890005518369E-2</v>
      </c>
      <c r="X139" s="352">
        <v>0</v>
      </c>
      <c r="Y139" s="352">
        <v>1.4647228375671508E-2</v>
      </c>
      <c r="Z139" s="352">
        <v>1.1319924275430519E-2</v>
      </c>
      <c r="AA139" s="352">
        <v>0</v>
      </c>
      <c r="AB139" s="352">
        <v>1.2165797683617804E-2</v>
      </c>
      <c r="AC139" s="330"/>
      <c r="AD139" s="330"/>
    </row>
    <row r="140" spans="1:30" x14ac:dyDescent="0.3">
      <c r="A140" s="327" t="s">
        <v>483</v>
      </c>
      <c r="B140" s="327" t="s">
        <v>411</v>
      </c>
      <c r="C140" s="327" t="s">
        <v>59</v>
      </c>
      <c r="D140" s="352">
        <v>9.2890806401124942E-3</v>
      </c>
      <c r="E140" s="352">
        <v>1.0202421353558458E-2</v>
      </c>
      <c r="F140" s="352">
        <v>7.15596366904482E-3</v>
      </c>
      <c r="G140" s="352">
        <v>9.2890806401117153E-3</v>
      </c>
      <c r="H140" s="352">
        <v>0</v>
      </c>
      <c r="I140" s="352">
        <v>0</v>
      </c>
      <c r="J140" s="352">
        <v>9.3932492052220228E-3</v>
      </c>
      <c r="K140" s="352">
        <v>1.146749501931061E-2</v>
      </c>
      <c r="L140" s="352">
        <v>0</v>
      </c>
      <c r="M140" s="352">
        <v>9.2905073670615061E-3</v>
      </c>
      <c r="N140" s="352">
        <v>1.3050060126976841E-2</v>
      </c>
      <c r="O140" s="352">
        <v>1.4512454886288814E-2</v>
      </c>
      <c r="P140" s="352">
        <v>0</v>
      </c>
      <c r="Q140" s="352">
        <v>1.3050060126982224E-2</v>
      </c>
      <c r="R140" s="352">
        <v>7.3098184644820874E-3</v>
      </c>
      <c r="S140" s="352">
        <v>1.01355679563894E-2</v>
      </c>
      <c r="T140" s="352">
        <v>0</v>
      </c>
      <c r="U140" s="352">
        <v>1.4279003716095895E-2</v>
      </c>
      <c r="V140" s="352">
        <v>1.0135567956415684E-2</v>
      </c>
      <c r="W140" s="352">
        <v>1.0838305698722069E-2</v>
      </c>
      <c r="X140" s="352">
        <v>0</v>
      </c>
      <c r="Y140" s="352">
        <v>9.3932492052255304E-3</v>
      </c>
      <c r="Z140" s="352">
        <v>1.1467495019319414E-2</v>
      </c>
      <c r="AA140" s="352">
        <v>0</v>
      </c>
      <c r="AB140" s="352">
        <v>9.2905073670539098E-3</v>
      </c>
      <c r="AC140" s="330"/>
      <c r="AD140" s="330"/>
    </row>
    <row r="141" spans="1:30" x14ac:dyDescent="0.3">
      <c r="A141" s="327" t="s">
        <v>484</v>
      </c>
      <c r="B141" s="327" t="s">
        <v>411</v>
      </c>
      <c r="C141" s="327" t="s">
        <v>59</v>
      </c>
      <c r="D141" s="352">
        <v>1.7671641442293065E-2</v>
      </c>
      <c r="E141" s="352">
        <v>1.4855057422058619E-2</v>
      </c>
      <c r="F141" s="352">
        <v>7.3983037505084628E-3</v>
      </c>
      <c r="G141" s="352">
        <v>1.7671641442283153E-2</v>
      </c>
      <c r="H141" s="352">
        <v>0</v>
      </c>
      <c r="I141" s="352">
        <v>0</v>
      </c>
      <c r="J141" s="352">
        <v>1.4367869414663264E-2</v>
      </c>
      <c r="K141" s="352">
        <v>1.4877422835318711E-2</v>
      </c>
      <c r="L141" s="352">
        <v>0</v>
      </c>
      <c r="M141" s="352">
        <v>1.7692911316011119E-2</v>
      </c>
      <c r="N141" s="352">
        <v>1.5023288142520155E-2</v>
      </c>
      <c r="O141" s="352">
        <v>1.1285134048274444E-2</v>
      </c>
      <c r="P141" s="352">
        <v>0</v>
      </c>
      <c r="Q141" s="352">
        <v>1.5023288142514975E-2</v>
      </c>
      <c r="R141" s="352">
        <v>8.1537771639759067E-3</v>
      </c>
      <c r="S141" s="352">
        <v>1.4021412609779748E-2</v>
      </c>
      <c r="T141" s="352">
        <v>0</v>
      </c>
      <c r="U141" s="352">
        <v>1.0374423103810017E-2</v>
      </c>
      <c r="V141" s="352">
        <v>1.4021412609765128E-2</v>
      </c>
      <c r="W141" s="352">
        <v>1.4716918367349414E-2</v>
      </c>
      <c r="X141" s="352">
        <v>0</v>
      </c>
      <c r="Y141" s="352">
        <v>1.4367869414683763E-2</v>
      </c>
      <c r="Z141" s="352">
        <v>1.4877422835323595E-2</v>
      </c>
      <c r="AA141" s="352">
        <v>0</v>
      </c>
      <c r="AB141" s="352">
        <v>1.7692911316014352E-2</v>
      </c>
      <c r="AC141" s="330"/>
      <c r="AD141" s="330"/>
    </row>
    <row r="142" spans="1:30" x14ac:dyDescent="0.3">
      <c r="A142" s="327" t="s">
        <v>485</v>
      </c>
      <c r="B142" s="327" t="s">
        <v>411</v>
      </c>
      <c r="C142" s="327" t="s">
        <v>59</v>
      </c>
      <c r="D142" s="352">
        <v>7.640188226920498E-3</v>
      </c>
      <c r="E142" s="352">
        <v>1.2266390499345676E-2</v>
      </c>
      <c r="F142" s="352">
        <v>8.6779517602384084E-3</v>
      </c>
      <c r="G142" s="352">
        <v>7.6401882269238807E-3</v>
      </c>
      <c r="H142" s="352">
        <v>0</v>
      </c>
      <c r="I142" s="352">
        <v>0</v>
      </c>
      <c r="J142" s="352">
        <v>7.1332861331973316E-3</v>
      </c>
      <c r="K142" s="352">
        <v>7.4499947889796695E-3</v>
      </c>
      <c r="L142" s="352">
        <v>0</v>
      </c>
      <c r="M142" s="352">
        <v>7.0111387982448635E-3</v>
      </c>
      <c r="N142" s="352">
        <v>7.217743138633442E-3</v>
      </c>
      <c r="O142" s="352">
        <v>7.2075989112290739E-3</v>
      </c>
      <c r="P142" s="352">
        <v>0</v>
      </c>
      <c r="Q142" s="352">
        <v>7.2177431386433724E-3</v>
      </c>
      <c r="R142" s="352">
        <v>8.656072278108419E-3</v>
      </c>
      <c r="S142" s="352">
        <v>6.4198096949935387E-3</v>
      </c>
      <c r="T142" s="352">
        <v>0</v>
      </c>
      <c r="U142" s="352">
        <v>7.588607418874088E-3</v>
      </c>
      <c r="V142" s="352">
        <v>6.4198096949693419E-3</v>
      </c>
      <c r="W142" s="352">
        <v>1.1416962376095801E-2</v>
      </c>
      <c r="X142" s="352">
        <v>0</v>
      </c>
      <c r="Y142" s="352">
        <v>7.1332861331805655E-3</v>
      </c>
      <c r="Z142" s="352">
        <v>7.4499947889650779E-3</v>
      </c>
      <c r="AA142" s="352">
        <v>0</v>
      </c>
      <c r="AB142" s="352">
        <v>7.0111387982606105E-3</v>
      </c>
      <c r="AC142" s="330"/>
      <c r="AD142" s="330"/>
    </row>
    <row r="143" spans="1:30" x14ac:dyDescent="0.3">
      <c r="A143" s="327" t="s">
        <v>486</v>
      </c>
      <c r="B143" s="327" t="s">
        <v>411</v>
      </c>
      <c r="C143" s="327" t="s">
        <v>59</v>
      </c>
      <c r="D143" s="352">
        <v>6.3355653942626169E-3</v>
      </c>
      <c r="E143" s="352">
        <v>1.0204275769803105E-2</v>
      </c>
      <c r="F143" s="352">
        <v>8.3271427793576939E-3</v>
      </c>
      <c r="G143" s="352">
        <v>6.3355653942465057E-3</v>
      </c>
      <c r="H143" s="352">
        <v>0</v>
      </c>
      <c r="I143" s="352">
        <v>0</v>
      </c>
      <c r="J143" s="352">
        <v>1.0896901725757135E-2</v>
      </c>
      <c r="K143" s="352">
        <v>4.7635460177840221E-3</v>
      </c>
      <c r="L143" s="352">
        <v>0</v>
      </c>
      <c r="M143" s="352">
        <v>5.886896383018524E-3</v>
      </c>
      <c r="N143" s="352">
        <v>5.4878374751052769E-3</v>
      </c>
      <c r="O143" s="352">
        <v>1.2086888872654723E-2</v>
      </c>
      <c r="P143" s="352">
        <v>0</v>
      </c>
      <c r="Q143" s="352">
        <v>5.4878374750878863E-3</v>
      </c>
      <c r="R143" s="352">
        <v>8.9505357406741998E-3</v>
      </c>
      <c r="S143" s="352">
        <v>1.1687963138368689E-2</v>
      </c>
      <c r="T143" s="352">
        <v>0</v>
      </c>
      <c r="U143" s="352">
        <v>1.1692357555464087E-2</v>
      </c>
      <c r="V143" s="352">
        <v>1.1687963138375007E-2</v>
      </c>
      <c r="W143" s="352">
        <v>9.8957093079247074E-3</v>
      </c>
      <c r="X143" s="352">
        <v>0</v>
      </c>
      <c r="Y143" s="352">
        <v>1.0896901725733314E-2</v>
      </c>
      <c r="Z143" s="352">
        <v>4.7635460177483683E-3</v>
      </c>
      <c r="AA143" s="352">
        <v>0</v>
      </c>
      <c r="AB143" s="352">
        <v>5.8868963830276903E-3</v>
      </c>
      <c r="AC143" s="330"/>
      <c r="AD143" s="330"/>
    </row>
    <row r="144" spans="1:30" x14ac:dyDescent="0.3">
      <c r="A144" s="327" t="s">
        <v>487</v>
      </c>
      <c r="B144" s="327" t="s">
        <v>411</v>
      </c>
      <c r="C144" s="327" t="s">
        <v>59</v>
      </c>
      <c r="D144" s="352">
        <v>1.5246953762345285E-2</v>
      </c>
      <c r="E144" s="352">
        <v>1.3096752610613969E-2</v>
      </c>
      <c r="F144" s="352">
        <v>1.2287580175960525E-2</v>
      </c>
      <c r="G144" s="352">
        <v>1.5246953762357756E-2</v>
      </c>
      <c r="H144" s="352">
        <v>0</v>
      </c>
      <c r="I144" s="352">
        <v>0</v>
      </c>
      <c r="J144" s="352">
        <v>1.2538829284938406E-2</v>
      </c>
      <c r="K144" s="352">
        <v>1.3008301993508066E-2</v>
      </c>
      <c r="L144" s="352">
        <v>0</v>
      </c>
      <c r="M144" s="352">
        <v>1.5591480086525219E-2</v>
      </c>
      <c r="N144" s="352">
        <v>1.3631118580585792E-2</v>
      </c>
      <c r="O144" s="352">
        <v>9.3816205745603995E-3</v>
      </c>
      <c r="P144" s="352">
        <v>0</v>
      </c>
      <c r="Q144" s="352">
        <v>1.3631118580578276E-2</v>
      </c>
      <c r="R144" s="352">
        <v>1.163818940174746E-2</v>
      </c>
      <c r="S144" s="352">
        <v>1.1687873745706514E-2</v>
      </c>
      <c r="T144" s="352">
        <v>0</v>
      </c>
      <c r="U144" s="352">
        <v>9.2907137150379689E-3</v>
      </c>
      <c r="V144" s="352">
        <v>1.1687873745706238E-2</v>
      </c>
      <c r="W144" s="352">
        <v>1.2692987697296E-2</v>
      </c>
      <c r="X144" s="352">
        <v>0</v>
      </c>
      <c r="Y144" s="352">
        <v>1.2538829284937377E-2</v>
      </c>
      <c r="Z144" s="352">
        <v>1.300830199350886E-2</v>
      </c>
      <c r="AA144" s="352">
        <v>0</v>
      </c>
      <c r="AB144" s="352">
        <v>1.5591480086514901E-2</v>
      </c>
      <c r="AC144" s="330"/>
      <c r="AD144" s="330"/>
    </row>
    <row r="145" spans="1:30" x14ac:dyDescent="0.3">
      <c r="A145" s="327" t="s">
        <v>457</v>
      </c>
      <c r="B145" s="327" t="s">
        <v>411</v>
      </c>
      <c r="C145" s="327" t="s">
        <v>59</v>
      </c>
      <c r="D145" s="352">
        <v>2.3450979643542105E-2</v>
      </c>
      <c r="E145" s="352">
        <v>1.803144970410038E-2</v>
      </c>
      <c r="F145" s="352">
        <v>1.2041520371730173E-2</v>
      </c>
      <c r="G145" s="352">
        <v>2.34509796435536E-2</v>
      </c>
      <c r="H145" s="352">
        <v>0</v>
      </c>
      <c r="I145" s="352">
        <v>0</v>
      </c>
      <c r="J145" s="352">
        <v>2.4512949584134861E-2</v>
      </c>
      <c r="K145" s="352">
        <v>1.9635408867470519E-2</v>
      </c>
      <c r="L145" s="352">
        <v>0</v>
      </c>
      <c r="M145" s="352">
        <v>2.3951561871104341E-2</v>
      </c>
      <c r="N145" s="352">
        <v>1.923349544928633E-2</v>
      </c>
      <c r="O145" s="352">
        <v>1.0380730281084998E-2</v>
      </c>
      <c r="P145" s="352">
        <v>0</v>
      </c>
      <c r="Q145" s="352">
        <v>1.9233495449274801E-2</v>
      </c>
      <c r="R145" s="352">
        <v>1.3133881616581354E-2</v>
      </c>
      <c r="S145" s="352">
        <v>2.4005374856944584E-2</v>
      </c>
      <c r="T145" s="352">
        <v>0</v>
      </c>
      <c r="U145" s="352">
        <v>9.4214458924725061E-3</v>
      </c>
      <c r="V145" s="352">
        <v>2.4005374856940893E-2</v>
      </c>
      <c r="W145" s="352">
        <v>1.719316515750776E-2</v>
      </c>
      <c r="X145" s="352">
        <v>0</v>
      </c>
      <c r="Y145" s="352">
        <v>2.4512949584131909E-2</v>
      </c>
      <c r="Z145" s="352">
        <v>1.9635408867459684E-2</v>
      </c>
      <c r="AA145" s="352">
        <v>0</v>
      </c>
      <c r="AB145" s="352">
        <v>2.3951561871110447E-2</v>
      </c>
      <c r="AC145" s="330"/>
      <c r="AD145" s="330"/>
    </row>
    <row r="146" spans="1:30" x14ac:dyDescent="0.3">
      <c r="A146" s="327" t="s">
        <v>458</v>
      </c>
      <c r="B146" s="327" t="s">
        <v>411</v>
      </c>
      <c r="C146" s="327" t="s">
        <v>59</v>
      </c>
      <c r="D146" s="352">
        <v>4.6516516392234508E-3</v>
      </c>
      <c r="E146" s="352">
        <v>1.1960298733094997E-2</v>
      </c>
      <c r="F146" s="352">
        <v>1.1987732742578703E-2</v>
      </c>
      <c r="G146" s="352">
        <v>4.6516516392138864E-3</v>
      </c>
      <c r="H146" s="352">
        <v>0</v>
      </c>
      <c r="I146" s="352">
        <v>0</v>
      </c>
      <c r="J146" s="352">
        <v>1.1979621837044905E-2</v>
      </c>
      <c r="K146" s="352">
        <v>1.0110708923364679E-2</v>
      </c>
      <c r="L146" s="352">
        <v>0</v>
      </c>
      <c r="M146" s="352">
        <v>5.0173923142980952E-3</v>
      </c>
      <c r="N146" s="352">
        <v>9.7998473092111311E-3</v>
      </c>
      <c r="O146" s="352">
        <v>1.1889502319698882E-2</v>
      </c>
      <c r="P146" s="352">
        <v>0</v>
      </c>
      <c r="Q146" s="352">
        <v>9.7998473092343105E-3</v>
      </c>
      <c r="R146" s="352">
        <v>1.1284519204813284E-2</v>
      </c>
      <c r="S146" s="352">
        <v>1.1866263153283178E-2</v>
      </c>
      <c r="T146" s="352">
        <v>0</v>
      </c>
      <c r="U146" s="352">
        <v>1.2369198865349209E-2</v>
      </c>
      <c r="V146" s="352">
        <v>1.1866263153268225E-2</v>
      </c>
      <c r="W146" s="352">
        <v>1.2136559276000597E-2</v>
      </c>
      <c r="X146" s="352">
        <v>0</v>
      </c>
      <c r="Y146" s="352">
        <v>1.1979621837074799E-2</v>
      </c>
      <c r="Z146" s="352">
        <v>1.0110708923370806E-2</v>
      </c>
      <c r="AA146" s="352">
        <v>0</v>
      </c>
      <c r="AB146" s="352">
        <v>5.0173923143184253E-3</v>
      </c>
      <c r="AC146" s="330"/>
      <c r="AD146" s="330"/>
    </row>
    <row r="147" spans="1:30" x14ac:dyDescent="0.3">
      <c r="A147" s="327" t="s">
        <v>459</v>
      </c>
      <c r="B147" s="327" t="s">
        <v>411</v>
      </c>
      <c r="C147" s="327" t="s">
        <v>59</v>
      </c>
      <c r="D147" s="352">
        <v>1.3995020182276025E-2</v>
      </c>
      <c r="E147" s="352">
        <v>1.224317164977887E-2</v>
      </c>
      <c r="F147" s="352">
        <v>1.0641506764229192E-2</v>
      </c>
      <c r="G147" s="352">
        <v>1.3995020182285633E-2</v>
      </c>
      <c r="H147" s="352">
        <v>0</v>
      </c>
      <c r="I147" s="352">
        <v>0</v>
      </c>
      <c r="J147" s="352">
        <v>1.9955026878606903E-2</v>
      </c>
      <c r="K147" s="352">
        <v>1.8113952530574927E-2</v>
      </c>
      <c r="L147" s="352">
        <v>0</v>
      </c>
      <c r="M147" s="352">
        <v>1.453311525013965E-2</v>
      </c>
      <c r="N147" s="352">
        <v>1.6980762086757847E-2</v>
      </c>
      <c r="O147" s="352">
        <v>1.0034215046067309E-2</v>
      </c>
      <c r="P147" s="352">
        <v>0</v>
      </c>
      <c r="Q147" s="352">
        <v>1.6980762086756827E-2</v>
      </c>
      <c r="R147" s="352">
        <v>1.0440713352596553E-2</v>
      </c>
      <c r="S147" s="352">
        <v>1.9470814433852693E-2</v>
      </c>
      <c r="T147" s="352">
        <v>0</v>
      </c>
      <c r="U147" s="352">
        <v>1.122477727840856E-2</v>
      </c>
      <c r="V147" s="352">
        <v>1.9470814433849858E-2</v>
      </c>
      <c r="W147" s="352">
        <v>1.2754718205267215E-2</v>
      </c>
      <c r="X147" s="352">
        <v>0</v>
      </c>
      <c r="Y147" s="352">
        <v>1.9955026878600051E-2</v>
      </c>
      <c r="Z147" s="352">
        <v>1.811395253056676E-2</v>
      </c>
      <c r="AA147" s="352">
        <v>0</v>
      </c>
      <c r="AB147" s="352">
        <v>1.4533115250108298E-2</v>
      </c>
      <c r="AC147" s="330"/>
      <c r="AD147" s="330"/>
    </row>
    <row r="148" spans="1:30" x14ac:dyDescent="0.3">
      <c r="A148" s="327" t="s">
        <v>460</v>
      </c>
      <c r="B148" s="327" t="s">
        <v>411</v>
      </c>
      <c r="C148" s="327" t="s">
        <v>59</v>
      </c>
      <c r="D148" s="352">
        <v>9.4713738525177907E-3</v>
      </c>
      <c r="E148" s="352">
        <v>1.4320048295681058E-2</v>
      </c>
      <c r="F148" s="352">
        <v>1.1287113828766794E-2</v>
      </c>
      <c r="G148" s="352">
        <v>9.4713738525139587E-3</v>
      </c>
      <c r="H148" s="352">
        <v>0</v>
      </c>
      <c r="I148" s="352">
        <v>0</v>
      </c>
      <c r="J148" s="352">
        <v>1.2018872439504127E-2</v>
      </c>
      <c r="K148" s="352">
        <v>9.5840053093975541E-3</v>
      </c>
      <c r="L148" s="352">
        <v>0</v>
      </c>
      <c r="M148" s="352">
        <v>9.9464372439075979E-3</v>
      </c>
      <c r="N148" s="352">
        <v>9.6435937451646008E-3</v>
      </c>
      <c r="O148" s="352">
        <v>1.5140207473596918E-2</v>
      </c>
      <c r="P148" s="352">
        <v>0</v>
      </c>
      <c r="Q148" s="352">
        <v>9.6435937451698761E-3</v>
      </c>
      <c r="R148" s="352">
        <v>1.0605145146701139E-2</v>
      </c>
      <c r="S148" s="352">
        <v>1.2164940728375097E-2</v>
      </c>
      <c r="T148" s="352">
        <v>0</v>
      </c>
      <c r="U148" s="352">
        <v>1.5236581861072481E-2</v>
      </c>
      <c r="V148" s="352">
        <v>1.2164940728400278E-2</v>
      </c>
      <c r="W148" s="352">
        <v>1.4256360680111926E-2</v>
      </c>
      <c r="X148" s="352">
        <v>0</v>
      </c>
      <c r="Y148" s="352">
        <v>1.2018872439495397E-2</v>
      </c>
      <c r="Z148" s="352">
        <v>9.5840053094168598E-3</v>
      </c>
      <c r="AA148" s="352">
        <v>0</v>
      </c>
      <c r="AB148" s="352">
        <v>9.9464372438622193E-3</v>
      </c>
      <c r="AC148" s="330"/>
      <c r="AD148" s="330"/>
    </row>
    <row r="149" spans="1:30" x14ac:dyDescent="0.3">
      <c r="A149" s="327" t="s">
        <v>461</v>
      </c>
      <c r="B149" s="327" t="s">
        <v>411</v>
      </c>
      <c r="C149" s="327" t="s">
        <v>59</v>
      </c>
      <c r="D149" s="352">
        <v>8.2428332004666725E-3</v>
      </c>
      <c r="E149" s="352">
        <v>1.0365537078168945E-2</v>
      </c>
      <c r="F149" s="352">
        <v>2.7652198404124946E-3</v>
      </c>
      <c r="G149" s="352">
        <v>8.2428332005151077E-3</v>
      </c>
      <c r="H149" s="352">
        <v>0</v>
      </c>
      <c r="I149" s="352">
        <v>0</v>
      </c>
      <c r="J149" s="352">
        <v>7.9012890415829512E-3</v>
      </c>
      <c r="K149" s="352">
        <v>7.0460873839583585E-3</v>
      </c>
      <c r="L149" s="352">
        <v>0</v>
      </c>
      <c r="M149" s="352">
        <v>8.4650235625774849E-3</v>
      </c>
      <c r="N149" s="352">
        <v>7.0846539061061179E-3</v>
      </c>
      <c r="O149" s="352">
        <v>1.1090835405063983E-2</v>
      </c>
      <c r="P149" s="352">
        <v>0</v>
      </c>
      <c r="Q149" s="352">
        <v>7.0846539061105995E-3</v>
      </c>
      <c r="R149" s="352">
        <v>3.5735333678044742E-3</v>
      </c>
      <c r="S149" s="352">
        <v>8.4631649543889815E-3</v>
      </c>
      <c r="T149" s="352">
        <v>0</v>
      </c>
      <c r="U149" s="352">
        <v>1.0454282976368886E-2</v>
      </c>
      <c r="V149" s="352">
        <v>8.4631649543644126E-3</v>
      </c>
      <c r="W149" s="352">
        <v>1.0229687298836871E-2</v>
      </c>
      <c r="X149" s="352">
        <v>0</v>
      </c>
      <c r="Y149" s="352">
        <v>7.9012890415544965E-3</v>
      </c>
      <c r="Z149" s="352">
        <v>7.0460873839246277E-3</v>
      </c>
      <c r="AA149" s="352">
        <v>0</v>
      </c>
      <c r="AB149" s="352">
        <v>8.4650235626041945E-3</v>
      </c>
      <c r="AC149" s="330"/>
      <c r="AD149" s="330"/>
    </row>
    <row r="150" spans="1:30" x14ac:dyDescent="0.3">
      <c r="A150" s="327" t="s">
        <v>462</v>
      </c>
      <c r="B150" s="327" t="s">
        <v>411</v>
      </c>
      <c r="C150" s="327" t="s">
        <v>59</v>
      </c>
      <c r="D150" s="352">
        <v>9.5484175149853964E-3</v>
      </c>
      <c r="E150" s="352">
        <v>1.4894987811182777E-2</v>
      </c>
      <c r="F150" s="352">
        <v>1.066669713387035E-2</v>
      </c>
      <c r="G150" s="352">
        <v>9.5484175149713173E-3</v>
      </c>
      <c r="H150" s="352">
        <v>0</v>
      </c>
      <c r="I150" s="352">
        <v>0</v>
      </c>
      <c r="J150" s="352">
        <v>1.9281437343119608E-2</v>
      </c>
      <c r="K150" s="352">
        <v>1.4858514574023023E-2</v>
      </c>
      <c r="L150" s="352">
        <v>0</v>
      </c>
      <c r="M150" s="352">
        <v>1.0301946415735405E-2</v>
      </c>
      <c r="N150" s="352">
        <v>1.5871970385449973E-2</v>
      </c>
      <c r="O150" s="352">
        <v>1.1666877703167615E-2</v>
      </c>
      <c r="P150" s="352">
        <v>0</v>
      </c>
      <c r="Q150" s="352">
        <v>1.5871970385442618E-2</v>
      </c>
      <c r="R150" s="352">
        <v>1.0787283211185566E-2</v>
      </c>
      <c r="S150" s="352">
        <v>1.9663125651526732E-2</v>
      </c>
      <c r="T150" s="352">
        <v>0</v>
      </c>
      <c r="U150" s="352">
        <v>1.1107275072742333E-2</v>
      </c>
      <c r="V150" s="352">
        <v>1.9663125651539951E-2</v>
      </c>
      <c r="W150" s="352">
        <v>1.391143399267534E-2</v>
      </c>
      <c r="X150" s="352">
        <v>0</v>
      </c>
      <c r="Y150" s="352">
        <v>1.9281437343130741E-2</v>
      </c>
      <c r="Z150" s="352">
        <v>1.4858514574036065E-2</v>
      </c>
      <c r="AA150" s="352">
        <v>0</v>
      </c>
      <c r="AB150" s="352">
        <v>1.0301946415716325E-2</v>
      </c>
      <c r="AC150" s="330"/>
      <c r="AD150" s="330"/>
    </row>
    <row r="151" spans="1:30" x14ac:dyDescent="0.3">
      <c r="A151" s="327" t="s">
        <v>463</v>
      </c>
      <c r="B151" s="327" t="s">
        <v>411</v>
      </c>
      <c r="C151" s="327" t="s">
        <v>59</v>
      </c>
      <c r="D151" s="352">
        <v>2.5759351299047113E-2</v>
      </c>
      <c r="E151" s="352">
        <v>1.6612973154880108E-2</v>
      </c>
      <c r="F151" s="352">
        <v>1.9131801649661433E-2</v>
      </c>
      <c r="G151" s="352">
        <v>2.5759351299046496E-2</v>
      </c>
      <c r="H151" s="352">
        <v>0</v>
      </c>
      <c r="I151" s="352">
        <v>0</v>
      </c>
      <c r="J151" s="352">
        <v>2.8773479931153385E-2</v>
      </c>
      <c r="K151" s="352">
        <v>2.4024246811437604E-2</v>
      </c>
      <c r="L151" s="352">
        <v>0</v>
      </c>
      <c r="M151" s="352">
        <v>2.5724635267610478E-2</v>
      </c>
      <c r="N151" s="352">
        <v>2.512816874963587E-2</v>
      </c>
      <c r="O151" s="352">
        <v>2.5070851423899157E-2</v>
      </c>
      <c r="P151" s="352">
        <v>0</v>
      </c>
      <c r="Q151" s="352">
        <v>2.5128168749630565E-2</v>
      </c>
      <c r="R151" s="352">
        <v>1.8414852772352223E-2</v>
      </c>
      <c r="S151" s="352">
        <v>2.6615122512869037E-2</v>
      </c>
      <c r="T151" s="352">
        <v>0</v>
      </c>
      <c r="U151" s="352">
        <v>2.4410083391335557E-2</v>
      </c>
      <c r="V151" s="352">
        <v>2.6615122512866827E-2</v>
      </c>
      <c r="W151" s="352">
        <v>1.6213235365323594E-2</v>
      </c>
      <c r="X151" s="352">
        <v>0</v>
      </c>
      <c r="Y151" s="352">
        <v>2.8773479931153086E-2</v>
      </c>
      <c r="Z151" s="352">
        <v>2.4024246811432386E-2</v>
      </c>
      <c r="AA151" s="352">
        <v>0</v>
      </c>
      <c r="AB151" s="352">
        <v>2.5724635267608976E-2</v>
      </c>
      <c r="AC151" s="330"/>
      <c r="AD151" s="330"/>
    </row>
    <row r="152" spans="1:30" x14ac:dyDescent="0.3">
      <c r="A152" s="327" t="s">
        <v>525</v>
      </c>
      <c r="B152" s="327" t="s">
        <v>411</v>
      </c>
      <c r="C152" s="327" t="s">
        <v>59</v>
      </c>
      <c r="D152" s="352">
        <v>1.3514812323209476E-2</v>
      </c>
      <c r="E152" s="352">
        <v>1.5533861989913611E-2</v>
      </c>
      <c r="F152" s="352">
        <v>1.3533809542128081E-2</v>
      </c>
      <c r="G152" s="352">
        <v>1.3514812323220405E-2</v>
      </c>
      <c r="H152" s="352">
        <v>0</v>
      </c>
      <c r="I152" s="352">
        <v>0</v>
      </c>
      <c r="J152" s="352">
        <v>1.6466402887116365E-2</v>
      </c>
      <c r="K152" s="352">
        <v>1.6408532135847434E-2</v>
      </c>
      <c r="L152" s="352">
        <v>0</v>
      </c>
      <c r="M152" s="352">
        <v>1.3835978019112917E-2</v>
      </c>
      <c r="N152" s="352">
        <v>1.6756774398485993E-2</v>
      </c>
      <c r="O152" s="352">
        <v>1.9345464972799886E-2</v>
      </c>
      <c r="P152" s="352">
        <v>0</v>
      </c>
      <c r="Q152" s="352">
        <v>1.6756774398459538E-2</v>
      </c>
      <c r="R152" s="352">
        <v>1.4586586407807281E-2</v>
      </c>
      <c r="S152" s="352">
        <v>1.7208467205946338E-2</v>
      </c>
      <c r="T152" s="352">
        <v>0</v>
      </c>
      <c r="U152" s="352">
        <v>1.9398253951999418E-2</v>
      </c>
      <c r="V152" s="352">
        <v>1.7208467205963428E-2</v>
      </c>
      <c r="W152" s="352">
        <v>1.5848127398485144E-2</v>
      </c>
      <c r="X152" s="352">
        <v>0</v>
      </c>
      <c r="Y152" s="352">
        <v>1.6466402887137702E-2</v>
      </c>
      <c r="Z152" s="352">
        <v>1.6408532135835933E-2</v>
      </c>
      <c r="AA152" s="352">
        <v>0</v>
      </c>
      <c r="AB152" s="352">
        <v>1.3835978019096465E-2</v>
      </c>
      <c r="AC152" s="330"/>
      <c r="AD152" s="330"/>
    </row>
    <row r="153" spans="1:30" x14ac:dyDescent="0.3">
      <c r="A153" s="327" t="s">
        <v>526</v>
      </c>
      <c r="B153" s="327" t="s">
        <v>411</v>
      </c>
      <c r="C153" s="327" t="s">
        <v>59</v>
      </c>
      <c r="D153" s="352">
        <v>2.3758024810033963E-2</v>
      </c>
      <c r="E153" s="352">
        <v>1.1243694510273588E-2</v>
      </c>
      <c r="F153" s="352">
        <v>9.3632621274301539E-3</v>
      </c>
      <c r="G153" s="352">
        <v>2.3758024810037325E-2</v>
      </c>
      <c r="H153" s="352">
        <v>0</v>
      </c>
      <c r="I153" s="352">
        <v>0</v>
      </c>
      <c r="J153" s="352">
        <v>2.8230498850458381E-2</v>
      </c>
      <c r="K153" s="352">
        <v>2.5784989776371982E-2</v>
      </c>
      <c r="L153" s="352">
        <v>0</v>
      </c>
      <c r="M153" s="352">
        <v>2.3948774845337566E-2</v>
      </c>
      <c r="N153" s="352">
        <v>2.5419487766311644E-2</v>
      </c>
      <c r="O153" s="352">
        <v>1.3140253252783809E-2</v>
      </c>
      <c r="P153" s="352">
        <v>0</v>
      </c>
      <c r="Q153" s="352">
        <v>2.5419487766319811E-2</v>
      </c>
      <c r="R153" s="352">
        <v>1.0202442790840921E-2</v>
      </c>
      <c r="S153" s="352">
        <v>2.7593395159299258E-2</v>
      </c>
      <c r="T153" s="352">
        <v>0</v>
      </c>
      <c r="U153" s="352">
        <v>1.3409473439822447E-2</v>
      </c>
      <c r="V153" s="352">
        <v>2.7593395159305895E-2</v>
      </c>
      <c r="W153" s="352">
        <v>1.1271292552860227E-2</v>
      </c>
      <c r="X153" s="352">
        <v>0</v>
      </c>
      <c r="Y153" s="352">
        <v>2.8230498850454217E-2</v>
      </c>
      <c r="Z153" s="352">
        <v>2.5784989776369897E-2</v>
      </c>
      <c r="AA153" s="352">
        <v>0</v>
      </c>
      <c r="AB153" s="352">
        <v>2.394877484533944E-2</v>
      </c>
      <c r="AC153" s="330"/>
      <c r="AD153" s="330"/>
    </row>
    <row r="154" spans="1:30" x14ac:dyDescent="0.3">
      <c r="A154" s="327" t="s">
        <v>527</v>
      </c>
      <c r="B154" s="327" t="s">
        <v>411</v>
      </c>
      <c r="C154" s="327" t="s">
        <v>59</v>
      </c>
      <c r="D154" s="352">
        <v>5.6191406345115951E-3</v>
      </c>
      <c r="E154" s="352">
        <v>8.3337438496556525E-3</v>
      </c>
      <c r="F154" s="352">
        <v>8.7121639497455099E-3</v>
      </c>
      <c r="G154" s="352">
        <v>5.6191406345063527E-3</v>
      </c>
      <c r="H154" s="352">
        <v>0</v>
      </c>
      <c r="I154" s="352">
        <v>0</v>
      </c>
      <c r="J154" s="352">
        <v>9.8370524730059597E-3</v>
      </c>
      <c r="K154" s="352">
        <v>6.6945089831638967E-3</v>
      </c>
      <c r="L154" s="352">
        <v>0</v>
      </c>
      <c r="M154" s="352">
        <v>6.7955832413577897E-3</v>
      </c>
      <c r="N154" s="352">
        <v>6.8960200260435658E-3</v>
      </c>
      <c r="O154" s="352">
        <v>1.2806201669366997E-2</v>
      </c>
      <c r="P154" s="352">
        <v>0</v>
      </c>
      <c r="Q154" s="352">
        <v>6.8960200260431677E-3</v>
      </c>
      <c r="R154" s="352">
        <v>9.3715676493648613E-3</v>
      </c>
      <c r="S154" s="352">
        <v>1.0238200791588707E-2</v>
      </c>
      <c r="T154" s="352">
        <v>0</v>
      </c>
      <c r="U154" s="352">
        <v>1.238579304509334E-2</v>
      </c>
      <c r="V154" s="352">
        <v>1.0238200791563125E-2</v>
      </c>
      <c r="W154" s="352">
        <v>8.7476783461457007E-3</v>
      </c>
      <c r="X154" s="352">
        <v>0</v>
      </c>
      <c r="Y154" s="352">
        <v>9.837052473005153E-3</v>
      </c>
      <c r="Z154" s="352">
        <v>6.694508983138156E-3</v>
      </c>
      <c r="AA154" s="352">
        <v>0</v>
      </c>
      <c r="AB154" s="352">
        <v>6.7955832413656029E-3</v>
      </c>
      <c r="AC154" s="330"/>
      <c r="AD154" s="330"/>
    </row>
    <row r="155" spans="1:30" x14ac:dyDescent="0.3">
      <c r="A155" s="327" t="s">
        <v>637</v>
      </c>
      <c r="B155" s="327" t="s">
        <v>411</v>
      </c>
      <c r="C155" s="327" t="s">
        <v>334</v>
      </c>
      <c r="D155" s="352">
        <v>1.0053764343493036E-2</v>
      </c>
      <c r="E155" s="352">
        <v>1.1757348400668922E-2</v>
      </c>
      <c r="F155" s="352">
        <v>8.9317023631325324E-3</v>
      </c>
      <c r="G155" s="352">
        <v>1.0053764343488387E-2</v>
      </c>
      <c r="H155" s="352">
        <v>0</v>
      </c>
      <c r="I155" s="352">
        <v>0</v>
      </c>
      <c r="J155" s="352">
        <v>1.3153969477024775E-2</v>
      </c>
      <c r="K155" s="352">
        <v>1.0010826252596843E-2</v>
      </c>
      <c r="L155" s="352">
        <v>0</v>
      </c>
      <c r="M155" s="352">
        <v>9.6008107494927764E-3</v>
      </c>
      <c r="N155" s="352">
        <v>1.0406586991237369E-2</v>
      </c>
      <c r="O155" s="352">
        <v>1.2404822767462513E-2</v>
      </c>
      <c r="P155" s="352">
        <v>0</v>
      </c>
      <c r="Q155" s="352">
        <v>1.0406586991220219E-2</v>
      </c>
      <c r="R155" s="352">
        <v>8.9152221459759522E-3</v>
      </c>
      <c r="S155" s="352">
        <v>1.2619963820379856E-2</v>
      </c>
      <c r="T155" s="352">
        <v>0</v>
      </c>
      <c r="U155" s="352">
        <v>1.1083806468599789E-2</v>
      </c>
      <c r="V155" s="352">
        <v>1.2619963820361945E-2</v>
      </c>
      <c r="W155" s="352">
        <v>1.2080155623353562E-2</v>
      </c>
      <c r="X155" s="352">
        <v>0</v>
      </c>
      <c r="Y155" s="352">
        <v>1.3153969477009916E-2</v>
      </c>
      <c r="Z155" s="352">
        <v>1.0010826252607914E-2</v>
      </c>
      <c r="AA155" s="352">
        <v>0</v>
      </c>
      <c r="AB155" s="352">
        <v>9.6008107494723587E-3</v>
      </c>
      <c r="AC155" s="330"/>
      <c r="AD155" s="330"/>
    </row>
    <row r="156" spans="1:30" x14ac:dyDescent="0.3">
      <c r="A156" s="327" t="s">
        <v>488</v>
      </c>
      <c r="B156" s="327" t="s">
        <v>411</v>
      </c>
      <c r="C156" s="327" t="s">
        <v>334</v>
      </c>
      <c r="D156" s="352">
        <v>8.4267074241042295E-3</v>
      </c>
      <c r="E156" s="352">
        <v>1.1507776613741683E-2</v>
      </c>
      <c r="F156" s="352">
        <v>6.8912343904346746E-3</v>
      </c>
      <c r="G156" s="352">
        <v>8.426707424144031E-3</v>
      </c>
      <c r="H156" s="352">
        <v>0</v>
      </c>
      <c r="I156" s="352">
        <v>0</v>
      </c>
      <c r="J156" s="352">
        <v>7.206148563819301E-3</v>
      </c>
      <c r="K156" s="352">
        <v>7.0987571170258498E-3</v>
      </c>
      <c r="L156" s="352">
        <v>0</v>
      </c>
      <c r="M156" s="352">
        <v>8.24586586921402E-3</v>
      </c>
      <c r="N156" s="352">
        <v>7.9859684198483431E-3</v>
      </c>
      <c r="O156" s="352">
        <v>1.1662923464888935E-2</v>
      </c>
      <c r="P156" s="352">
        <v>0</v>
      </c>
      <c r="Q156" s="352">
        <v>7.9859684198511031E-3</v>
      </c>
      <c r="R156" s="352">
        <v>7.6553834817524391E-3</v>
      </c>
      <c r="S156" s="352">
        <v>6.2846764473782893E-3</v>
      </c>
      <c r="T156" s="352">
        <v>0</v>
      </c>
      <c r="U156" s="352">
        <v>1.1233210208869441E-2</v>
      </c>
      <c r="V156" s="352">
        <v>6.2846764473781618E-3</v>
      </c>
      <c r="W156" s="352">
        <v>1.0995026715555597E-2</v>
      </c>
      <c r="X156" s="352">
        <v>0</v>
      </c>
      <c r="Y156" s="352">
        <v>7.2061485638473428E-3</v>
      </c>
      <c r="Z156" s="352">
        <v>7.0987571170498011E-3</v>
      </c>
      <c r="AA156" s="352">
        <v>0</v>
      </c>
      <c r="AB156" s="352">
        <v>8.2458658692524008E-3</v>
      </c>
      <c r="AC156" s="330"/>
      <c r="AD156" s="330"/>
    </row>
    <row r="157" spans="1:30" x14ac:dyDescent="0.3">
      <c r="A157" s="327" t="s">
        <v>489</v>
      </c>
      <c r="B157" s="327" t="s">
        <v>411</v>
      </c>
      <c r="C157" s="327" t="s">
        <v>334</v>
      </c>
      <c r="D157" s="352">
        <v>5.4163188873032732E-3</v>
      </c>
      <c r="E157" s="352">
        <v>6.4079773904310352E-3</v>
      </c>
      <c r="F157" s="352">
        <v>9.4399419855793268E-3</v>
      </c>
      <c r="G157" s="352">
        <v>5.4163188873099597E-3</v>
      </c>
      <c r="H157" s="352">
        <v>0</v>
      </c>
      <c r="I157" s="352">
        <v>0</v>
      </c>
      <c r="J157" s="352">
        <v>7.6375874022728465E-3</v>
      </c>
      <c r="K157" s="352">
        <v>1.0583568236111332E-2</v>
      </c>
      <c r="L157" s="352">
        <v>0</v>
      </c>
      <c r="M157" s="352">
        <v>5.1081958442969451E-3</v>
      </c>
      <c r="N157" s="352">
        <v>1.0729711546687804E-2</v>
      </c>
      <c r="O157" s="352">
        <v>1.1988295602962351E-2</v>
      </c>
      <c r="P157" s="352">
        <v>0</v>
      </c>
      <c r="Q157" s="352">
        <v>1.0729711546708716E-2</v>
      </c>
      <c r="R157" s="352">
        <v>9.2322289594876962E-3</v>
      </c>
      <c r="S157" s="352">
        <v>7.7796629027670457E-3</v>
      </c>
      <c r="T157" s="352">
        <v>0</v>
      </c>
      <c r="U157" s="352">
        <v>1.1885302897822822E-2</v>
      </c>
      <c r="V157" s="352">
        <v>7.7796629028044368E-3</v>
      </c>
      <c r="W157" s="352">
        <v>6.6026871138322764E-3</v>
      </c>
      <c r="X157" s="352">
        <v>0</v>
      </c>
      <c r="Y157" s="352">
        <v>7.6375874022758293E-3</v>
      </c>
      <c r="Z157" s="352">
        <v>1.0583568236124889E-2</v>
      </c>
      <c r="AA157" s="352">
        <v>0</v>
      </c>
      <c r="AB157" s="352">
        <v>5.1081958442786637E-3</v>
      </c>
      <c r="AC157" s="330"/>
      <c r="AD157" s="330"/>
    </row>
    <row r="158" spans="1:30" x14ac:dyDescent="0.3">
      <c r="A158" s="327" t="s">
        <v>490</v>
      </c>
      <c r="B158" s="327" t="s">
        <v>411</v>
      </c>
      <c r="C158" s="327" t="s">
        <v>334</v>
      </c>
      <c r="D158" s="352">
        <v>8.4513372113071729E-3</v>
      </c>
      <c r="E158" s="352">
        <v>9.4970890155505801E-3</v>
      </c>
      <c r="F158" s="352">
        <v>7.2958173934493855E-3</v>
      </c>
      <c r="G158" s="352">
        <v>8.4513372113007804E-3</v>
      </c>
      <c r="H158" s="352">
        <v>0</v>
      </c>
      <c r="I158" s="352">
        <v>0</v>
      </c>
      <c r="J158" s="352">
        <v>9.5980168266027229E-3</v>
      </c>
      <c r="K158" s="352">
        <v>7.153512117653138E-3</v>
      </c>
      <c r="L158" s="352">
        <v>0</v>
      </c>
      <c r="M158" s="352">
        <v>8.5137836128994261E-3</v>
      </c>
      <c r="N158" s="352">
        <v>7.5030169451783197E-3</v>
      </c>
      <c r="O158" s="352">
        <v>1.1627000527241194E-2</v>
      </c>
      <c r="P158" s="352">
        <v>0</v>
      </c>
      <c r="Q158" s="352">
        <v>7.5030169451437076E-3</v>
      </c>
      <c r="R158" s="352">
        <v>7.5542453724399992E-3</v>
      </c>
      <c r="S158" s="352">
        <v>9.4438263345925366E-3</v>
      </c>
      <c r="T158" s="352">
        <v>0</v>
      </c>
      <c r="U158" s="352">
        <v>1.1208159637907602E-2</v>
      </c>
      <c r="V158" s="352">
        <v>9.4438263345974667E-3</v>
      </c>
      <c r="W158" s="352">
        <v>9.8934588100228534E-3</v>
      </c>
      <c r="X158" s="352">
        <v>0</v>
      </c>
      <c r="Y158" s="352">
        <v>9.5980168265597347E-3</v>
      </c>
      <c r="Z158" s="352">
        <v>7.1535121177020529E-3</v>
      </c>
      <c r="AA158" s="352">
        <v>0</v>
      </c>
      <c r="AB158" s="352">
        <v>8.5137836128871512E-3</v>
      </c>
      <c r="AC158" s="330"/>
      <c r="AD158" s="330"/>
    </row>
    <row r="159" spans="1:30" x14ac:dyDescent="0.3">
      <c r="A159" s="327" t="s">
        <v>491</v>
      </c>
      <c r="B159" s="327" t="s">
        <v>411</v>
      </c>
      <c r="C159" s="327" t="s">
        <v>334</v>
      </c>
      <c r="D159" s="352">
        <v>1.7417672870543979E-2</v>
      </c>
      <c r="E159" s="352">
        <v>8.8397459068084976E-3</v>
      </c>
      <c r="F159" s="352">
        <v>1.1641589280721789E-2</v>
      </c>
      <c r="G159" s="352">
        <v>1.7417672870548063E-2</v>
      </c>
      <c r="H159" s="352">
        <v>0</v>
      </c>
      <c r="I159" s="352">
        <v>0</v>
      </c>
      <c r="J159" s="352">
        <v>1.7873760743771012E-2</v>
      </c>
      <c r="K159" s="352">
        <v>1.7666301619288928E-2</v>
      </c>
      <c r="L159" s="352">
        <v>0</v>
      </c>
      <c r="M159" s="352">
        <v>1.8070391808264068E-2</v>
      </c>
      <c r="N159" s="352">
        <v>1.8406024583577697E-2</v>
      </c>
      <c r="O159" s="352">
        <v>1.5386832743721494E-2</v>
      </c>
      <c r="P159" s="352">
        <v>0</v>
      </c>
      <c r="Q159" s="352">
        <v>1.8406024583592872E-2</v>
      </c>
      <c r="R159" s="352">
        <v>1.1392469023077495E-2</v>
      </c>
      <c r="S159" s="352">
        <v>1.9109675683959517E-2</v>
      </c>
      <c r="T159" s="352">
        <v>0</v>
      </c>
      <c r="U159" s="352">
        <v>1.6134951429124782E-2</v>
      </c>
      <c r="V159" s="352">
        <v>1.910967568395637E-2</v>
      </c>
      <c r="W159" s="352">
        <v>1.0001437931643804E-2</v>
      </c>
      <c r="X159" s="352">
        <v>0</v>
      </c>
      <c r="Y159" s="352">
        <v>1.7873760743778749E-2</v>
      </c>
      <c r="Z159" s="352">
        <v>1.7666301619284723E-2</v>
      </c>
      <c r="AA159" s="352">
        <v>0</v>
      </c>
      <c r="AB159" s="352">
        <v>1.8070391808244844E-2</v>
      </c>
      <c r="AC159" s="330"/>
      <c r="AD159" s="330"/>
    </row>
    <row r="160" spans="1:30" x14ac:dyDescent="0.3">
      <c r="A160" s="327" t="s">
        <v>492</v>
      </c>
      <c r="B160" s="327" t="s">
        <v>411</v>
      </c>
      <c r="C160" s="327" t="s">
        <v>334</v>
      </c>
      <c r="D160" s="352">
        <v>1.4005813794975818E-2</v>
      </c>
      <c r="E160" s="352">
        <v>8.979244906500837E-3</v>
      </c>
      <c r="F160" s="352">
        <v>1.3214338418992767E-2</v>
      </c>
      <c r="G160" s="352">
        <v>1.4005813794986943E-2</v>
      </c>
      <c r="H160" s="352">
        <v>0</v>
      </c>
      <c r="I160" s="352">
        <v>0</v>
      </c>
      <c r="J160" s="352">
        <v>1.2203051314140944E-2</v>
      </c>
      <c r="K160" s="352">
        <v>1.0109066450118999E-2</v>
      </c>
      <c r="L160" s="352">
        <v>0</v>
      </c>
      <c r="M160" s="352">
        <v>1.4050429145756996E-2</v>
      </c>
      <c r="N160" s="352">
        <v>1.0421591215054701E-2</v>
      </c>
      <c r="O160" s="352">
        <v>1.3585844307079459E-2</v>
      </c>
      <c r="P160" s="352">
        <v>0</v>
      </c>
      <c r="Q160" s="352">
        <v>1.0421591215046785E-2</v>
      </c>
      <c r="R160" s="352">
        <v>1.3391037346131243E-2</v>
      </c>
      <c r="S160" s="352">
        <v>1.2539864436189692E-2</v>
      </c>
      <c r="T160" s="352">
        <v>0</v>
      </c>
      <c r="U160" s="352">
        <v>1.291810082092716E-2</v>
      </c>
      <c r="V160" s="352">
        <v>1.2539864436174776E-2</v>
      </c>
      <c r="W160" s="352">
        <v>9.5168481406603441E-3</v>
      </c>
      <c r="X160" s="352">
        <v>0</v>
      </c>
      <c r="Y160" s="352">
        <v>1.2203051314127156E-2</v>
      </c>
      <c r="Z160" s="352">
        <v>1.0109066450122503E-2</v>
      </c>
      <c r="AA160" s="352">
        <v>0</v>
      </c>
      <c r="AB160" s="352">
        <v>1.4050429145766298E-2</v>
      </c>
      <c r="AC160" s="330"/>
      <c r="AD160" s="330"/>
    </row>
    <row r="161" spans="1:30" x14ac:dyDescent="0.3">
      <c r="A161" s="327" t="s">
        <v>493</v>
      </c>
      <c r="B161" s="327" t="s">
        <v>411</v>
      </c>
      <c r="C161" s="327" t="s">
        <v>334</v>
      </c>
      <c r="D161" s="352">
        <v>1.59020990288893E-2</v>
      </c>
      <c r="E161" s="352">
        <v>9.2483221826640122E-3</v>
      </c>
      <c r="F161" s="352">
        <v>5.0595270452719514E-3</v>
      </c>
      <c r="G161" s="352">
        <v>1.5902099028911095E-2</v>
      </c>
      <c r="H161" s="352">
        <v>0</v>
      </c>
      <c r="I161" s="352">
        <v>0</v>
      </c>
      <c r="J161" s="352">
        <v>1.2506048560928192E-2</v>
      </c>
      <c r="K161" s="352">
        <v>1.4674912762913267E-2</v>
      </c>
      <c r="L161" s="352">
        <v>0</v>
      </c>
      <c r="M161" s="352">
        <v>1.7118627615666956E-2</v>
      </c>
      <c r="N161" s="352">
        <v>1.5087329833415746E-2</v>
      </c>
      <c r="O161" s="352">
        <v>8.0490679089220852E-3</v>
      </c>
      <c r="P161" s="352">
        <v>0</v>
      </c>
      <c r="Q161" s="352">
        <v>1.5087329833423081E-2</v>
      </c>
      <c r="R161" s="352">
        <v>5.1853723145604521E-3</v>
      </c>
      <c r="S161" s="352">
        <v>1.3201754761587766E-2</v>
      </c>
      <c r="T161" s="352">
        <v>0</v>
      </c>
      <c r="U161" s="352">
        <v>8.6933235138417671E-3</v>
      </c>
      <c r="V161" s="352">
        <v>1.320175476159656E-2</v>
      </c>
      <c r="W161" s="352">
        <v>9.3633883386579735E-3</v>
      </c>
      <c r="X161" s="352">
        <v>0</v>
      </c>
      <c r="Y161" s="352">
        <v>1.2506048560944378E-2</v>
      </c>
      <c r="Z161" s="352">
        <v>1.4674912762915448E-2</v>
      </c>
      <c r="AA161" s="352">
        <v>0</v>
      </c>
      <c r="AB161" s="352">
        <v>1.7118627615668437E-2</v>
      </c>
      <c r="AC161" s="330"/>
      <c r="AD161" s="330"/>
    </row>
    <row r="162" spans="1:30" x14ac:dyDescent="0.3">
      <c r="A162" s="327" t="s">
        <v>494</v>
      </c>
      <c r="B162" s="327" t="s">
        <v>411</v>
      </c>
      <c r="C162" s="327" t="s">
        <v>334</v>
      </c>
      <c r="D162" s="352">
        <v>8.8048456797082224E-3</v>
      </c>
      <c r="E162" s="352">
        <v>7.6427286248726689E-3</v>
      </c>
      <c r="F162" s="352">
        <v>8.1890488098574042E-3</v>
      </c>
      <c r="G162" s="352">
        <v>8.8048456796768187E-3</v>
      </c>
      <c r="H162" s="352">
        <v>0</v>
      </c>
      <c r="I162" s="352">
        <v>0</v>
      </c>
      <c r="J162" s="352">
        <v>7.0958502403775719E-3</v>
      </c>
      <c r="K162" s="352">
        <v>3.6072493802736735E-3</v>
      </c>
      <c r="L162" s="352">
        <v>0</v>
      </c>
      <c r="M162" s="352">
        <v>9.1498688960467353E-3</v>
      </c>
      <c r="N162" s="352">
        <v>3.7636897953418056E-3</v>
      </c>
      <c r="O162" s="352">
        <v>6.8615146147410081E-3</v>
      </c>
      <c r="P162" s="352">
        <v>0</v>
      </c>
      <c r="Q162" s="352">
        <v>3.7636897952635579E-3</v>
      </c>
      <c r="R162" s="352">
        <v>8.8419391435546803E-3</v>
      </c>
      <c r="S162" s="352">
        <v>7.4174096632931832E-3</v>
      </c>
      <c r="T162" s="352">
        <v>0</v>
      </c>
      <c r="U162" s="352">
        <v>6.4382898743401739E-3</v>
      </c>
      <c r="V162" s="352">
        <v>7.4174096633041597E-3</v>
      </c>
      <c r="W162" s="352">
        <v>6.5866712686333028E-3</v>
      </c>
      <c r="X162" s="352">
        <v>0</v>
      </c>
      <c r="Y162" s="352">
        <v>7.0958502403791479E-3</v>
      </c>
      <c r="Z162" s="352">
        <v>3.6072493802169351E-3</v>
      </c>
      <c r="AA162" s="352">
        <v>0</v>
      </c>
      <c r="AB162" s="352">
        <v>9.1498688960840995E-3</v>
      </c>
      <c r="AC162" s="330"/>
      <c r="AD162" s="330"/>
    </row>
    <row r="163" spans="1:30" x14ac:dyDescent="0.3">
      <c r="A163" s="327" t="s">
        <v>495</v>
      </c>
      <c r="B163" s="327" t="s">
        <v>411</v>
      </c>
      <c r="C163" s="327" t="s">
        <v>334</v>
      </c>
      <c r="D163" s="352">
        <v>1.1074212095373884E-2</v>
      </c>
      <c r="E163" s="352">
        <v>1.3072526993627235E-2</v>
      </c>
      <c r="F163" s="352">
        <v>1.4716341703752753E-2</v>
      </c>
      <c r="G163" s="352">
        <v>1.1074212095391386E-2</v>
      </c>
      <c r="H163" s="352">
        <v>0</v>
      </c>
      <c r="I163" s="352">
        <v>0</v>
      </c>
      <c r="J163" s="352">
        <v>1.4926474564775671E-2</v>
      </c>
      <c r="K163" s="352">
        <v>9.8461203158783789E-3</v>
      </c>
      <c r="L163" s="352">
        <v>0</v>
      </c>
      <c r="M163" s="352">
        <v>1.1561408069097636E-2</v>
      </c>
      <c r="N163" s="352">
        <v>9.6838743019548295E-3</v>
      </c>
      <c r="O163" s="352">
        <v>1.5873218278683512E-2</v>
      </c>
      <c r="P163" s="352">
        <v>0</v>
      </c>
      <c r="Q163" s="352">
        <v>9.6838743019928095E-3</v>
      </c>
      <c r="R163" s="352">
        <v>1.4462707438029417E-2</v>
      </c>
      <c r="S163" s="352">
        <v>1.4558562441157956E-2</v>
      </c>
      <c r="T163" s="352">
        <v>0</v>
      </c>
      <c r="U163" s="352">
        <v>1.6008463184214967E-2</v>
      </c>
      <c r="V163" s="352">
        <v>1.455856244116386E-2</v>
      </c>
      <c r="W163" s="352">
        <v>1.3652315129114113E-2</v>
      </c>
      <c r="X163" s="352">
        <v>0</v>
      </c>
      <c r="Y163" s="352">
        <v>1.4926474564778375E-2</v>
      </c>
      <c r="Z163" s="352">
        <v>9.8461203158533156E-3</v>
      </c>
      <c r="AA163" s="352">
        <v>0</v>
      </c>
      <c r="AB163" s="352">
        <v>1.1561408069118779E-2</v>
      </c>
      <c r="AC163" s="330"/>
      <c r="AD163" s="330"/>
    </row>
    <row r="164" spans="1:30" x14ac:dyDescent="0.3">
      <c r="A164" s="327" t="s">
        <v>496</v>
      </c>
      <c r="B164" s="327" t="s">
        <v>411</v>
      </c>
      <c r="C164" s="327" t="s">
        <v>334</v>
      </c>
      <c r="D164" s="352">
        <v>5.925691767584936E-3</v>
      </c>
      <c r="E164" s="352">
        <v>1.4151442333783749E-2</v>
      </c>
      <c r="F164" s="352">
        <v>7.8747249071815014E-3</v>
      </c>
      <c r="G164" s="352">
        <v>5.9256917675884133E-3</v>
      </c>
      <c r="H164" s="352">
        <v>0</v>
      </c>
      <c r="I164" s="352">
        <v>0</v>
      </c>
      <c r="J164" s="352">
        <v>1.4507167811909329E-2</v>
      </c>
      <c r="K164" s="352">
        <v>5.5232893895849362E-3</v>
      </c>
      <c r="L164" s="352">
        <v>0</v>
      </c>
      <c r="M164" s="352">
        <v>5.4353014934540485E-3</v>
      </c>
      <c r="N164" s="352">
        <v>6.1040029695360511E-3</v>
      </c>
      <c r="O164" s="352">
        <v>1.871389954960891E-2</v>
      </c>
      <c r="P164" s="352">
        <v>0</v>
      </c>
      <c r="Q164" s="352">
        <v>6.1040029695205592E-3</v>
      </c>
      <c r="R164" s="352">
        <v>7.8042418313982297E-3</v>
      </c>
      <c r="S164" s="352">
        <v>1.4891322007312085E-2</v>
      </c>
      <c r="T164" s="352">
        <v>0</v>
      </c>
      <c r="U164" s="352">
        <v>1.5608917590352369E-2</v>
      </c>
      <c r="V164" s="352">
        <v>1.489132200730935E-2</v>
      </c>
      <c r="W164" s="352">
        <v>1.3900711845926193E-2</v>
      </c>
      <c r="X164" s="352">
        <v>0</v>
      </c>
      <c r="Y164" s="352">
        <v>1.4507167811929855E-2</v>
      </c>
      <c r="Z164" s="352">
        <v>5.5232893896365641E-3</v>
      </c>
      <c r="AA164" s="352">
        <v>0</v>
      </c>
      <c r="AB164" s="352">
        <v>5.4353014934235833E-3</v>
      </c>
      <c r="AC164" s="330"/>
      <c r="AD164" s="330"/>
    </row>
    <row r="165" spans="1:30" s="312" customFormat="1" x14ac:dyDescent="0.3">
      <c r="A165" s="329" t="s">
        <v>344</v>
      </c>
      <c r="B165" s="329" t="s">
        <v>412</v>
      </c>
      <c r="C165" s="327" t="s">
        <v>59</v>
      </c>
      <c r="D165" s="352">
        <v>9.2852701197833881E-3</v>
      </c>
      <c r="E165" s="352">
        <v>8.4741033350721855E-3</v>
      </c>
      <c r="F165" s="352">
        <v>1.1176302444415089E-2</v>
      </c>
      <c r="G165" s="352">
        <v>9.2852701197416194E-3</v>
      </c>
      <c r="H165" s="352">
        <v>0</v>
      </c>
      <c r="I165" s="352">
        <v>0</v>
      </c>
      <c r="J165" s="352">
        <v>9.209713201398401E-3</v>
      </c>
      <c r="K165" s="352">
        <v>1.1146286849467384E-2</v>
      </c>
      <c r="L165" s="352">
        <v>0</v>
      </c>
      <c r="M165" s="352">
        <v>9.0215223950680969E-3</v>
      </c>
      <c r="N165" s="352">
        <v>1.1130173917881838E-2</v>
      </c>
      <c r="O165" s="352">
        <v>8.3893598191303199E-3</v>
      </c>
      <c r="P165" s="352">
        <v>0</v>
      </c>
      <c r="Q165" s="352">
        <v>1.113017391785724E-2</v>
      </c>
      <c r="R165" s="352">
        <v>9.8901805198090918E-3</v>
      </c>
      <c r="S165" s="352">
        <v>8.6773231106455542E-3</v>
      </c>
      <c r="T165" s="352">
        <v>0</v>
      </c>
      <c r="U165" s="352">
        <v>8.0810993859321053E-3</v>
      </c>
      <c r="V165" s="352">
        <v>8.6773231106260819E-3</v>
      </c>
      <c r="W165" s="352">
        <v>8.1338575626498325E-3</v>
      </c>
      <c r="X165" s="352">
        <v>0</v>
      </c>
      <c r="Y165" s="352">
        <v>9.2097132013746578E-3</v>
      </c>
      <c r="Z165" s="352">
        <v>1.1146286849456576E-2</v>
      </c>
      <c r="AA165" s="352">
        <v>0</v>
      </c>
      <c r="AB165" s="352">
        <v>9.0215223950846201E-3</v>
      </c>
      <c r="AC165" s="330"/>
      <c r="AD165" s="330"/>
    </row>
    <row r="166" spans="1:30" s="312" customFormat="1" x14ac:dyDescent="0.3">
      <c r="A166" s="329" t="s">
        <v>345</v>
      </c>
      <c r="B166" s="329" t="s">
        <v>412</v>
      </c>
      <c r="C166" s="327" t="s">
        <v>59</v>
      </c>
      <c r="D166" s="352">
        <v>4.7188784338672921E-3</v>
      </c>
      <c r="E166" s="352">
        <v>4.2710496122914032E-3</v>
      </c>
      <c r="F166" s="352">
        <v>1.1651199011372636E-2</v>
      </c>
      <c r="G166" s="352">
        <v>4.718878433880358E-3</v>
      </c>
      <c r="H166" s="352">
        <v>0</v>
      </c>
      <c r="I166" s="352">
        <v>0</v>
      </c>
      <c r="J166" s="352">
        <v>3.7816670752226153E-3</v>
      </c>
      <c r="K166" s="352">
        <v>9.3516585791601561E-3</v>
      </c>
      <c r="L166" s="352">
        <v>0</v>
      </c>
      <c r="M166" s="352">
        <v>5.0458720373131004E-3</v>
      </c>
      <c r="N166" s="352">
        <v>9.972337031679223E-3</v>
      </c>
      <c r="O166" s="352">
        <v>1.0084400066300524E-2</v>
      </c>
      <c r="P166" s="352">
        <v>0</v>
      </c>
      <c r="Q166" s="352">
        <v>9.9723370316997656E-3</v>
      </c>
      <c r="R166" s="352">
        <v>1.2262487223665059E-2</v>
      </c>
      <c r="S166" s="352">
        <v>4.6191679310466777E-3</v>
      </c>
      <c r="T166" s="352">
        <v>0</v>
      </c>
      <c r="U166" s="352">
        <v>1.0904431253053374E-2</v>
      </c>
      <c r="V166" s="352">
        <v>4.6191679310054147E-3</v>
      </c>
      <c r="W166" s="352">
        <v>4.4963003746637193E-3</v>
      </c>
      <c r="X166" s="352">
        <v>0</v>
      </c>
      <c r="Y166" s="352">
        <v>3.7816670753082287E-3</v>
      </c>
      <c r="Z166" s="352">
        <v>9.3516585791293613E-3</v>
      </c>
      <c r="AA166" s="352">
        <v>0</v>
      </c>
      <c r="AB166" s="352">
        <v>5.045872037273717E-3</v>
      </c>
      <c r="AC166" s="330"/>
      <c r="AD166" s="330"/>
    </row>
    <row r="167" spans="1:30" s="312" customFormat="1" x14ac:dyDescent="0.3">
      <c r="A167" s="329" t="s">
        <v>346</v>
      </c>
      <c r="B167" s="329" t="s">
        <v>412</v>
      </c>
      <c r="C167" s="327" t="s">
        <v>59</v>
      </c>
      <c r="D167" s="352">
        <v>5.4895309187518882E-3</v>
      </c>
      <c r="E167" s="352">
        <v>1.0179042043764228E-2</v>
      </c>
      <c r="F167" s="352">
        <v>1.1428546315892026E-2</v>
      </c>
      <c r="G167" s="352">
        <v>5.4895309187452E-3</v>
      </c>
      <c r="H167" s="352">
        <v>0</v>
      </c>
      <c r="I167" s="352">
        <v>0</v>
      </c>
      <c r="J167" s="352">
        <v>6.5506464722197115E-3</v>
      </c>
      <c r="K167" s="352">
        <v>8.5943435357681997E-3</v>
      </c>
      <c r="L167" s="352">
        <v>0</v>
      </c>
      <c r="M167" s="352">
        <v>5.4818272805010997E-3</v>
      </c>
      <c r="N167" s="352">
        <v>9.015182560956474E-3</v>
      </c>
      <c r="O167" s="352">
        <v>7.6431943612396821E-3</v>
      </c>
      <c r="P167" s="352">
        <v>0</v>
      </c>
      <c r="Q167" s="352">
        <v>9.0151825609513028E-3</v>
      </c>
      <c r="R167" s="352">
        <v>1.0240752186693482E-2</v>
      </c>
      <c r="S167" s="352">
        <v>7.3870012288415835E-3</v>
      </c>
      <c r="T167" s="352">
        <v>0</v>
      </c>
      <c r="U167" s="352">
        <v>8.8989211279996532E-3</v>
      </c>
      <c r="V167" s="352">
        <v>7.3870012288347496E-3</v>
      </c>
      <c r="W167" s="352">
        <v>1.0466695492963196E-2</v>
      </c>
      <c r="X167" s="352">
        <v>0</v>
      </c>
      <c r="Y167" s="352">
        <v>6.5506464722275125E-3</v>
      </c>
      <c r="Z167" s="352">
        <v>8.5943435357957784E-3</v>
      </c>
      <c r="AA167" s="352">
        <v>0</v>
      </c>
      <c r="AB167" s="352">
        <v>5.4818272805207168E-3</v>
      </c>
      <c r="AC167" s="330"/>
      <c r="AD167" s="330"/>
    </row>
    <row r="168" spans="1:30" s="312" customFormat="1" x14ac:dyDescent="0.3">
      <c r="A168" s="329" t="s">
        <v>347</v>
      </c>
      <c r="B168" s="329" t="s">
        <v>412</v>
      </c>
      <c r="C168" s="327" t="s">
        <v>59</v>
      </c>
      <c r="D168" s="352">
        <v>8.0464674722554239E-3</v>
      </c>
      <c r="E168" s="352">
        <v>6.6871534850850628E-3</v>
      </c>
      <c r="F168" s="352">
        <v>1.1828917406185547E-2</v>
      </c>
      <c r="G168" s="352">
        <v>8.0464674722623176E-3</v>
      </c>
      <c r="H168" s="352">
        <v>0</v>
      </c>
      <c r="I168" s="352">
        <v>0</v>
      </c>
      <c r="J168" s="352">
        <v>8.7043645696409811E-3</v>
      </c>
      <c r="K168" s="352">
        <v>1.0632798472908232E-2</v>
      </c>
      <c r="L168" s="352">
        <v>0</v>
      </c>
      <c r="M168" s="352">
        <v>8.7112932168424487E-3</v>
      </c>
      <c r="N168" s="352">
        <v>1.0467164872878831E-2</v>
      </c>
      <c r="O168" s="352">
        <v>1.1185450123060587E-2</v>
      </c>
      <c r="P168" s="352">
        <v>0</v>
      </c>
      <c r="Q168" s="352">
        <v>1.0467164872907546E-2</v>
      </c>
      <c r="R168" s="352">
        <v>1.2716245920898412E-2</v>
      </c>
      <c r="S168" s="352">
        <v>9.8749639156351272E-3</v>
      </c>
      <c r="T168" s="352">
        <v>0</v>
      </c>
      <c r="U168" s="352">
        <v>1.2990357969395183E-2</v>
      </c>
      <c r="V168" s="352">
        <v>9.8749639156401909E-3</v>
      </c>
      <c r="W168" s="352">
        <v>8.4624872872727398E-3</v>
      </c>
      <c r="X168" s="352">
        <v>0</v>
      </c>
      <c r="Y168" s="352">
        <v>8.7043645696452208E-3</v>
      </c>
      <c r="Z168" s="352">
        <v>1.0632798472888654E-2</v>
      </c>
      <c r="AA168" s="352">
        <v>0</v>
      </c>
      <c r="AB168" s="352">
        <v>8.7112932168453665E-3</v>
      </c>
      <c r="AC168" s="330"/>
      <c r="AD168" s="330"/>
    </row>
    <row r="169" spans="1:30" s="312" customFormat="1" x14ac:dyDescent="0.3">
      <c r="A169" s="329" t="s">
        <v>348</v>
      </c>
      <c r="B169" s="329" t="s">
        <v>412</v>
      </c>
      <c r="C169" s="327" t="s">
        <v>59</v>
      </c>
      <c r="D169" s="352">
        <v>9.7892106452126485E-3</v>
      </c>
      <c r="E169" s="352">
        <v>9.7201980883619785E-3</v>
      </c>
      <c r="F169" s="352">
        <v>6.4085250465298312E-3</v>
      </c>
      <c r="G169" s="352">
        <v>9.7892106451945259E-3</v>
      </c>
      <c r="H169" s="352">
        <v>0</v>
      </c>
      <c r="I169" s="352">
        <v>0</v>
      </c>
      <c r="J169" s="352">
        <v>5.6430778686583274E-3</v>
      </c>
      <c r="K169" s="352">
        <v>7.9244600289328331E-3</v>
      </c>
      <c r="L169" s="352">
        <v>0</v>
      </c>
      <c r="M169" s="352">
        <v>1.0157942792171328E-2</v>
      </c>
      <c r="N169" s="352">
        <v>7.8633046214709647E-3</v>
      </c>
      <c r="O169" s="352">
        <v>8.0048266076409528E-3</v>
      </c>
      <c r="P169" s="352">
        <v>0</v>
      </c>
      <c r="Q169" s="352">
        <v>7.8633046214544554E-3</v>
      </c>
      <c r="R169" s="352">
        <v>6.5331228845620908E-3</v>
      </c>
      <c r="S169" s="352">
        <v>6.1556243807474823E-3</v>
      </c>
      <c r="T169" s="352">
        <v>0</v>
      </c>
      <c r="U169" s="352">
        <v>7.5158584363967671E-3</v>
      </c>
      <c r="V169" s="352">
        <v>6.155624380748485E-3</v>
      </c>
      <c r="W169" s="352">
        <v>1.0012366462354727E-2</v>
      </c>
      <c r="X169" s="352">
        <v>0</v>
      </c>
      <c r="Y169" s="352">
        <v>5.6430778686342971E-3</v>
      </c>
      <c r="Z169" s="352">
        <v>7.9244600289472764E-3</v>
      </c>
      <c r="AA169" s="352">
        <v>0</v>
      </c>
      <c r="AB169" s="352">
        <v>1.0157942792169987E-2</v>
      </c>
      <c r="AC169" s="330"/>
      <c r="AD169" s="330"/>
    </row>
    <row r="170" spans="1:30" s="312" customFormat="1" x14ac:dyDescent="0.3">
      <c r="A170" s="329" t="s">
        <v>349</v>
      </c>
      <c r="B170" s="329" t="s">
        <v>412</v>
      </c>
      <c r="C170" s="327" t="s">
        <v>59</v>
      </c>
      <c r="D170" s="352">
        <v>9.0892801970174006E-3</v>
      </c>
      <c r="E170" s="352">
        <v>7.755433043724576E-3</v>
      </c>
      <c r="F170" s="352">
        <v>1.2477093118573047E-2</v>
      </c>
      <c r="G170" s="352">
        <v>9.089280197018627E-3</v>
      </c>
      <c r="H170" s="352">
        <v>0</v>
      </c>
      <c r="I170" s="352">
        <v>0</v>
      </c>
      <c r="J170" s="352">
        <v>1.3215641355299188E-2</v>
      </c>
      <c r="K170" s="352">
        <v>1.0966690298379133E-2</v>
      </c>
      <c r="L170" s="352">
        <v>0</v>
      </c>
      <c r="M170" s="352">
        <v>9.3521481462851656E-3</v>
      </c>
      <c r="N170" s="352">
        <v>1.0547314665977324E-2</v>
      </c>
      <c r="O170" s="352">
        <v>1.3129541911813862E-2</v>
      </c>
      <c r="P170" s="352">
        <v>0</v>
      </c>
      <c r="Q170" s="352">
        <v>1.0547314665981465E-2</v>
      </c>
      <c r="R170" s="352">
        <v>1.2325421572873885E-2</v>
      </c>
      <c r="S170" s="352">
        <v>1.247692916980416E-2</v>
      </c>
      <c r="T170" s="352">
        <v>0</v>
      </c>
      <c r="U170" s="352">
        <v>1.2445075369732765E-2</v>
      </c>
      <c r="V170" s="352">
        <v>1.2476929169795968E-2</v>
      </c>
      <c r="W170" s="352">
        <v>7.5379277493064613E-3</v>
      </c>
      <c r="X170" s="352">
        <v>0</v>
      </c>
      <c r="Y170" s="352">
        <v>1.3215641355299306E-2</v>
      </c>
      <c r="Z170" s="352">
        <v>1.0966690298367686E-2</v>
      </c>
      <c r="AA170" s="352">
        <v>0</v>
      </c>
      <c r="AB170" s="352">
        <v>9.3521481463114293E-3</v>
      </c>
      <c r="AC170" s="330"/>
      <c r="AD170" s="330"/>
    </row>
    <row r="171" spans="1:30" s="312" customFormat="1" x14ac:dyDescent="0.3">
      <c r="A171" s="329" t="s">
        <v>350</v>
      </c>
      <c r="B171" s="329" t="s">
        <v>412</v>
      </c>
      <c r="C171" s="327" t="s">
        <v>59</v>
      </c>
      <c r="D171" s="352">
        <v>1.0284471796395196E-2</v>
      </c>
      <c r="E171" s="352">
        <v>7.2892389618371368E-3</v>
      </c>
      <c r="F171" s="352">
        <v>8.5571389358865303E-3</v>
      </c>
      <c r="G171" s="352">
        <v>1.0284471796371722E-2</v>
      </c>
      <c r="H171" s="352">
        <v>0</v>
      </c>
      <c r="I171" s="352">
        <v>0</v>
      </c>
      <c r="J171" s="352">
        <v>9.2656632434133142E-3</v>
      </c>
      <c r="K171" s="352">
        <v>1.1622214785559784E-2</v>
      </c>
      <c r="L171" s="352">
        <v>0</v>
      </c>
      <c r="M171" s="352">
        <v>1.0434225950272984E-2</v>
      </c>
      <c r="N171" s="352">
        <v>1.279912263882498E-2</v>
      </c>
      <c r="O171" s="352">
        <v>1.4490436857170273E-2</v>
      </c>
      <c r="P171" s="352">
        <v>0</v>
      </c>
      <c r="Q171" s="352">
        <v>1.2799122638805093E-2</v>
      </c>
      <c r="R171" s="352">
        <v>8.6519656035575244E-3</v>
      </c>
      <c r="S171" s="352">
        <v>9.1215954875699876E-3</v>
      </c>
      <c r="T171" s="352">
        <v>0</v>
      </c>
      <c r="U171" s="352">
        <v>1.4439600706091519E-2</v>
      </c>
      <c r="V171" s="352">
        <v>9.1215954875713528E-3</v>
      </c>
      <c r="W171" s="352">
        <v>8.60380717895666E-3</v>
      </c>
      <c r="X171" s="352">
        <v>0</v>
      </c>
      <c r="Y171" s="352">
        <v>9.2656632434032979E-3</v>
      </c>
      <c r="Z171" s="352">
        <v>1.1622214785576183E-2</v>
      </c>
      <c r="AA171" s="352">
        <v>0</v>
      </c>
      <c r="AB171" s="352">
        <v>1.0434225950278844E-2</v>
      </c>
      <c r="AC171" s="330"/>
      <c r="AD171" s="330"/>
    </row>
    <row r="172" spans="1:30" s="312" customFormat="1" x14ac:dyDescent="0.3">
      <c r="A172" s="329" t="s">
        <v>351</v>
      </c>
      <c r="B172" s="329" t="s">
        <v>412</v>
      </c>
      <c r="C172" s="327" t="s">
        <v>59</v>
      </c>
      <c r="D172" s="352">
        <v>1.1480234070555853E-2</v>
      </c>
      <c r="E172" s="352">
        <v>8.9851047402666195E-3</v>
      </c>
      <c r="F172" s="352">
        <v>1.0987845344769473E-2</v>
      </c>
      <c r="G172" s="352">
        <v>1.1480234070545518E-2</v>
      </c>
      <c r="H172" s="352">
        <v>0</v>
      </c>
      <c r="I172" s="352">
        <v>0</v>
      </c>
      <c r="J172" s="352">
        <v>1.0682208363573897E-2</v>
      </c>
      <c r="K172" s="352">
        <v>1.0429214780520614E-2</v>
      </c>
      <c r="L172" s="352">
        <v>0</v>
      </c>
      <c r="M172" s="352">
        <v>1.1758877530196435E-2</v>
      </c>
      <c r="N172" s="352">
        <v>9.8664565026421579E-3</v>
      </c>
      <c r="O172" s="352">
        <v>8.0546676935821342E-3</v>
      </c>
      <c r="P172" s="352">
        <v>0</v>
      </c>
      <c r="Q172" s="352">
        <v>9.8664565026472598E-3</v>
      </c>
      <c r="R172" s="352">
        <v>8.9389429290739932E-3</v>
      </c>
      <c r="S172" s="352">
        <v>1.1401329250155702E-2</v>
      </c>
      <c r="T172" s="352">
        <v>0</v>
      </c>
      <c r="U172" s="352">
        <v>7.0616383281706663E-3</v>
      </c>
      <c r="V172" s="352">
        <v>1.1401329250173E-2</v>
      </c>
      <c r="W172" s="352">
        <v>9.9271268754987808E-3</v>
      </c>
      <c r="X172" s="352">
        <v>0</v>
      </c>
      <c r="Y172" s="352">
        <v>1.0682208363569328E-2</v>
      </c>
      <c r="Z172" s="352">
        <v>1.0429214780534199E-2</v>
      </c>
      <c r="AA172" s="352">
        <v>0</v>
      </c>
      <c r="AB172" s="352">
        <v>1.1758877530208288E-2</v>
      </c>
      <c r="AC172" s="330"/>
      <c r="AD172" s="330"/>
    </row>
    <row r="173" spans="1:30" s="312" customFormat="1" x14ac:dyDescent="0.3">
      <c r="A173" s="329" t="s">
        <v>352</v>
      </c>
      <c r="B173" s="329" t="s">
        <v>412</v>
      </c>
      <c r="C173" s="327" t="s">
        <v>59</v>
      </c>
      <c r="D173" s="352">
        <v>8.7996549907124518E-3</v>
      </c>
      <c r="E173" s="352">
        <v>1.0811694744831664E-2</v>
      </c>
      <c r="F173" s="352">
        <v>8.7173088962442264E-3</v>
      </c>
      <c r="G173" s="352">
        <v>8.7996549907180966E-3</v>
      </c>
      <c r="H173" s="352">
        <v>0</v>
      </c>
      <c r="I173" s="352">
        <v>0</v>
      </c>
      <c r="J173" s="352">
        <v>6.1392451664114191E-3</v>
      </c>
      <c r="K173" s="352">
        <v>8.9104719003445659E-3</v>
      </c>
      <c r="L173" s="352">
        <v>0</v>
      </c>
      <c r="M173" s="352">
        <v>9.1205119295824713E-3</v>
      </c>
      <c r="N173" s="352">
        <v>8.7129225688413713E-3</v>
      </c>
      <c r="O173" s="352">
        <v>1.1185184588606373E-2</v>
      </c>
      <c r="P173" s="352">
        <v>0</v>
      </c>
      <c r="Q173" s="352">
        <v>8.7129225688253702E-3</v>
      </c>
      <c r="R173" s="352">
        <v>9.0191730962031359E-3</v>
      </c>
      <c r="S173" s="352">
        <v>6.6310184525013773E-3</v>
      </c>
      <c r="T173" s="352">
        <v>0</v>
      </c>
      <c r="U173" s="352">
        <v>1.0803453001348702E-2</v>
      </c>
      <c r="V173" s="352">
        <v>6.6310184524779993E-3</v>
      </c>
      <c r="W173" s="352">
        <v>1.1575777355308641E-2</v>
      </c>
      <c r="X173" s="352">
        <v>0</v>
      </c>
      <c r="Y173" s="352">
        <v>6.1392451663845812E-3</v>
      </c>
      <c r="Z173" s="352">
        <v>8.9104719003435459E-3</v>
      </c>
      <c r="AA173" s="352">
        <v>0</v>
      </c>
      <c r="AB173" s="352">
        <v>9.1205119295787347E-3</v>
      </c>
      <c r="AC173" s="330"/>
      <c r="AD173" s="330"/>
    </row>
    <row r="174" spans="1:30" s="312" customFormat="1" x14ac:dyDescent="0.3">
      <c r="A174" s="329" t="s">
        <v>353</v>
      </c>
      <c r="B174" s="329" t="s">
        <v>412</v>
      </c>
      <c r="C174" s="327" t="s">
        <v>59</v>
      </c>
      <c r="D174" s="352">
        <v>6.3651025502259474E-3</v>
      </c>
      <c r="E174" s="352">
        <v>1.2101962262217257E-2</v>
      </c>
      <c r="F174" s="352">
        <v>7.4881727945174861E-3</v>
      </c>
      <c r="G174" s="352">
        <v>6.3651025502364225E-3</v>
      </c>
      <c r="H174" s="352">
        <v>0</v>
      </c>
      <c r="I174" s="352">
        <v>0</v>
      </c>
      <c r="J174" s="352">
        <v>1.0496985997952358E-2</v>
      </c>
      <c r="K174" s="352">
        <v>9.3251487079673064E-3</v>
      </c>
      <c r="L174" s="352">
        <v>0</v>
      </c>
      <c r="M174" s="352">
        <v>6.3212905690154869E-3</v>
      </c>
      <c r="N174" s="352">
        <v>9.4699544906560237E-3</v>
      </c>
      <c r="O174" s="352">
        <v>1.0737685436971928E-2</v>
      </c>
      <c r="P174" s="352">
        <v>0</v>
      </c>
      <c r="Q174" s="352">
        <v>9.4699544906773243E-3</v>
      </c>
      <c r="R174" s="352">
        <v>8.0686553901911841E-3</v>
      </c>
      <c r="S174" s="352">
        <v>9.6178175337043367E-3</v>
      </c>
      <c r="T174" s="352">
        <v>0</v>
      </c>
      <c r="U174" s="352">
        <v>1.1731024762724957E-2</v>
      </c>
      <c r="V174" s="352">
        <v>9.6178175337315926E-3</v>
      </c>
      <c r="W174" s="352">
        <v>1.0784598508838087E-2</v>
      </c>
      <c r="X174" s="352">
        <v>0</v>
      </c>
      <c r="Y174" s="352">
        <v>1.0496985997947895E-2</v>
      </c>
      <c r="Z174" s="352">
        <v>9.3251487079678234E-3</v>
      </c>
      <c r="AA174" s="352">
        <v>0</v>
      </c>
      <c r="AB174" s="352">
        <v>6.3212905690325028E-3</v>
      </c>
      <c r="AC174" s="330"/>
      <c r="AD174" s="330"/>
    </row>
    <row r="175" spans="1:30" s="312" customFormat="1" x14ac:dyDescent="0.3">
      <c r="A175" s="329" t="s">
        <v>354</v>
      </c>
      <c r="B175" s="329" t="s">
        <v>412</v>
      </c>
      <c r="C175" s="327" t="s">
        <v>59</v>
      </c>
      <c r="D175" s="352">
        <v>1.1406252859831528E-2</v>
      </c>
      <c r="E175" s="352">
        <v>7.642295184031484E-3</v>
      </c>
      <c r="F175" s="352">
        <v>1.1898664505423118E-2</v>
      </c>
      <c r="G175" s="352">
        <v>1.1406252859838715E-2</v>
      </c>
      <c r="H175" s="352">
        <v>0</v>
      </c>
      <c r="I175" s="352">
        <v>0</v>
      </c>
      <c r="J175" s="352">
        <v>1.1517061465375397E-2</v>
      </c>
      <c r="K175" s="352">
        <v>1.1342554893829345E-2</v>
      </c>
      <c r="L175" s="352">
        <v>0</v>
      </c>
      <c r="M175" s="352">
        <v>1.1593982495957746E-2</v>
      </c>
      <c r="N175" s="352">
        <v>1.1323424207372132E-2</v>
      </c>
      <c r="O175" s="352">
        <v>1.22240763174614E-2</v>
      </c>
      <c r="P175" s="352">
        <v>0</v>
      </c>
      <c r="Q175" s="352">
        <v>1.1323424207352072E-2</v>
      </c>
      <c r="R175" s="352">
        <v>1.1974639564489577E-2</v>
      </c>
      <c r="S175" s="352">
        <v>1.1497753526791138E-2</v>
      </c>
      <c r="T175" s="352">
        <v>0</v>
      </c>
      <c r="U175" s="352">
        <v>1.0818725413858785E-2</v>
      </c>
      <c r="V175" s="352">
        <v>1.149775352680216E-2</v>
      </c>
      <c r="W175" s="352">
        <v>7.3762465676189722E-3</v>
      </c>
      <c r="X175" s="352">
        <v>0</v>
      </c>
      <c r="Y175" s="352">
        <v>1.1517061465384415E-2</v>
      </c>
      <c r="Z175" s="352">
        <v>1.1342554893803466E-2</v>
      </c>
      <c r="AA175" s="352">
        <v>0</v>
      </c>
      <c r="AB175" s="352">
        <v>1.159398249596604E-2</v>
      </c>
      <c r="AC175" s="330"/>
      <c r="AD175" s="330"/>
    </row>
    <row r="176" spans="1:30" s="312" customFormat="1" x14ac:dyDescent="0.3">
      <c r="A176" s="329" t="s">
        <v>355</v>
      </c>
      <c r="B176" s="329" t="s">
        <v>412</v>
      </c>
      <c r="C176" s="327" t="s">
        <v>59</v>
      </c>
      <c r="D176" s="352">
        <v>1.0917826595059387E-2</v>
      </c>
      <c r="E176" s="352">
        <v>1.2335630332494E-2</v>
      </c>
      <c r="F176" s="352">
        <v>1.1147625446673873E-2</v>
      </c>
      <c r="G176" s="352">
        <v>1.0917826595054903E-2</v>
      </c>
      <c r="H176" s="352">
        <v>0</v>
      </c>
      <c r="I176" s="352">
        <v>0</v>
      </c>
      <c r="J176" s="352">
        <v>6.9201235714346212E-3</v>
      </c>
      <c r="K176" s="352">
        <v>1.2928809239172671E-2</v>
      </c>
      <c r="L176" s="352">
        <v>0</v>
      </c>
      <c r="M176" s="352">
        <v>1.1331468309669801E-2</v>
      </c>
      <c r="N176" s="352">
        <v>1.3039988712010314E-2</v>
      </c>
      <c r="O176" s="352">
        <v>1.3140325639938898E-2</v>
      </c>
      <c r="P176" s="352">
        <v>0</v>
      </c>
      <c r="Q176" s="352">
        <v>1.3039988712001743E-2</v>
      </c>
      <c r="R176" s="352">
        <v>1.1238480744062921E-2</v>
      </c>
      <c r="S176" s="352">
        <v>7.7923278692068124E-3</v>
      </c>
      <c r="T176" s="352">
        <v>0</v>
      </c>
      <c r="U176" s="352">
        <v>1.3634908566996727E-2</v>
      </c>
      <c r="V176" s="352">
        <v>7.7923278692141225E-3</v>
      </c>
      <c r="W176" s="352">
        <v>1.2694284873503903E-2</v>
      </c>
      <c r="X176" s="352">
        <v>0</v>
      </c>
      <c r="Y176" s="352">
        <v>6.920123571460041E-3</v>
      </c>
      <c r="Z176" s="352">
        <v>1.2928809239162734E-2</v>
      </c>
      <c r="AA176" s="352">
        <v>0</v>
      </c>
      <c r="AB176" s="352">
        <v>1.1331468309680036E-2</v>
      </c>
      <c r="AC176" s="330"/>
      <c r="AD176" s="330"/>
    </row>
    <row r="177" spans="1:30" s="312" customFormat="1" x14ac:dyDescent="0.3">
      <c r="A177" s="329" t="s">
        <v>356</v>
      </c>
      <c r="B177" s="329" t="s">
        <v>412</v>
      </c>
      <c r="C177" s="327" t="s">
        <v>59</v>
      </c>
      <c r="D177" s="352">
        <v>7.5460932651550084E-3</v>
      </c>
      <c r="E177" s="352">
        <v>9.5961929594565488E-3</v>
      </c>
      <c r="F177" s="352">
        <v>7.2516677408581351E-3</v>
      </c>
      <c r="G177" s="352">
        <v>7.5460932651559547E-3</v>
      </c>
      <c r="H177" s="352">
        <v>0</v>
      </c>
      <c r="I177" s="352">
        <v>0</v>
      </c>
      <c r="J177" s="352">
        <v>1.0963307926718451E-2</v>
      </c>
      <c r="K177" s="352">
        <v>6.7391720611677843E-3</v>
      </c>
      <c r="L177" s="352">
        <v>0</v>
      </c>
      <c r="M177" s="352">
        <v>7.6818761872230095E-3</v>
      </c>
      <c r="N177" s="352">
        <v>7.5367651271609978E-3</v>
      </c>
      <c r="O177" s="352">
        <v>9.7916651255823446E-3</v>
      </c>
      <c r="P177" s="352">
        <v>0</v>
      </c>
      <c r="Q177" s="352">
        <v>7.5367651271921474E-3</v>
      </c>
      <c r="R177" s="352">
        <v>8.6931315087527532E-3</v>
      </c>
      <c r="S177" s="352">
        <v>1.0183120344137585E-2</v>
      </c>
      <c r="T177" s="352">
        <v>0</v>
      </c>
      <c r="U177" s="352">
        <v>9.0298936262604157E-3</v>
      </c>
      <c r="V177" s="352">
        <v>1.0183120344148512E-2</v>
      </c>
      <c r="W177" s="352">
        <v>8.9318016927053372E-3</v>
      </c>
      <c r="X177" s="352">
        <v>0</v>
      </c>
      <c r="Y177" s="352">
        <v>1.0963307926734715E-2</v>
      </c>
      <c r="Z177" s="352">
        <v>6.7391720611769965E-3</v>
      </c>
      <c r="AA177" s="352">
        <v>0</v>
      </c>
      <c r="AB177" s="352">
        <v>7.6818761872520609E-3</v>
      </c>
      <c r="AC177" s="330"/>
      <c r="AD177" s="330"/>
    </row>
    <row r="178" spans="1:30" s="312" customFormat="1" x14ac:dyDescent="0.3">
      <c r="A178" s="329" t="s">
        <v>357</v>
      </c>
      <c r="B178" s="329" t="s">
        <v>412</v>
      </c>
      <c r="C178" s="327" t="s">
        <v>59</v>
      </c>
      <c r="D178" s="352">
        <v>9.1246383745231079E-3</v>
      </c>
      <c r="E178" s="352">
        <v>9.1941720408652179E-3</v>
      </c>
      <c r="F178" s="352">
        <v>1.1756018300815589E-2</v>
      </c>
      <c r="G178" s="352">
        <v>9.1246383745113135E-3</v>
      </c>
      <c r="H178" s="352">
        <v>0</v>
      </c>
      <c r="I178" s="352">
        <v>0</v>
      </c>
      <c r="J178" s="352">
        <v>6.7802506803447881E-3</v>
      </c>
      <c r="K178" s="352">
        <v>1.1738479398918377E-2</v>
      </c>
      <c r="L178" s="352">
        <v>0</v>
      </c>
      <c r="M178" s="352">
        <v>9.0590689609027913E-3</v>
      </c>
      <c r="N178" s="352">
        <v>1.180039072536476E-2</v>
      </c>
      <c r="O178" s="352">
        <v>8.8536516718169828E-3</v>
      </c>
      <c r="P178" s="352">
        <v>0</v>
      </c>
      <c r="Q178" s="352">
        <v>1.1800390725361442E-2</v>
      </c>
      <c r="R178" s="352">
        <v>1.2473629327982435E-2</v>
      </c>
      <c r="S178" s="352">
        <v>5.778155395278285E-3</v>
      </c>
      <c r="T178" s="352">
        <v>0</v>
      </c>
      <c r="U178" s="352">
        <v>1.0096301912560593E-2</v>
      </c>
      <c r="V178" s="352">
        <v>5.7781553952314353E-3</v>
      </c>
      <c r="W178" s="352">
        <v>8.4405483718054987E-3</v>
      </c>
      <c r="X178" s="352">
        <v>0</v>
      </c>
      <c r="Y178" s="352">
        <v>6.7802506803667784E-3</v>
      </c>
      <c r="Z178" s="352">
        <v>1.1738479398903819E-2</v>
      </c>
      <c r="AA178" s="352">
        <v>0</v>
      </c>
      <c r="AB178" s="352">
        <v>9.059068960931815E-3</v>
      </c>
      <c r="AC178" s="330"/>
      <c r="AD178" s="330"/>
    </row>
    <row r="179" spans="1:30" s="312" customFormat="1" x14ac:dyDescent="0.3">
      <c r="A179" s="329" t="s">
        <v>358</v>
      </c>
      <c r="B179" s="329" t="s">
        <v>412</v>
      </c>
      <c r="C179" s="327" t="s">
        <v>59</v>
      </c>
      <c r="D179" s="352">
        <v>8.1061625426990733E-3</v>
      </c>
      <c r="E179" s="352">
        <v>9.4329334743464867E-3</v>
      </c>
      <c r="F179" s="352">
        <v>1.0485668769426476E-2</v>
      </c>
      <c r="G179" s="352">
        <v>8.1061625427176071E-3</v>
      </c>
      <c r="H179" s="352">
        <v>0</v>
      </c>
      <c r="I179" s="352">
        <v>0</v>
      </c>
      <c r="J179" s="352">
        <v>1.4443631480107048E-2</v>
      </c>
      <c r="K179" s="352">
        <v>2.3004029530293454E-2</v>
      </c>
      <c r="L179" s="352">
        <v>0</v>
      </c>
      <c r="M179" s="352">
        <v>2.181769543619529E-2</v>
      </c>
      <c r="N179" s="352">
        <v>1.2520142804589404E-2</v>
      </c>
      <c r="O179" s="352">
        <v>1.0967475101676959E-2</v>
      </c>
      <c r="P179" s="352">
        <v>0</v>
      </c>
      <c r="Q179" s="352">
        <v>1.2520142804594892E-2</v>
      </c>
      <c r="R179" s="352">
        <v>9.9179980729949789E-3</v>
      </c>
      <c r="S179" s="352">
        <v>1.1521967136059011E-2</v>
      </c>
      <c r="T179" s="352">
        <v>0</v>
      </c>
      <c r="U179" s="352">
        <v>9.244743471932295E-3</v>
      </c>
      <c r="V179" s="352">
        <v>1.1521967136037358E-2</v>
      </c>
      <c r="W179" s="352">
        <v>8.5671560156586942E-3</v>
      </c>
      <c r="X179" s="352">
        <v>0</v>
      </c>
      <c r="Y179" s="352">
        <v>1.4443631480104472E-2</v>
      </c>
      <c r="Z179" s="352">
        <v>2.3004029530302301E-2</v>
      </c>
      <c r="AA179" s="352">
        <v>0</v>
      </c>
      <c r="AB179" s="352">
        <v>2.1817695436205934E-2</v>
      </c>
      <c r="AC179" s="330"/>
      <c r="AD179" s="330"/>
    </row>
    <row r="180" spans="1:30" s="312" customFormat="1" x14ac:dyDescent="0.3">
      <c r="A180" s="329" t="s">
        <v>359</v>
      </c>
      <c r="B180" s="329" t="s">
        <v>412</v>
      </c>
      <c r="C180" s="327" t="s">
        <v>59</v>
      </c>
      <c r="D180" s="352">
        <v>9.2702177363209737E-3</v>
      </c>
      <c r="E180" s="352">
        <v>7.8410143784004502E-3</v>
      </c>
      <c r="F180" s="352">
        <v>7.9353395684201161E-3</v>
      </c>
      <c r="G180" s="352">
        <v>9.2702177362929648E-3</v>
      </c>
      <c r="H180" s="352">
        <v>0</v>
      </c>
      <c r="I180" s="352">
        <v>0</v>
      </c>
      <c r="J180" s="352">
        <v>1.5290950707736598E-2</v>
      </c>
      <c r="K180" s="352">
        <v>8.9286265235313522E-3</v>
      </c>
      <c r="L180" s="352">
        <v>0</v>
      </c>
      <c r="M180" s="352">
        <v>8.5717946615035609E-3</v>
      </c>
      <c r="N180" s="352">
        <v>1.0550303075263938E-2</v>
      </c>
      <c r="O180" s="352">
        <v>1.3545400918481507E-2</v>
      </c>
      <c r="P180" s="352">
        <v>0</v>
      </c>
      <c r="Q180" s="352">
        <v>1.0550303075247992E-2</v>
      </c>
      <c r="R180" s="352">
        <v>8.5266204389830708E-3</v>
      </c>
      <c r="S180" s="352">
        <v>1.649972091329624E-2</v>
      </c>
      <c r="T180" s="352">
        <v>0</v>
      </c>
      <c r="U180" s="352">
        <v>1.4781447624133612E-2</v>
      </c>
      <c r="V180" s="352">
        <v>1.6499720913299168E-2</v>
      </c>
      <c r="W180" s="352">
        <v>8.1116759732275268E-3</v>
      </c>
      <c r="X180" s="352">
        <v>0</v>
      </c>
      <c r="Y180" s="352">
        <v>1.5290950707751843E-2</v>
      </c>
      <c r="Z180" s="352">
        <v>8.9286265234826082E-3</v>
      </c>
      <c r="AA180" s="352">
        <v>0</v>
      </c>
      <c r="AB180" s="352">
        <v>8.5717946614678065E-3</v>
      </c>
      <c r="AC180" s="330"/>
      <c r="AD180" s="330"/>
    </row>
    <row r="181" spans="1:30" s="312" customFormat="1" x14ac:dyDescent="0.3">
      <c r="A181" s="329" t="s">
        <v>360</v>
      </c>
      <c r="B181" s="329" t="s">
        <v>412</v>
      </c>
      <c r="C181" s="327" t="s">
        <v>59</v>
      </c>
      <c r="D181" s="352">
        <v>9.267350141762944E-3</v>
      </c>
      <c r="E181" s="352">
        <v>1.1376751084525641E-2</v>
      </c>
      <c r="F181" s="352">
        <v>8.2453829290364093E-3</v>
      </c>
      <c r="G181" s="352">
        <v>9.2673501417297067E-3</v>
      </c>
      <c r="H181" s="352">
        <v>0</v>
      </c>
      <c r="I181" s="352">
        <v>0</v>
      </c>
      <c r="J181" s="352">
        <v>8.3880450621487863E-3</v>
      </c>
      <c r="K181" s="352">
        <v>5.0082156557616072E-3</v>
      </c>
      <c r="L181" s="352">
        <v>0</v>
      </c>
      <c r="M181" s="352">
        <v>9.1111181249369736E-3</v>
      </c>
      <c r="N181" s="352">
        <v>5.0329665565662972E-3</v>
      </c>
      <c r="O181" s="352">
        <v>1.0664604120984959E-2</v>
      </c>
      <c r="P181" s="352">
        <v>0</v>
      </c>
      <c r="Q181" s="352">
        <v>5.0329665566004045E-3</v>
      </c>
      <c r="R181" s="352">
        <v>8.2136560808193024E-3</v>
      </c>
      <c r="S181" s="352">
        <v>9.8216641648266167E-3</v>
      </c>
      <c r="T181" s="352">
        <v>0</v>
      </c>
      <c r="U181" s="352">
        <v>1.0919085625720257E-2</v>
      </c>
      <c r="V181" s="352">
        <v>9.8216641648138335E-3</v>
      </c>
      <c r="W181" s="352">
        <v>1.2631870352206011E-2</v>
      </c>
      <c r="X181" s="352">
        <v>0</v>
      </c>
      <c r="Y181" s="352">
        <v>8.3880450621335312E-3</v>
      </c>
      <c r="Z181" s="352">
        <v>5.0082156558038981E-3</v>
      </c>
      <c r="AA181" s="352">
        <v>0</v>
      </c>
      <c r="AB181" s="352">
        <v>9.1111181249566749E-3</v>
      </c>
      <c r="AC181" s="330"/>
      <c r="AD181" s="330"/>
    </row>
    <row r="182" spans="1:30" s="312" customFormat="1" x14ac:dyDescent="0.3">
      <c r="A182" s="329" t="s">
        <v>361</v>
      </c>
      <c r="B182" s="329" t="s">
        <v>412</v>
      </c>
      <c r="C182" s="327" t="s">
        <v>59</v>
      </c>
      <c r="D182" s="352">
        <v>9.435068715407665E-3</v>
      </c>
      <c r="E182" s="352">
        <v>1.2235508490614425E-2</v>
      </c>
      <c r="F182" s="352">
        <v>1.3184716327199192E-2</v>
      </c>
      <c r="G182" s="352">
        <v>9.4350687154169405E-3</v>
      </c>
      <c r="H182" s="352">
        <v>0</v>
      </c>
      <c r="I182" s="352">
        <v>0</v>
      </c>
      <c r="J182" s="352">
        <v>1.1586849223580427E-2</v>
      </c>
      <c r="K182" s="352">
        <v>1.4361017453496458E-2</v>
      </c>
      <c r="L182" s="352">
        <v>0</v>
      </c>
      <c r="M182" s="352">
        <v>9.3709191515322331E-3</v>
      </c>
      <c r="N182" s="352">
        <v>1.4534241415203715E-2</v>
      </c>
      <c r="O182" s="352">
        <v>1.1687719620143821E-2</v>
      </c>
      <c r="P182" s="352">
        <v>0</v>
      </c>
      <c r="Q182" s="352">
        <v>1.4534241415211332E-2</v>
      </c>
      <c r="R182" s="352">
        <v>1.3461737638212666E-2</v>
      </c>
      <c r="S182" s="352">
        <v>1.2484954851948584E-2</v>
      </c>
      <c r="T182" s="352">
        <v>0</v>
      </c>
      <c r="U182" s="352">
        <v>1.1629599551507636E-2</v>
      </c>
      <c r="V182" s="352">
        <v>1.2484954851956441E-2</v>
      </c>
      <c r="W182" s="352">
        <v>1.2565290594551852E-2</v>
      </c>
      <c r="X182" s="352">
        <v>0</v>
      </c>
      <c r="Y182" s="352">
        <v>1.1586849223591536E-2</v>
      </c>
      <c r="Z182" s="352">
        <v>1.4361017453468489E-2</v>
      </c>
      <c r="AA182" s="352">
        <v>0</v>
      </c>
      <c r="AB182" s="352">
        <v>9.3709191515332305E-3</v>
      </c>
      <c r="AC182" s="330"/>
      <c r="AD182" s="330"/>
    </row>
    <row r="183" spans="1:30" s="312" customFormat="1" x14ac:dyDescent="0.3">
      <c r="A183" s="329" t="s">
        <v>362</v>
      </c>
      <c r="B183" s="329" t="s">
        <v>412</v>
      </c>
      <c r="C183" s="327" t="s">
        <v>59</v>
      </c>
      <c r="D183" s="352">
        <v>9.2092296169448019E-3</v>
      </c>
      <c r="E183" s="352">
        <v>8.264931214088134E-3</v>
      </c>
      <c r="F183" s="352">
        <v>3.4704241212560982E-3</v>
      </c>
      <c r="G183" s="352">
        <v>9.2092296169377329E-3</v>
      </c>
      <c r="H183" s="352">
        <v>0</v>
      </c>
      <c r="I183" s="352">
        <v>0</v>
      </c>
      <c r="J183" s="352">
        <v>9.4477937180358039E-3</v>
      </c>
      <c r="K183" s="352">
        <v>7.9895907714181667E-3</v>
      </c>
      <c r="L183" s="352">
        <v>0</v>
      </c>
      <c r="M183" s="352">
        <v>9.0579232099016818E-3</v>
      </c>
      <c r="N183" s="352">
        <v>7.699413238855108E-3</v>
      </c>
      <c r="O183" s="352">
        <v>7.7038255356868162E-3</v>
      </c>
      <c r="P183" s="352">
        <v>0</v>
      </c>
      <c r="Q183" s="352">
        <v>7.6994132388362351E-3</v>
      </c>
      <c r="R183" s="352">
        <v>3.7291483757735549E-3</v>
      </c>
      <c r="S183" s="352">
        <v>8.9641813551235901E-3</v>
      </c>
      <c r="T183" s="352">
        <v>0</v>
      </c>
      <c r="U183" s="352">
        <v>8.3134627438812472E-3</v>
      </c>
      <c r="V183" s="352">
        <v>8.9641813551355823E-3</v>
      </c>
      <c r="W183" s="352">
        <v>8.6209961538291271E-3</v>
      </c>
      <c r="X183" s="352">
        <v>0</v>
      </c>
      <c r="Y183" s="352">
        <v>9.4477937180922032E-3</v>
      </c>
      <c r="Z183" s="352">
        <v>7.9895907713796004E-3</v>
      </c>
      <c r="AA183" s="352">
        <v>0</v>
      </c>
      <c r="AB183" s="352">
        <v>9.0579232099357396E-3</v>
      </c>
      <c r="AC183" s="330"/>
      <c r="AD183" s="330"/>
    </row>
    <row r="184" spans="1:30" s="312" customFormat="1" x14ac:dyDescent="0.3">
      <c r="A184" s="329" t="s">
        <v>363</v>
      </c>
      <c r="B184" s="329" t="s">
        <v>412</v>
      </c>
      <c r="C184" s="327" t="s">
        <v>59</v>
      </c>
      <c r="D184" s="352">
        <v>9.8503557036454196E-3</v>
      </c>
      <c r="E184" s="352">
        <v>1.2048073745585997E-2</v>
      </c>
      <c r="F184" s="352">
        <v>4.646221140355262E-3</v>
      </c>
      <c r="G184" s="352">
        <v>9.8503557036513593E-3</v>
      </c>
      <c r="H184" s="352">
        <v>0</v>
      </c>
      <c r="I184" s="352">
        <v>0</v>
      </c>
      <c r="J184" s="352">
        <v>6.8882711317527654E-3</v>
      </c>
      <c r="K184" s="352">
        <v>1.0181608442974775E-2</v>
      </c>
      <c r="L184" s="352">
        <v>0</v>
      </c>
      <c r="M184" s="352">
        <v>9.4973215870119924E-3</v>
      </c>
      <c r="N184" s="352">
        <v>9.7116382980868103E-3</v>
      </c>
      <c r="O184" s="352">
        <v>1.16615196398402E-2</v>
      </c>
      <c r="P184" s="352">
        <v>0</v>
      </c>
      <c r="Q184" s="352">
        <v>9.7116382980718102E-3</v>
      </c>
      <c r="R184" s="352">
        <v>4.9946755200497867E-3</v>
      </c>
      <c r="S184" s="352">
        <v>6.5917637313822209E-3</v>
      </c>
      <c r="T184" s="352">
        <v>0</v>
      </c>
      <c r="U184" s="352">
        <v>1.1122265721268976E-2</v>
      </c>
      <c r="V184" s="352">
        <v>6.5917637313781972E-3</v>
      </c>
      <c r="W184" s="352">
        <v>1.1380728918957108E-2</v>
      </c>
      <c r="X184" s="352">
        <v>0</v>
      </c>
      <c r="Y184" s="352">
        <v>6.8882711317671272E-3</v>
      </c>
      <c r="Z184" s="352">
        <v>1.018160844298569E-2</v>
      </c>
      <c r="AA184" s="352">
        <v>0</v>
      </c>
      <c r="AB184" s="352">
        <v>9.497321586982117E-3</v>
      </c>
      <c r="AC184" s="330"/>
      <c r="AD184" s="330"/>
    </row>
    <row r="185" spans="1:30" s="312" customFormat="1" x14ac:dyDescent="0.3">
      <c r="A185" s="329" t="s">
        <v>364</v>
      </c>
      <c r="B185" s="329" t="s">
        <v>412</v>
      </c>
      <c r="C185" s="327" t="s">
        <v>59</v>
      </c>
      <c r="D185" s="352">
        <v>1.0273107551335823E-2</v>
      </c>
      <c r="E185" s="352">
        <v>7.9119116064780767E-3</v>
      </c>
      <c r="F185" s="352">
        <v>7.9698248369306432E-3</v>
      </c>
      <c r="G185" s="352">
        <v>1.0273107551354984E-2</v>
      </c>
      <c r="H185" s="352">
        <v>0</v>
      </c>
      <c r="I185" s="352">
        <v>0</v>
      </c>
      <c r="J185" s="352">
        <v>1.3072697917249257E-2</v>
      </c>
      <c r="K185" s="352">
        <v>9.7145556335128929E-3</v>
      </c>
      <c r="L185" s="352">
        <v>0</v>
      </c>
      <c r="M185" s="352">
        <v>1.0770759459995395E-2</v>
      </c>
      <c r="N185" s="352">
        <v>1.0187954651999391E-2</v>
      </c>
      <c r="O185" s="352">
        <v>1.1373252222648504E-2</v>
      </c>
      <c r="P185" s="352">
        <v>0</v>
      </c>
      <c r="Q185" s="352">
        <v>1.018795465197762E-2</v>
      </c>
      <c r="R185" s="352">
        <v>8.4507623635212952E-3</v>
      </c>
      <c r="S185" s="352">
        <v>1.343554037165101E-2</v>
      </c>
      <c r="T185" s="352">
        <v>0</v>
      </c>
      <c r="U185" s="352">
        <v>1.134030627479095E-2</v>
      </c>
      <c r="V185" s="352">
        <v>1.3435540371647616E-2</v>
      </c>
      <c r="W185" s="352">
        <v>8.8260188166929075E-3</v>
      </c>
      <c r="X185" s="352">
        <v>0</v>
      </c>
      <c r="Y185" s="352">
        <v>1.3072697917248936E-2</v>
      </c>
      <c r="Z185" s="352">
        <v>9.7145556335131965E-3</v>
      </c>
      <c r="AA185" s="352">
        <v>0</v>
      </c>
      <c r="AB185" s="352">
        <v>1.0770759459990885E-2</v>
      </c>
      <c r="AC185" s="330"/>
      <c r="AD185" s="330"/>
    </row>
    <row r="186" spans="1:30" s="312" customFormat="1" x14ac:dyDescent="0.3">
      <c r="A186" s="329" t="s">
        <v>365</v>
      </c>
      <c r="B186" s="329" t="s">
        <v>412</v>
      </c>
      <c r="C186" s="327" t="s">
        <v>59</v>
      </c>
      <c r="D186" s="352">
        <v>8.7398826828279062E-3</v>
      </c>
      <c r="E186" s="352">
        <v>9.0949089384545403E-3</v>
      </c>
      <c r="F186" s="352">
        <v>5.8390219084892211E-3</v>
      </c>
      <c r="G186" s="352">
        <v>8.7398826828297763E-3</v>
      </c>
      <c r="H186" s="352">
        <v>0</v>
      </c>
      <c r="I186" s="352">
        <v>0</v>
      </c>
      <c r="J186" s="352">
        <v>9.2605920923914588E-3</v>
      </c>
      <c r="K186" s="352">
        <v>9.0458075776849046E-3</v>
      </c>
      <c r="L186" s="352">
        <v>0</v>
      </c>
      <c r="M186" s="352">
        <v>8.985655974059403E-3</v>
      </c>
      <c r="N186" s="352">
        <v>8.9883766473752881E-3</v>
      </c>
      <c r="O186" s="352">
        <v>1.0738343254515052E-2</v>
      </c>
      <c r="P186" s="352">
        <v>0</v>
      </c>
      <c r="Q186" s="352">
        <v>8.9883766474086989E-3</v>
      </c>
      <c r="R186" s="352">
        <v>5.7436116505777081E-3</v>
      </c>
      <c r="S186" s="352">
        <v>9.2899697062389184E-3</v>
      </c>
      <c r="T186" s="352">
        <v>0</v>
      </c>
      <c r="U186" s="352">
        <v>1.0401221962180225E-2</v>
      </c>
      <c r="V186" s="352">
        <v>9.2899697062476926E-3</v>
      </c>
      <c r="W186" s="352">
        <v>9.2637652185527802E-3</v>
      </c>
      <c r="X186" s="352">
        <v>0</v>
      </c>
      <c r="Y186" s="352">
        <v>9.2605920923725781E-3</v>
      </c>
      <c r="Z186" s="352">
        <v>9.0458075776884608E-3</v>
      </c>
      <c r="AA186" s="352">
        <v>0</v>
      </c>
      <c r="AB186" s="352">
        <v>8.9856559740547053E-3</v>
      </c>
      <c r="AC186" s="330"/>
      <c r="AD186" s="330"/>
    </row>
    <row r="187" spans="1:30" s="312" customFormat="1" x14ac:dyDescent="0.3">
      <c r="A187" s="329" t="s">
        <v>366</v>
      </c>
      <c r="B187" s="329" t="s">
        <v>412</v>
      </c>
      <c r="C187" s="327" t="s">
        <v>59</v>
      </c>
      <c r="D187" s="352">
        <v>1.0239301280420702E-2</v>
      </c>
      <c r="E187" s="352">
        <v>8.632007643077113E-3</v>
      </c>
      <c r="F187" s="352">
        <v>4.2016638936500901E-3</v>
      </c>
      <c r="G187" s="352">
        <v>1.0239301280431046E-2</v>
      </c>
      <c r="H187" s="352">
        <v>0</v>
      </c>
      <c r="I187" s="352">
        <v>0</v>
      </c>
      <c r="J187" s="352">
        <v>1.421104374220814E-2</v>
      </c>
      <c r="K187" s="352">
        <v>1.0120601131858028E-2</v>
      </c>
      <c r="L187" s="352">
        <v>0</v>
      </c>
      <c r="M187" s="352">
        <v>9.7571738488210977E-3</v>
      </c>
      <c r="N187" s="352">
        <v>1.0722277128774162E-2</v>
      </c>
      <c r="O187" s="352">
        <v>1.0068001174027971E-2</v>
      </c>
      <c r="P187" s="352">
        <v>0</v>
      </c>
      <c r="Q187" s="352">
        <v>1.0722277128799534E-2</v>
      </c>
      <c r="R187" s="352">
        <v>4.8138315741214832E-3</v>
      </c>
      <c r="S187" s="352">
        <v>1.3830224029450623E-2</v>
      </c>
      <c r="T187" s="352">
        <v>0</v>
      </c>
      <c r="U187" s="352">
        <v>9.9269894171436727E-3</v>
      </c>
      <c r="V187" s="352">
        <v>1.3830224029447571E-2</v>
      </c>
      <c r="W187" s="352">
        <v>7.7297255444772461E-3</v>
      </c>
      <c r="X187" s="352">
        <v>0</v>
      </c>
      <c r="Y187" s="352">
        <v>1.4211043742206032E-2</v>
      </c>
      <c r="Z187" s="352">
        <v>1.0120601131847037E-2</v>
      </c>
      <c r="AA187" s="352">
        <v>0</v>
      </c>
      <c r="AB187" s="352">
        <v>9.7571738488074454E-3</v>
      </c>
      <c r="AC187" s="330"/>
      <c r="AD187" s="330"/>
    </row>
    <row r="188" spans="1:30" s="312" customFormat="1" x14ac:dyDescent="0.3">
      <c r="A188" s="329" t="s">
        <v>367</v>
      </c>
      <c r="B188" s="329" t="s">
        <v>412</v>
      </c>
      <c r="C188" s="327" t="s">
        <v>59</v>
      </c>
      <c r="D188" s="352">
        <v>9.0398985712853014E-3</v>
      </c>
      <c r="E188" s="352">
        <v>7.6473106539917506E-3</v>
      </c>
      <c r="F188" s="352">
        <v>1.2850661189843836E-2</v>
      </c>
      <c r="G188" s="352">
        <v>9.03989857130298E-3</v>
      </c>
      <c r="H188" s="352">
        <v>0</v>
      </c>
      <c r="I188" s="352">
        <v>0</v>
      </c>
      <c r="J188" s="352">
        <v>9.7297177898475681E-3</v>
      </c>
      <c r="K188" s="352">
        <v>5.8385920890269231E-3</v>
      </c>
      <c r="L188" s="352">
        <v>0</v>
      </c>
      <c r="M188" s="352">
        <v>8.9164420070527474E-3</v>
      </c>
      <c r="N188" s="352">
        <v>5.5647697416491759E-3</v>
      </c>
      <c r="O188" s="352">
        <v>1.312570733913972E-2</v>
      </c>
      <c r="P188" s="352">
        <v>0</v>
      </c>
      <c r="Q188" s="352">
        <v>5.5647697416450568E-3</v>
      </c>
      <c r="R188" s="352">
        <v>1.2037115192716462E-2</v>
      </c>
      <c r="S188" s="352">
        <v>1.005165905477615E-2</v>
      </c>
      <c r="T188" s="352">
        <v>0</v>
      </c>
      <c r="U188" s="352">
        <v>1.2788773257948817E-2</v>
      </c>
      <c r="V188" s="352">
        <v>1.0051659054780868E-2</v>
      </c>
      <c r="W188" s="352">
        <v>7.7742034966915684E-3</v>
      </c>
      <c r="X188" s="352">
        <v>0</v>
      </c>
      <c r="Y188" s="352">
        <v>9.7297177898289962E-3</v>
      </c>
      <c r="Z188" s="352">
        <v>5.8385920890674453E-3</v>
      </c>
      <c r="AA188" s="352">
        <v>0</v>
      </c>
      <c r="AB188" s="352">
        <v>8.9164420070288429E-3</v>
      </c>
      <c r="AC188" s="330"/>
      <c r="AD188" s="330"/>
    </row>
    <row r="189" spans="1:30" s="312" customFormat="1" x14ac:dyDescent="0.3">
      <c r="A189" s="329" t="s">
        <v>368</v>
      </c>
      <c r="B189" s="329" t="s">
        <v>412</v>
      </c>
      <c r="C189" s="327" t="s">
        <v>59</v>
      </c>
      <c r="D189" s="352">
        <v>8.2827089903835249E-3</v>
      </c>
      <c r="E189" s="352">
        <v>1.2312397807356434E-2</v>
      </c>
      <c r="F189" s="352">
        <v>9.2831050300192126E-3</v>
      </c>
      <c r="G189" s="352">
        <v>8.2827089903830184E-3</v>
      </c>
      <c r="H189" s="352">
        <v>0</v>
      </c>
      <c r="I189" s="352">
        <v>0</v>
      </c>
      <c r="J189" s="352">
        <v>1.3810735361049951E-2</v>
      </c>
      <c r="K189" s="352">
        <v>1.2838583144809896E-2</v>
      </c>
      <c r="L189" s="352">
        <v>0</v>
      </c>
      <c r="M189" s="352">
        <v>8.4531822174788666E-3</v>
      </c>
      <c r="N189" s="352">
        <v>1.3093056846548781E-2</v>
      </c>
      <c r="O189" s="352">
        <v>1.2675495000597375E-2</v>
      </c>
      <c r="P189" s="352">
        <v>0</v>
      </c>
      <c r="Q189" s="352">
        <v>1.3093056846547367E-2</v>
      </c>
      <c r="R189" s="352">
        <v>8.6513341836024736E-3</v>
      </c>
      <c r="S189" s="352">
        <v>1.4019666680220737E-2</v>
      </c>
      <c r="T189" s="352">
        <v>0</v>
      </c>
      <c r="U189" s="352">
        <v>1.2489852883309699E-2</v>
      </c>
      <c r="V189" s="352">
        <v>1.4019666680239341E-2</v>
      </c>
      <c r="W189" s="352">
        <v>1.2911321959279154E-2</v>
      </c>
      <c r="X189" s="352">
        <v>0</v>
      </c>
      <c r="Y189" s="352">
        <v>1.3810735361062452E-2</v>
      </c>
      <c r="Z189" s="352">
        <v>1.2838583144805843E-2</v>
      </c>
      <c r="AA189" s="352">
        <v>0</v>
      </c>
      <c r="AB189" s="352">
        <v>8.453182217512744E-3</v>
      </c>
      <c r="AC189" s="330"/>
      <c r="AD189" s="330"/>
    </row>
    <row r="190" spans="1:30" s="312" customFormat="1" x14ac:dyDescent="0.3">
      <c r="A190" s="329" t="s">
        <v>369</v>
      </c>
      <c r="B190" s="329" t="s">
        <v>412</v>
      </c>
      <c r="C190" s="327" t="s">
        <v>59</v>
      </c>
      <c r="D190" s="352">
        <v>5.9925432818621399E-3</v>
      </c>
      <c r="E190" s="352">
        <v>1.7352494942299936E-2</v>
      </c>
      <c r="F190" s="352">
        <v>1.1188359223931545E-2</v>
      </c>
      <c r="G190" s="352">
        <v>5.992543281895123E-3</v>
      </c>
      <c r="H190" s="352">
        <v>0</v>
      </c>
      <c r="I190" s="352">
        <v>0</v>
      </c>
      <c r="J190" s="352">
        <v>1.4996561585660506E-2</v>
      </c>
      <c r="K190" s="352">
        <v>1.1735752822941285E-2</v>
      </c>
      <c r="L190" s="352">
        <v>0</v>
      </c>
      <c r="M190" s="352">
        <v>5.9158391336626625E-3</v>
      </c>
      <c r="N190" s="352">
        <v>1.1355286964634717E-2</v>
      </c>
      <c r="O190" s="352">
        <v>1.7058538479128686E-2</v>
      </c>
      <c r="P190" s="352">
        <v>0</v>
      </c>
      <c r="Q190" s="352">
        <v>1.1355286964609841E-2</v>
      </c>
      <c r="R190" s="352">
        <v>9.7415893058487128E-3</v>
      </c>
      <c r="S190" s="352">
        <v>1.5261118241748691E-2</v>
      </c>
      <c r="T190" s="352">
        <v>0</v>
      </c>
      <c r="U190" s="352">
        <v>1.7137316507805127E-2</v>
      </c>
      <c r="V190" s="352">
        <v>1.5261118241755344E-2</v>
      </c>
      <c r="W190" s="352">
        <v>1.73703525955664E-2</v>
      </c>
      <c r="X190" s="352">
        <v>0</v>
      </c>
      <c r="Y190" s="352">
        <v>1.4996561585672207E-2</v>
      </c>
      <c r="Z190" s="352">
        <v>1.1735752822921957E-2</v>
      </c>
      <c r="AA190" s="352">
        <v>0</v>
      </c>
      <c r="AB190" s="352">
        <v>5.9158391336484022E-3</v>
      </c>
      <c r="AC190" s="330"/>
      <c r="AD190" s="330"/>
    </row>
    <row r="191" spans="1:30" s="312" customFormat="1" x14ac:dyDescent="0.3">
      <c r="A191" s="329" t="s">
        <v>370</v>
      </c>
      <c r="B191" s="329" t="s">
        <v>412</v>
      </c>
      <c r="C191" s="327" t="s">
        <v>59</v>
      </c>
      <c r="D191" s="352">
        <v>1.2409831581091536E-2</v>
      </c>
      <c r="E191" s="352">
        <v>1.1440336688906082E-2</v>
      </c>
      <c r="F191" s="352">
        <v>1.1066480444169939E-2</v>
      </c>
      <c r="G191" s="352">
        <v>1.2409831581093756E-2</v>
      </c>
      <c r="H191" s="352">
        <v>0</v>
      </c>
      <c r="I191" s="352">
        <v>0</v>
      </c>
      <c r="J191" s="352">
        <v>8.7302017692764081E-3</v>
      </c>
      <c r="K191" s="352">
        <v>1.4352406136896968E-2</v>
      </c>
      <c r="L191" s="352">
        <v>0</v>
      </c>
      <c r="M191" s="352">
        <v>1.2673648635249566E-2</v>
      </c>
      <c r="N191" s="352">
        <v>1.4457937177443297E-2</v>
      </c>
      <c r="O191" s="352">
        <v>9.7094060433310266E-3</v>
      </c>
      <c r="P191" s="352">
        <v>0</v>
      </c>
      <c r="Q191" s="352">
        <v>1.4457937177445347E-2</v>
      </c>
      <c r="R191" s="352">
        <v>1.0731548500267885E-2</v>
      </c>
      <c r="S191" s="352">
        <v>8.3381333551901492E-3</v>
      </c>
      <c r="T191" s="352">
        <v>0</v>
      </c>
      <c r="U191" s="352">
        <v>8.6824075329507422E-3</v>
      </c>
      <c r="V191" s="352">
        <v>8.3381333551817115E-3</v>
      </c>
      <c r="W191" s="352">
        <v>1.1176687159096933E-2</v>
      </c>
      <c r="X191" s="352">
        <v>0</v>
      </c>
      <c r="Y191" s="352">
        <v>8.7302017692546547E-3</v>
      </c>
      <c r="Z191" s="352">
        <v>1.4352406136896966E-2</v>
      </c>
      <c r="AA191" s="352">
        <v>0</v>
      </c>
      <c r="AB191" s="352">
        <v>1.2673648635245548E-2</v>
      </c>
      <c r="AC191" s="330"/>
      <c r="AD191" s="330"/>
    </row>
    <row r="192" spans="1:30" s="312" customFormat="1" x14ac:dyDescent="0.3">
      <c r="A192" s="329" t="s">
        <v>371</v>
      </c>
      <c r="B192" s="329" t="s">
        <v>412</v>
      </c>
      <c r="C192" s="327" t="s">
        <v>59</v>
      </c>
      <c r="D192" s="352">
        <v>3.2921781479226262E-3</v>
      </c>
      <c r="E192" s="352">
        <v>8.2686790025988839E-3</v>
      </c>
      <c r="F192" s="352">
        <v>1.0416229212461272E-2</v>
      </c>
      <c r="G192" s="352">
        <v>3.2921781479499502E-3</v>
      </c>
      <c r="H192" s="352">
        <v>0</v>
      </c>
      <c r="I192" s="352">
        <v>0</v>
      </c>
      <c r="J192" s="352">
        <v>7.5039696323696134E-3</v>
      </c>
      <c r="K192" s="352">
        <v>8.8970651012138247E-3</v>
      </c>
      <c r="L192" s="352">
        <v>0</v>
      </c>
      <c r="M192" s="352">
        <v>3.673279974141542E-3</v>
      </c>
      <c r="N192" s="352">
        <v>8.370754373081539E-3</v>
      </c>
      <c r="O192" s="352">
        <v>6.8613851737003156E-3</v>
      </c>
      <c r="P192" s="352">
        <v>0</v>
      </c>
      <c r="Q192" s="352">
        <v>8.3707543730774086E-3</v>
      </c>
      <c r="R192" s="352">
        <v>1.0120221281466876E-2</v>
      </c>
      <c r="S192" s="352">
        <v>6.9483507037736043E-3</v>
      </c>
      <c r="T192" s="352">
        <v>0</v>
      </c>
      <c r="U192" s="352">
        <v>6.650326351937459E-3</v>
      </c>
      <c r="V192" s="352">
        <v>6.9483507037919568E-3</v>
      </c>
      <c r="W192" s="352">
        <v>7.8710936316652227E-3</v>
      </c>
      <c r="X192" s="352">
        <v>0</v>
      </c>
      <c r="Y192" s="352">
        <v>7.5039696323847679E-3</v>
      </c>
      <c r="Z192" s="352">
        <v>8.897065101220113E-3</v>
      </c>
      <c r="AA192" s="352">
        <v>0</v>
      </c>
      <c r="AB192" s="352">
        <v>3.6732799741458909E-3</v>
      </c>
      <c r="AC192" s="330"/>
      <c r="AD192" s="330"/>
    </row>
    <row r="193" spans="1:30" s="312" customFormat="1" x14ac:dyDescent="0.3">
      <c r="A193" s="329" t="s">
        <v>372</v>
      </c>
      <c r="B193" s="329" t="s">
        <v>412</v>
      </c>
      <c r="C193" s="327" t="s">
        <v>59</v>
      </c>
      <c r="D193" s="352">
        <v>8.6928715669633404E-3</v>
      </c>
      <c r="E193" s="352">
        <v>1.1234703868523949E-2</v>
      </c>
      <c r="F193" s="352">
        <v>9.042424753232978E-3</v>
      </c>
      <c r="G193" s="352">
        <v>8.6928715669754141E-3</v>
      </c>
      <c r="H193" s="352">
        <v>0</v>
      </c>
      <c r="I193" s="352">
        <v>0</v>
      </c>
      <c r="J193" s="352">
        <v>1.213227754249591E-2</v>
      </c>
      <c r="K193" s="352">
        <v>1.3232745925297237E-2</v>
      </c>
      <c r="L193" s="352">
        <v>0</v>
      </c>
      <c r="M193" s="352">
        <v>8.9060043957525249E-3</v>
      </c>
      <c r="N193" s="352">
        <v>1.3627513726181695E-2</v>
      </c>
      <c r="O193" s="352">
        <v>1.4912171379631921E-2</v>
      </c>
      <c r="P193" s="352">
        <v>0</v>
      </c>
      <c r="Q193" s="352">
        <v>1.3627513726175801E-2</v>
      </c>
      <c r="R193" s="352">
        <v>8.8390444549401783E-3</v>
      </c>
      <c r="S193" s="352">
        <v>1.1738995229156878E-2</v>
      </c>
      <c r="T193" s="352">
        <v>0</v>
      </c>
      <c r="U193" s="352">
        <v>1.4875668043199853E-2</v>
      </c>
      <c r="V193" s="352">
        <v>1.1738995229161059E-2</v>
      </c>
      <c r="W193" s="352">
        <v>1.1095704202306459E-2</v>
      </c>
      <c r="X193" s="352">
        <v>0</v>
      </c>
      <c r="Y193" s="352">
        <v>1.213227754247794E-2</v>
      </c>
      <c r="Z193" s="352">
        <v>1.3232745925312411E-2</v>
      </c>
      <c r="AA193" s="352">
        <v>0</v>
      </c>
      <c r="AB193" s="352">
        <v>8.9060043957334967E-3</v>
      </c>
      <c r="AC193" s="330"/>
      <c r="AD193" s="330"/>
    </row>
    <row r="194" spans="1:30" s="312" customFormat="1" x14ac:dyDescent="0.3">
      <c r="A194" s="329" t="s">
        <v>373</v>
      </c>
      <c r="B194" s="329" t="s">
        <v>412</v>
      </c>
      <c r="C194" s="327" t="s">
        <v>59</v>
      </c>
      <c r="D194" s="352">
        <v>7.3732914146923539E-3</v>
      </c>
      <c r="E194" s="352">
        <v>1.0596735669149112E-2</v>
      </c>
      <c r="F194" s="352">
        <v>9.2218817474663938E-3</v>
      </c>
      <c r="G194" s="352">
        <v>7.3732914146599545E-3</v>
      </c>
      <c r="H194" s="352">
        <v>0</v>
      </c>
      <c r="I194" s="352">
        <v>0</v>
      </c>
      <c r="J194" s="352">
        <v>9.8383397668681608E-3</v>
      </c>
      <c r="K194" s="352">
        <v>1.3674532792350183E-2</v>
      </c>
      <c r="L194" s="352">
        <v>0</v>
      </c>
      <c r="M194" s="352">
        <v>7.1935665970642359E-3</v>
      </c>
      <c r="N194" s="352">
        <v>1.3631681869254437E-2</v>
      </c>
      <c r="O194" s="352">
        <v>1.1162024530748722E-2</v>
      </c>
      <c r="P194" s="352">
        <v>0</v>
      </c>
      <c r="Q194" s="352">
        <v>1.3631681869261371E-2</v>
      </c>
      <c r="R194" s="352">
        <v>9.2886685650976856E-3</v>
      </c>
      <c r="S194" s="352">
        <v>9.910354868540484E-3</v>
      </c>
      <c r="T194" s="352">
        <v>0</v>
      </c>
      <c r="U194" s="352">
        <v>1.1615324470160258E-2</v>
      </c>
      <c r="V194" s="352">
        <v>9.9103548685447098E-3</v>
      </c>
      <c r="W194" s="352">
        <v>1.0748531913601906E-2</v>
      </c>
      <c r="X194" s="352">
        <v>0</v>
      </c>
      <c r="Y194" s="352">
        <v>9.8383397668697827E-3</v>
      </c>
      <c r="Z194" s="352">
        <v>1.3674532792348823E-2</v>
      </c>
      <c r="AA194" s="352">
        <v>0</v>
      </c>
      <c r="AB194" s="352">
        <v>7.1935665970630667E-3</v>
      </c>
      <c r="AC194" s="330"/>
      <c r="AD194" s="330"/>
    </row>
    <row r="195" spans="1:30" s="312" customFormat="1" x14ac:dyDescent="0.3">
      <c r="A195" s="329" t="s">
        <v>374</v>
      </c>
      <c r="B195" s="329" t="s">
        <v>412</v>
      </c>
      <c r="C195" s="327" t="s">
        <v>59</v>
      </c>
      <c r="D195" s="352">
        <v>7.8129671040337856E-3</v>
      </c>
      <c r="E195" s="352">
        <v>1.023502775290853E-2</v>
      </c>
      <c r="F195" s="352">
        <v>9.1974016347339295E-3</v>
      </c>
      <c r="G195" s="352">
        <v>7.8129671040620147E-3</v>
      </c>
      <c r="H195" s="352">
        <v>0</v>
      </c>
      <c r="I195" s="352">
        <v>0</v>
      </c>
      <c r="J195" s="352">
        <v>1.145374728180568E-2</v>
      </c>
      <c r="K195" s="352">
        <v>1.2480759405262777E-2</v>
      </c>
      <c r="L195" s="352">
        <v>0</v>
      </c>
      <c r="M195" s="352">
        <v>7.7672955635605962E-3</v>
      </c>
      <c r="N195" s="352">
        <v>1.2019932337216731E-2</v>
      </c>
      <c r="O195" s="352">
        <v>1.6345248806379036E-2</v>
      </c>
      <c r="P195" s="352">
        <v>0</v>
      </c>
      <c r="Q195" s="352">
        <v>1.2019932337194278E-2</v>
      </c>
      <c r="R195" s="352">
        <v>9.2251881978795951E-3</v>
      </c>
      <c r="S195" s="352">
        <v>1.2731617781134345E-2</v>
      </c>
      <c r="T195" s="352">
        <v>0</v>
      </c>
      <c r="U195" s="352">
        <v>1.7252098161081985E-2</v>
      </c>
      <c r="V195" s="352">
        <v>1.273161778111773E-2</v>
      </c>
      <c r="W195" s="352">
        <v>1.0909051381705484E-2</v>
      </c>
      <c r="X195" s="352">
        <v>0</v>
      </c>
      <c r="Y195" s="352">
        <v>1.1453747281795497E-2</v>
      </c>
      <c r="Z195" s="352">
        <v>1.2480759405260869E-2</v>
      </c>
      <c r="AA195" s="352">
        <v>0</v>
      </c>
      <c r="AB195" s="352">
        <v>7.7672955635720445E-3</v>
      </c>
      <c r="AC195" s="330"/>
      <c r="AD195" s="330"/>
    </row>
    <row r="196" spans="1:30" s="312" customFormat="1" x14ac:dyDescent="0.3">
      <c r="A196" s="329" t="s">
        <v>375</v>
      </c>
      <c r="B196" s="329" t="s">
        <v>412</v>
      </c>
      <c r="C196" s="327" t="s">
        <v>59</v>
      </c>
      <c r="D196" s="352">
        <v>1.0180450214217514E-2</v>
      </c>
      <c r="E196" s="352">
        <v>1.5354796622240256E-2</v>
      </c>
      <c r="F196" s="352">
        <v>1.1220128395743762E-2</v>
      </c>
      <c r="G196" s="352">
        <v>1.0180450214225997E-2</v>
      </c>
      <c r="H196" s="352">
        <v>0</v>
      </c>
      <c r="I196" s="352">
        <v>0</v>
      </c>
      <c r="J196" s="352">
        <v>1.7234166466545121E-2</v>
      </c>
      <c r="K196" s="352">
        <v>1.318427188034004E-2</v>
      </c>
      <c r="L196" s="352">
        <v>0</v>
      </c>
      <c r="M196" s="352">
        <v>1.049729192011805E-2</v>
      </c>
      <c r="N196" s="352">
        <v>1.3125850355439835E-2</v>
      </c>
      <c r="O196" s="352">
        <v>1.0784625208803625E-2</v>
      </c>
      <c r="P196" s="352">
        <v>0</v>
      </c>
      <c r="Q196" s="352">
        <v>1.3125850355428717E-2</v>
      </c>
      <c r="R196" s="352">
        <v>1.1722766711025926E-2</v>
      </c>
      <c r="S196" s="352">
        <v>1.7300325566169585E-2</v>
      </c>
      <c r="T196" s="352">
        <v>0</v>
      </c>
      <c r="U196" s="352">
        <v>1.0941311681901983E-2</v>
      </c>
      <c r="V196" s="352">
        <v>1.7300325566194555E-2</v>
      </c>
      <c r="W196" s="352">
        <v>1.5715141548526369E-2</v>
      </c>
      <c r="X196" s="352">
        <v>0</v>
      </c>
      <c r="Y196" s="352">
        <v>1.7234166466540812E-2</v>
      </c>
      <c r="Z196" s="352">
        <v>1.3184271880358743E-2</v>
      </c>
      <c r="AA196" s="352">
        <v>0</v>
      </c>
      <c r="AB196" s="352">
        <v>1.0497291920114811E-2</v>
      </c>
      <c r="AC196" s="330"/>
      <c r="AD196" s="330"/>
    </row>
    <row r="197" spans="1:30" s="312" customFormat="1" x14ac:dyDescent="0.3">
      <c r="A197" s="329" t="s">
        <v>377</v>
      </c>
      <c r="B197" s="329" t="s">
        <v>412</v>
      </c>
      <c r="C197" s="327" t="s">
        <v>59</v>
      </c>
      <c r="D197" s="352">
        <v>9.1509262283347628E-3</v>
      </c>
      <c r="E197" s="352">
        <v>1.1555978026099695E-2</v>
      </c>
      <c r="F197" s="352">
        <v>9.5969882905674927E-3</v>
      </c>
      <c r="G197" s="352">
        <v>9.1509262283547988E-3</v>
      </c>
      <c r="H197" s="352">
        <v>0</v>
      </c>
      <c r="I197" s="352">
        <v>0</v>
      </c>
      <c r="J197" s="352">
        <v>8.3567047623481962E-3</v>
      </c>
      <c r="K197" s="352">
        <v>8.069472645399086E-3</v>
      </c>
      <c r="L197" s="352">
        <v>0</v>
      </c>
      <c r="M197" s="352">
        <v>9.1009674338569223E-3</v>
      </c>
      <c r="N197" s="352">
        <v>7.9034749031094385E-3</v>
      </c>
      <c r="O197" s="352">
        <v>8.3554520088564548E-3</v>
      </c>
      <c r="P197" s="352">
        <v>0</v>
      </c>
      <c r="Q197" s="352">
        <v>7.9034749031429378E-3</v>
      </c>
      <c r="R197" s="352">
        <v>9.6647249594989538E-3</v>
      </c>
      <c r="S197" s="352">
        <v>8.818175622244127E-3</v>
      </c>
      <c r="T197" s="352">
        <v>0</v>
      </c>
      <c r="U197" s="352">
        <v>7.8652837028495102E-3</v>
      </c>
      <c r="V197" s="352">
        <v>8.8181756222104942E-3</v>
      </c>
      <c r="W197" s="352">
        <v>1.1674923346239928E-2</v>
      </c>
      <c r="X197" s="352">
        <v>0</v>
      </c>
      <c r="Y197" s="352">
        <v>8.3567047623857062E-3</v>
      </c>
      <c r="Z197" s="352">
        <v>8.0694726454215472E-3</v>
      </c>
      <c r="AA197" s="352">
        <v>0</v>
      </c>
      <c r="AB197" s="352">
        <v>9.1009674338848549E-3</v>
      </c>
      <c r="AC197" s="330"/>
      <c r="AD197" s="330"/>
    </row>
    <row r="198" spans="1:30" s="312" customFormat="1" x14ac:dyDescent="0.3">
      <c r="A198" s="329" t="s">
        <v>378</v>
      </c>
      <c r="B198" s="329" t="s">
        <v>412</v>
      </c>
      <c r="C198" s="327" t="s">
        <v>59</v>
      </c>
      <c r="D198" s="352">
        <v>1.1574603323479732E-2</v>
      </c>
      <c r="E198" s="352">
        <v>6.3832731124488177E-3</v>
      </c>
      <c r="F198" s="352">
        <v>8.5950974579597685E-3</v>
      </c>
      <c r="G198" s="352">
        <v>1.1574603323473121E-2</v>
      </c>
      <c r="H198" s="352">
        <v>0</v>
      </c>
      <c r="I198" s="352">
        <v>0</v>
      </c>
      <c r="J198" s="352">
        <v>8.2001693656316051E-3</v>
      </c>
      <c r="K198" s="352">
        <v>9.0880536340680503E-3</v>
      </c>
      <c r="L198" s="352">
        <v>0</v>
      </c>
      <c r="M198" s="352">
        <v>1.2008369453852776E-2</v>
      </c>
      <c r="N198" s="352">
        <v>9.6127528469994554E-3</v>
      </c>
      <c r="O198" s="352">
        <v>1.0204956304387182E-2</v>
      </c>
      <c r="P198" s="352">
        <v>0</v>
      </c>
      <c r="Q198" s="352">
        <v>9.6127528469873852E-3</v>
      </c>
      <c r="R198" s="352">
        <v>9.5050247089600443E-3</v>
      </c>
      <c r="S198" s="352">
        <v>7.7943475877047469E-3</v>
      </c>
      <c r="T198" s="352">
        <v>0</v>
      </c>
      <c r="U198" s="352">
        <v>9.7375536248578854E-3</v>
      </c>
      <c r="V198" s="352">
        <v>7.7943475876953838E-3</v>
      </c>
      <c r="W198" s="352">
        <v>6.3083711776199735E-3</v>
      </c>
      <c r="X198" s="352">
        <v>0</v>
      </c>
      <c r="Y198" s="352">
        <v>8.2001693656380201E-3</v>
      </c>
      <c r="Z198" s="352">
        <v>9.0880536340462396E-3</v>
      </c>
      <c r="AA198" s="352">
        <v>0</v>
      </c>
      <c r="AB198" s="352">
        <v>1.2008369453859221E-2</v>
      </c>
      <c r="AC198" s="330"/>
      <c r="AD198" s="330"/>
    </row>
    <row r="199" spans="1:30" s="312" customFormat="1" x14ac:dyDescent="0.3">
      <c r="A199" s="329" t="s">
        <v>379</v>
      </c>
      <c r="B199" s="329" t="s">
        <v>412</v>
      </c>
      <c r="C199" s="327" t="s">
        <v>59</v>
      </c>
      <c r="D199" s="352">
        <v>9.9016741614455124E-3</v>
      </c>
      <c r="E199" s="352">
        <v>1.3196544759382891E-2</v>
      </c>
      <c r="F199" s="352">
        <v>9.9216648867786871E-3</v>
      </c>
      <c r="G199" s="352">
        <v>9.9016741614151079E-3</v>
      </c>
      <c r="H199" s="352">
        <v>0</v>
      </c>
      <c r="I199" s="352">
        <v>0</v>
      </c>
      <c r="J199" s="352">
        <v>1.0883763749962494E-2</v>
      </c>
      <c r="K199" s="352">
        <v>1.4032290149833379E-2</v>
      </c>
      <c r="L199" s="352">
        <v>0</v>
      </c>
      <c r="M199" s="352">
        <v>9.5331127571250517E-3</v>
      </c>
      <c r="N199" s="352">
        <v>1.4245210616122869E-2</v>
      </c>
      <c r="O199" s="352">
        <v>1.1987778700066095E-2</v>
      </c>
      <c r="P199" s="352">
        <v>0</v>
      </c>
      <c r="Q199" s="352">
        <v>1.4245210616126958E-2</v>
      </c>
      <c r="R199" s="352">
        <v>1.1016402807943183E-2</v>
      </c>
      <c r="S199" s="352">
        <v>1.0407108400854986E-2</v>
      </c>
      <c r="T199" s="352">
        <v>0</v>
      </c>
      <c r="U199" s="352">
        <v>1.2425508097777333E-2</v>
      </c>
      <c r="V199" s="352">
        <v>1.0407108400847763E-2</v>
      </c>
      <c r="W199" s="352">
        <v>1.3040224602583972E-2</v>
      </c>
      <c r="X199" s="352">
        <v>0</v>
      </c>
      <c r="Y199" s="352">
        <v>1.0883763749954777E-2</v>
      </c>
      <c r="Z199" s="352">
        <v>1.4032290149845706E-2</v>
      </c>
      <c r="AA199" s="352">
        <v>0</v>
      </c>
      <c r="AB199" s="352">
        <v>9.5331127571283963E-3</v>
      </c>
      <c r="AC199" s="330"/>
      <c r="AD199" s="330"/>
    </row>
    <row r="200" spans="1:30" s="312" customFormat="1" x14ac:dyDescent="0.3">
      <c r="A200" s="329" t="s">
        <v>380</v>
      </c>
      <c r="B200" s="329" t="s">
        <v>412</v>
      </c>
      <c r="C200" s="327" t="s">
        <v>59</v>
      </c>
      <c r="D200" s="352">
        <v>1.4284817935044986E-2</v>
      </c>
      <c r="E200" s="352">
        <v>1.4546444774291501E-2</v>
      </c>
      <c r="F200" s="352">
        <v>1.3715489466247894E-2</v>
      </c>
      <c r="G200" s="352">
        <v>1.4284817935044393E-2</v>
      </c>
      <c r="H200" s="352">
        <v>0</v>
      </c>
      <c r="I200" s="352">
        <v>0</v>
      </c>
      <c r="J200" s="352">
        <v>1.2602523612621963E-2</v>
      </c>
      <c r="K200" s="352">
        <v>1.2403455316930117E-2</v>
      </c>
      <c r="L200" s="352">
        <v>0</v>
      </c>
      <c r="M200" s="352">
        <v>1.4032107055036087E-2</v>
      </c>
      <c r="N200" s="352">
        <v>1.2941885031364243E-2</v>
      </c>
      <c r="O200" s="352">
        <v>1.5997999694276972E-2</v>
      </c>
      <c r="P200" s="352">
        <v>0</v>
      </c>
      <c r="Q200" s="352">
        <v>1.294188503136318E-2</v>
      </c>
      <c r="R200" s="352">
        <v>1.4052895909962759E-2</v>
      </c>
      <c r="S200" s="352">
        <v>1.3221975463666357E-2</v>
      </c>
      <c r="T200" s="352">
        <v>0</v>
      </c>
      <c r="U200" s="352">
        <v>1.5387871334670025E-2</v>
      </c>
      <c r="V200" s="352">
        <v>1.3221975463659453E-2</v>
      </c>
      <c r="W200" s="330">
        <v>1.4433219985137061E-2</v>
      </c>
      <c r="X200" s="330">
        <v>0</v>
      </c>
      <c r="Y200" s="330">
        <v>1.2602523612615237E-2</v>
      </c>
      <c r="Z200" s="330">
        <v>1.2403455316941156E-2</v>
      </c>
      <c r="AA200" s="330">
        <v>0</v>
      </c>
      <c r="AB200" s="330">
        <v>1.403210705502678E-2</v>
      </c>
      <c r="AC200" s="330"/>
      <c r="AD200" s="330"/>
    </row>
    <row r="201" spans="1:30" s="312" customFormat="1" x14ac:dyDescent="0.3">
      <c r="A201" s="329" t="s">
        <v>381</v>
      </c>
      <c r="B201" s="329" t="s">
        <v>412</v>
      </c>
      <c r="C201" s="327" t="s">
        <v>59</v>
      </c>
      <c r="D201" s="352">
        <v>8.5951548140071089E-3</v>
      </c>
      <c r="E201" s="352">
        <v>8.5545723255105715E-3</v>
      </c>
      <c r="F201" s="352">
        <v>7.9973969555116702E-3</v>
      </c>
      <c r="G201" s="352">
        <v>8.5951548140055841E-3</v>
      </c>
      <c r="H201" s="352">
        <v>0</v>
      </c>
      <c r="I201" s="352">
        <v>0</v>
      </c>
      <c r="J201" s="352">
        <v>9.5954990605484694E-3</v>
      </c>
      <c r="K201" s="352">
        <v>3.3019255969021321E-3</v>
      </c>
      <c r="L201" s="352">
        <v>0</v>
      </c>
      <c r="M201" s="352">
        <v>8.0015407803549314E-3</v>
      </c>
      <c r="N201" s="352">
        <v>3.8677719132156198E-3</v>
      </c>
      <c r="O201" s="352">
        <v>9.0883930048901163E-3</v>
      </c>
      <c r="P201" s="352">
        <v>0</v>
      </c>
      <c r="Q201" s="352">
        <v>3.8677719131500333E-3</v>
      </c>
      <c r="R201" s="352">
        <v>8.2718928537266114E-3</v>
      </c>
      <c r="S201" s="352">
        <v>1.0400363575474594E-2</v>
      </c>
      <c r="T201" s="352">
        <v>0</v>
      </c>
      <c r="U201" s="352">
        <v>9.6143136118431553E-3</v>
      </c>
      <c r="V201" s="352">
        <v>1.0400363575482525E-2</v>
      </c>
      <c r="W201" s="330">
        <v>8.4354670174237797E-3</v>
      </c>
      <c r="X201" s="330">
        <v>0</v>
      </c>
      <c r="Y201" s="330">
        <v>9.5954990605039859E-3</v>
      </c>
      <c r="Z201" s="330">
        <v>3.3019255969515228E-3</v>
      </c>
      <c r="AA201" s="330">
        <v>0</v>
      </c>
      <c r="AB201" s="330">
        <v>8.001540780377259E-3</v>
      </c>
      <c r="AC201" s="330"/>
      <c r="AD201" s="330"/>
    </row>
    <row r="202" spans="1:30" s="312" customFormat="1" x14ac:dyDescent="0.3">
      <c r="A202" s="329" t="s">
        <v>382</v>
      </c>
      <c r="B202" s="329" t="s">
        <v>412</v>
      </c>
      <c r="C202" s="327" t="s">
        <v>59</v>
      </c>
      <c r="D202" s="352">
        <v>9.0168842367094829E-3</v>
      </c>
      <c r="E202" s="352">
        <v>1.3239474762150582E-2</v>
      </c>
      <c r="F202" s="352">
        <v>6.8077253900376607E-3</v>
      </c>
      <c r="G202" s="352">
        <v>9.0168842367220857E-3</v>
      </c>
      <c r="H202" s="352">
        <v>0</v>
      </c>
      <c r="I202" s="352">
        <v>0</v>
      </c>
      <c r="J202" s="352">
        <v>1.0727720176528878E-2</v>
      </c>
      <c r="K202" s="352">
        <v>1.1727561903150188E-2</v>
      </c>
      <c r="L202" s="352">
        <v>0</v>
      </c>
      <c r="M202" s="352">
        <v>8.6655069235548055E-3</v>
      </c>
      <c r="N202" s="352">
        <v>1.15144808745338E-2</v>
      </c>
      <c r="O202" s="352">
        <v>1.6890610723493484E-2</v>
      </c>
      <c r="P202" s="352">
        <v>0</v>
      </c>
      <c r="Q202" s="352">
        <v>1.1514480874528289E-2</v>
      </c>
      <c r="R202" s="352">
        <v>6.7693511994616606E-3</v>
      </c>
      <c r="S202" s="352">
        <v>1.1346474230539765E-2</v>
      </c>
      <c r="T202" s="352">
        <v>0</v>
      </c>
      <c r="U202" s="352">
        <v>1.5837229555115295E-2</v>
      </c>
      <c r="V202" s="352">
        <v>1.1346474230522152E-2</v>
      </c>
      <c r="W202" s="330">
        <v>1.2425058803273322E-2</v>
      </c>
      <c r="X202" s="330">
        <v>0</v>
      </c>
      <c r="Y202" s="330">
        <v>1.0727720176558559E-2</v>
      </c>
      <c r="Z202" s="330">
        <v>1.1727561903169943E-2</v>
      </c>
      <c r="AA202" s="330">
        <v>0</v>
      </c>
      <c r="AB202" s="330">
        <v>8.6655069235460069E-3</v>
      </c>
      <c r="AC202" s="330"/>
      <c r="AD202" s="330"/>
    </row>
    <row r="203" spans="1:30" s="312" customFormat="1" x14ac:dyDescent="0.3">
      <c r="A203" s="329" t="s">
        <v>383</v>
      </c>
      <c r="B203" s="329" t="s">
        <v>412</v>
      </c>
      <c r="C203" s="327" t="s">
        <v>59</v>
      </c>
      <c r="D203" s="352">
        <v>9.0424864211959208E-3</v>
      </c>
      <c r="E203" s="352">
        <v>1.3114526686613228E-2</v>
      </c>
      <c r="F203" s="352">
        <v>6.8114170943697873E-3</v>
      </c>
      <c r="G203" s="352">
        <v>9.0424864212017772E-3</v>
      </c>
      <c r="H203" s="352">
        <v>0</v>
      </c>
      <c r="I203" s="352">
        <v>0</v>
      </c>
      <c r="J203" s="352">
        <v>1.3348526334551174E-2</v>
      </c>
      <c r="K203" s="352">
        <v>9.4732594010416317E-3</v>
      </c>
      <c r="L203" s="352">
        <v>0</v>
      </c>
      <c r="M203" s="352">
        <v>8.3798262718120867E-3</v>
      </c>
      <c r="N203" s="352">
        <v>9.8631376462966214E-3</v>
      </c>
      <c r="O203" s="352">
        <v>9.7916632370496047E-3</v>
      </c>
      <c r="P203" s="352">
        <v>0</v>
      </c>
      <c r="Q203" s="352">
        <v>9.8631376463204756E-3</v>
      </c>
      <c r="R203" s="352">
        <v>6.5387823508113356E-3</v>
      </c>
      <c r="S203" s="352">
        <v>1.323528765880537E-2</v>
      </c>
      <c r="T203" s="352">
        <v>0</v>
      </c>
      <c r="U203" s="352">
        <v>9.3128662831113169E-3</v>
      </c>
      <c r="V203" s="352">
        <v>1.3235287658798061E-2</v>
      </c>
      <c r="W203" s="330">
        <v>1.2253095183863054E-2</v>
      </c>
      <c r="X203" s="330">
        <v>0</v>
      </c>
      <c r="Y203" s="330">
        <v>1.3348526334554269E-2</v>
      </c>
      <c r="Z203" s="330">
        <v>9.4732594010522898E-3</v>
      </c>
      <c r="AA203" s="330">
        <v>0</v>
      </c>
      <c r="AB203" s="330">
        <v>8.3798262717956849E-3</v>
      </c>
      <c r="AC203" s="330"/>
      <c r="AD203" s="330"/>
    </row>
    <row r="204" spans="1:30" s="312" customFormat="1" x14ac:dyDescent="0.3">
      <c r="A204" s="329" t="s">
        <v>384</v>
      </c>
      <c r="B204" s="329" t="s">
        <v>412</v>
      </c>
      <c r="C204" s="327" t="s">
        <v>334</v>
      </c>
      <c r="D204" s="352">
        <v>1.1103389979481952E-2</v>
      </c>
      <c r="E204" s="352">
        <v>1.6975656480918769E-2</v>
      </c>
      <c r="F204" s="352">
        <v>1.4887223682893068E-2</v>
      </c>
      <c r="G204" s="352">
        <v>1.110338997948397E-2</v>
      </c>
      <c r="H204" s="352">
        <v>0</v>
      </c>
      <c r="I204" s="352">
        <v>0</v>
      </c>
      <c r="J204" s="352">
        <v>1.3507897362025538E-2</v>
      </c>
      <c r="K204" s="352">
        <v>7.7832718488865544E-3</v>
      </c>
      <c r="L204" s="352">
        <v>0</v>
      </c>
      <c r="M204" s="352">
        <v>1.0640425445837329E-2</v>
      </c>
      <c r="N204" s="352">
        <v>7.876743835029695E-3</v>
      </c>
      <c r="O204" s="352">
        <v>1.3640075817210759E-2</v>
      </c>
      <c r="P204" s="352">
        <v>0</v>
      </c>
      <c r="Q204" s="352">
        <v>7.8767438350185806E-3</v>
      </c>
      <c r="R204" s="352">
        <v>1.4745343048940936E-2</v>
      </c>
      <c r="S204" s="352">
        <v>1.3094778932863475E-2</v>
      </c>
      <c r="T204" s="352">
        <v>0</v>
      </c>
      <c r="U204" s="352">
        <v>1.4306234621960394E-2</v>
      </c>
      <c r="V204" s="352">
        <v>1.3094778932885055E-2</v>
      </c>
      <c r="W204" s="330">
        <v>1.6440118342569709E-2</v>
      </c>
      <c r="X204" s="330">
        <v>0</v>
      </c>
      <c r="Y204" s="330">
        <v>1.3507897362047461E-2</v>
      </c>
      <c r="Z204" s="330">
        <v>7.7832718488943494E-3</v>
      </c>
      <c r="AA204" s="330">
        <v>0</v>
      </c>
      <c r="AB204" s="330">
        <v>1.0640425445860571E-2</v>
      </c>
      <c r="AC204" s="330"/>
      <c r="AD204" s="330"/>
    </row>
    <row r="205" spans="1:30" s="312" customFormat="1" x14ac:dyDescent="0.3">
      <c r="A205" s="329" t="s">
        <v>385</v>
      </c>
      <c r="B205" s="329" t="s">
        <v>412</v>
      </c>
      <c r="C205" s="327" t="s">
        <v>334</v>
      </c>
      <c r="D205" s="352">
        <v>8.6727640938708082E-3</v>
      </c>
      <c r="E205" s="352">
        <v>6.4641694516993243E-3</v>
      </c>
      <c r="F205" s="352">
        <v>7.1182408799104289E-3</v>
      </c>
      <c r="G205" s="352">
        <v>8.6727640939051991E-3</v>
      </c>
      <c r="H205" s="352">
        <v>0</v>
      </c>
      <c r="I205" s="352">
        <v>0</v>
      </c>
      <c r="J205" s="352">
        <v>8.4915640002787476E-3</v>
      </c>
      <c r="K205" s="352">
        <v>5.407013089434161E-3</v>
      </c>
      <c r="L205" s="352">
        <v>0</v>
      </c>
      <c r="M205" s="352">
        <v>8.9387439151082399E-3</v>
      </c>
      <c r="N205" s="352">
        <v>5.5160753305338664E-3</v>
      </c>
      <c r="O205" s="352">
        <v>4.9058896277058076E-3</v>
      </c>
      <c r="P205" s="352">
        <v>0</v>
      </c>
      <c r="Q205" s="352">
        <v>5.5160753305036579E-3</v>
      </c>
      <c r="R205" s="352">
        <v>6.9883248927115485E-3</v>
      </c>
      <c r="S205" s="352">
        <v>8.0768207342814258E-3</v>
      </c>
      <c r="T205" s="352">
        <v>0</v>
      </c>
      <c r="U205" s="352">
        <v>5.8258140083518126E-3</v>
      </c>
      <c r="V205" s="352">
        <v>8.0768207342712291E-3</v>
      </c>
      <c r="W205" s="330">
        <v>6.4853755128454968E-3</v>
      </c>
      <c r="X205" s="330">
        <v>0</v>
      </c>
      <c r="Y205" s="330">
        <v>8.4915640002848052E-3</v>
      </c>
      <c r="Z205" s="330">
        <v>5.4070130894233129E-3</v>
      </c>
      <c r="AA205" s="330">
        <v>0</v>
      </c>
      <c r="AB205" s="330">
        <v>8.9387439151129722E-3</v>
      </c>
      <c r="AC205" s="330"/>
      <c r="AD205" s="330"/>
    </row>
    <row r="206" spans="1:30" s="312" customFormat="1" x14ac:dyDescent="0.3">
      <c r="A206" s="329" t="s">
        <v>386</v>
      </c>
      <c r="B206" s="329" t="s">
        <v>412</v>
      </c>
      <c r="C206" s="327" t="s">
        <v>334</v>
      </c>
      <c r="D206" s="352">
        <v>8.4432397806604859E-3</v>
      </c>
      <c r="E206" s="352">
        <v>1.1077212827902095E-2</v>
      </c>
      <c r="F206" s="352">
        <v>7.9245815834503141E-3</v>
      </c>
      <c r="G206" s="352">
        <v>8.4432397806906319E-3</v>
      </c>
      <c r="H206" s="352">
        <v>0</v>
      </c>
      <c r="I206" s="352">
        <v>0</v>
      </c>
      <c r="J206" s="352">
        <v>9.5698689484748477E-3</v>
      </c>
      <c r="K206" s="352">
        <v>5.0043684752189184E-3</v>
      </c>
      <c r="L206" s="352">
        <v>0</v>
      </c>
      <c r="M206" s="352">
        <v>9.1179424943826134E-3</v>
      </c>
      <c r="N206" s="352">
        <v>5.0628606113179006E-3</v>
      </c>
      <c r="O206" s="352">
        <v>9.6872646180868466E-3</v>
      </c>
      <c r="P206" s="352">
        <v>0</v>
      </c>
      <c r="Q206" s="352">
        <v>5.0628606113317428E-3</v>
      </c>
      <c r="R206" s="352">
        <v>8.2093864799283635E-3</v>
      </c>
      <c r="S206" s="352">
        <v>9.3019925913347991E-3</v>
      </c>
      <c r="T206" s="352">
        <v>0</v>
      </c>
      <c r="U206" s="352">
        <v>1.0580480613344441E-2</v>
      </c>
      <c r="V206" s="352">
        <v>9.3019925913395089E-3</v>
      </c>
      <c r="W206" s="330">
        <v>1.0427095905603773E-2</v>
      </c>
      <c r="X206" s="330">
        <v>0</v>
      </c>
      <c r="Y206" s="330">
        <v>9.5698689484862518E-3</v>
      </c>
      <c r="Z206" s="330">
        <v>5.0043684752640325E-3</v>
      </c>
      <c r="AA206" s="330">
        <v>0</v>
      </c>
      <c r="AB206" s="330">
        <v>9.1179424944015687E-3</v>
      </c>
      <c r="AC206" s="330"/>
      <c r="AD206" s="330"/>
    </row>
    <row r="207" spans="1:30" s="312" customFormat="1" x14ac:dyDescent="0.3">
      <c r="A207" s="329" t="s">
        <v>387</v>
      </c>
      <c r="B207" s="329" t="s">
        <v>412</v>
      </c>
      <c r="C207" s="327" t="s">
        <v>334</v>
      </c>
      <c r="D207" s="352">
        <v>7.065875161001464E-3</v>
      </c>
      <c r="E207" s="352">
        <v>1.0444662518508759E-2</v>
      </c>
      <c r="F207" s="352">
        <v>7.894939083526684E-3</v>
      </c>
      <c r="G207" s="352">
        <v>7.0658751610179439E-3</v>
      </c>
      <c r="H207" s="352">
        <v>0</v>
      </c>
      <c r="I207" s="352">
        <v>0</v>
      </c>
      <c r="J207" s="352">
        <v>9.374394832041652E-3</v>
      </c>
      <c r="K207" s="352">
        <v>6.8312309698187893E-3</v>
      </c>
      <c r="L207" s="352">
        <v>0</v>
      </c>
      <c r="M207" s="352">
        <v>7.5720252539769476E-3</v>
      </c>
      <c r="N207" s="352">
        <v>6.7577556191269683E-3</v>
      </c>
      <c r="O207" s="352">
        <v>1.1092369849507573E-2</v>
      </c>
      <c r="P207" s="352">
        <v>0</v>
      </c>
      <c r="Q207" s="352">
        <v>6.7577556191174993E-3</v>
      </c>
      <c r="R207" s="352">
        <v>8.5720842333270753E-3</v>
      </c>
      <c r="S207" s="352">
        <v>9.5762552535960631E-3</v>
      </c>
      <c r="T207" s="352">
        <v>0</v>
      </c>
      <c r="U207" s="352">
        <v>1.0902743924330497E-2</v>
      </c>
      <c r="V207" s="352">
        <v>9.576255253590708E-3</v>
      </c>
      <c r="W207" s="330">
        <v>1.1122007860522557E-2</v>
      </c>
      <c r="X207" s="330">
        <v>0</v>
      </c>
      <c r="Y207" s="330">
        <v>9.3743948320370012E-3</v>
      </c>
      <c r="Z207" s="330">
        <v>6.8312309697947694E-3</v>
      </c>
      <c r="AA207" s="330">
        <v>0</v>
      </c>
      <c r="AB207" s="330">
        <v>7.5720252539706748E-3</v>
      </c>
      <c r="AC207" s="330"/>
      <c r="AD207" s="330"/>
    </row>
    <row r="208" spans="1:30" s="312" customFormat="1" x14ac:dyDescent="0.3">
      <c r="A208" s="329" t="s">
        <v>388</v>
      </c>
      <c r="B208" s="329" t="s">
        <v>412</v>
      </c>
      <c r="C208" s="327" t="s">
        <v>334</v>
      </c>
      <c r="D208" s="352">
        <v>1.252422898402596E-2</v>
      </c>
      <c r="E208" s="352">
        <v>5.6756497427558729E-3</v>
      </c>
      <c r="F208" s="352">
        <v>7.9252475077973613E-3</v>
      </c>
      <c r="G208" s="352">
        <v>1.2524228984024758E-2</v>
      </c>
      <c r="H208" s="352">
        <v>0</v>
      </c>
      <c r="I208" s="352">
        <v>0</v>
      </c>
      <c r="J208" s="352">
        <v>1.5064967834299389E-2</v>
      </c>
      <c r="K208" s="352">
        <v>1.1805470778991E-2</v>
      </c>
      <c r="L208" s="352">
        <v>0</v>
      </c>
      <c r="M208" s="352">
        <v>1.2594809914421246E-2</v>
      </c>
      <c r="N208" s="352">
        <v>1.2194796979275649E-2</v>
      </c>
      <c r="O208" s="352">
        <v>7.5771959437779795E-3</v>
      </c>
      <c r="P208" s="352">
        <v>0</v>
      </c>
      <c r="Q208" s="352">
        <v>1.2194796979289648E-2</v>
      </c>
      <c r="R208" s="352">
        <v>7.7165705656769851E-3</v>
      </c>
      <c r="S208" s="352">
        <v>1.4525483682246139E-2</v>
      </c>
      <c r="T208" s="352">
        <v>0</v>
      </c>
      <c r="U208" s="352">
        <v>7.5943183057459269E-3</v>
      </c>
      <c r="V208" s="352">
        <v>1.4525483682237194E-2</v>
      </c>
      <c r="W208" s="330">
        <v>5.4426656858428272E-3</v>
      </c>
      <c r="X208" s="330">
        <v>0</v>
      </c>
      <c r="Y208" s="330">
        <v>1.5064967834300311E-2</v>
      </c>
      <c r="Z208" s="330">
        <v>1.1805470778998624E-2</v>
      </c>
      <c r="AA208" s="330">
        <v>0</v>
      </c>
      <c r="AB208" s="330">
        <v>1.2594809914406748E-2</v>
      </c>
      <c r="AC208" s="330"/>
      <c r="AD208" s="330"/>
    </row>
    <row r="209" spans="1:30" s="312" customFormat="1" x14ac:dyDescent="0.3">
      <c r="A209" s="329" t="s">
        <v>389</v>
      </c>
      <c r="B209" s="329" t="s">
        <v>412</v>
      </c>
      <c r="C209" s="327" t="s">
        <v>334</v>
      </c>
      <c r="D209" s="352">
        <v>1.1582012478107523E-2</v>
      </c>
      <c r="E209" s="352">
        <v>1.088562102353775E-2</v>
      </c>
      <c r="F209" s="352">
        <v>8.5748017502441584E-3</v>
      </c>
      <c r="G209" s="352">
        <v>1.1582012478110054E-2</v>
      </c>
      <c r="H209" s="352">
        <v>0</v>
      </c>
      <c r="I209" s="352">
        <v>0</v>
      </c>
      <c r="J209" s="352">
        <v>1.1455775251218108E-2</v>
      </c>
      <c r="K209" s="352">
        <v>7.7965105827838607E-3</v>
      </c>
      <c r="L209" s="352">
        <v>0</v>
      </c>
      <c r="M209" s="352">
        <v>1.1839932543214492E-2</v>
      </c>
      <c r="N209" s="352">
        <v>7.3905622660199186E-3</v>
      </c>
      <c r="O209" s="352">
        <v>1.1387009597586024E-2</v>
      </c>
      <c r="P209" s="352">
        <v>0</v>
      </c>
      <c r="Q209" s="352">
        <v>7.3905622660440911E-3</v>
      </c>
      <c r="R209" s="352">
        <v>9.1288431090708454E-3</v>
      </c>
      <c r="S209" s="352">
        <v>1.1956493231381302E-2</v>
      </c>
      <c r="T209" s="352">
        <v>0</v>
      </c>
      <c r="U209" s="352">
        <v>1.1935988681079469E-2</v>
      </c>
      <c r="V209" s="352">
        <v>1.1956493231390978E-2</v>
      </c>
      <c r="W209" s="330">
        <v>1.1947907582528993E-2</v>
      </c>
      <c r="X209" s="330">
        <v>0</v>
      </c>
      <c r="Y209" s="330">
        <v>1.1455775251228201E-2</v>
      </c>
      <c r="Z209" s="330">
        <v>7.7965105828226309E-3</v>
      </c>
      <c r="AA209" s="330">
        <v>0</v>
      </c>
      <c r="AB209" s="330">
        <v>1.1839932543217305E-2</v>
      </c>
      <c r="AC209" s="330"/>
      <c r="AD209" s="330"/>
    </row>
    <row r="210" spans="1:30" s="312" customFormat="1" x14ac:dyDescent="0.3">
      <c r="A210" s="329" t="s">
        <v>390</v>
      </c>
      <c r="B210" s="329" t="s">
        <v>412</v>
      </c>
      <c r="C210" s="327" t="s">
        <v>334</v>
      </c>
      <c r="D210" s="352">
        <v>1.2447519925119964E-2</v>
      </c>
      <c r="E210" s="352">
        <v>5.7534854327899732E-3</v>
      </c>
      <c r="F210" s="352">
        <v>8.710907055272955E-3</v>
      </c>
      <c r="G210" s="352">
        <v>1.2447519925114047E-2</v>
      </c>
      <c r="H210" s="352">
        <v>0</v>
      </c>
      <c r="I210" s="352">
        <v>0</v>
      </c>
      <c r="J210" s="352">
        <v>1.2382839694146427E-2</v>
      </c>
      <c r="K210" s="352">
        <v>1.065928964312827E-2</v>
      </c>
      <c r="L210" s="352">
        <v>0</v>
      </c>
      <c r="M210" s="352">
        <v>1.2061085516923968E-2</v>
      </c>
      <c r="N210" s="352">
        <v>1.0171533077812288E-2</v>
      </c>
      <c r="O210" s="352">
        <v>8.1744525040384954E-3</v>
      </c>
      <c r="P210" s="352">
        <v>0</v>
      </c>
      <c r="Q210" s="352">
        <v>1.0171533077812163E-2</v>
      </c>
      <c r="R210" s="352">
        <v>7.5741966055823794E-3</v>
      </c>
      <c r="S210" s="352">
        <v>1.1579594252247298E-2</v>
      </c>
      <c r="T210" s="352">
        <v>0</v>
      </c>
      <c r="U210" s="352">
        <v>8.0227288831469668E-3</v>
      </c>
      <c r="V210" s="352">
        <v>1.1579594252233405E-2</v>
      </c>
      <c r="W210" s="330">
        <v>6.7403874433977305E-3</v>
      </c>
      <c r="X210" s="330">
        <v>0</v>
      </c>
      <c r="Y210" s="330">
        <v>1.2382839694129098E-2</v>
      </c>
      <c r="Z210" s="330">
        <v>1.0659289643111167E-2</v>
      </c>
      <c r="AA210" s="330">
        <v>0</v>
      </c>
      <c r="AB210" s="330">
        <v>1.2061085516904487E-2</v>
      </c>
      <c r="AC210" s="330"/>
      <c r="AD210" s="330"/>
    </row>
    <row r="211" spans="1:30" s="312" customFormat="1" x14ac:dyDescent="0.3">
      <c r="A211" s="329" t="s">
        <v>391</v>
      </c>
      <c r="B211" s="329" t="s">
        <v>412</v>
      </c>
      <c r="C211" s="327" t="s">
        <v>334</v>
      </c>
      <c r="D211" s="352">
        <v>9.7905600431760966E-3</v>
      </c>
      <c r="E211" s="352">
        <v>6.7752450532155483E-3</v>
      </c>
      <c r="F211" s="352">
        <v>7.1300274602167247E-3</v>
      </c>
      <c r="G211" s="352">
        <v>9.7905600431499248E-3</v>
      </c>
      <c r="H211" s="352">
        <v>0</v>
      </c>
      <c r="I211" s="352">
        <v>0</v>
      </c>
      <c r="J211" s="352">
        <v>1.0888958976550898E-2</v>
      </c>
      <c r="K211" s="352">
        <v>1.316968645882181E-2</v>
      </c>
      <c r="L211" s="352">
        <v>0</v>
      </c>
      <c r="M211" s="352">
        <v>1.0583538594875963E-2</v>
      </c>
      <c r="N211" s="352">
        <v>1.3193647022901914E-2</v>
      </c>
      <c r="O211" s="352">
        <v>5.186681396821922E-3</v>
      </c>
      <c r="P211" s="352">
        <v>0</v>
      </c>
      <c r="Q211" s="352">
        <v>1.319364702291629E-2</v>
      </c>
      <c r="R211" s="352">
        <v>7.4578679337408043E-3</v>
      </c>
      <c r="S211" s="352">
        <v>9.6271214926540258E-3</v>
      </c>
      <c r="T211" s="352">
        <v>0</v>
      </c>
      <c r="U211" s="352">
        <v>4.735763976907015E-3</v>
      </c>
      <c r="V211" s="352">
        <v>9.6271214926479196E-3</v>
      </c>
      <c r="W211" s="330">
        <v>6.7748021801642185E-3</v>
      </c>
      <c r="X211" s="330">
        <v>0</v>
      </c>
      <c r="Y211" s="330">
        <v>1.088895897655987E-2</v>
      </c>
      <c r="Z211" s="330">
        <v>1.3169686458831863E-2</v>
      </c>
      <c r="AA211" s="330">
        <v>0</v>
      </c>
      <c r="AB211" s="330">
        <v>1.0583538594884425E-2</v>
      </c>
      <c r="AC211" s="330"/>
      <c r="AD211" s="330"/>
    </row>
    <row r="212" spans="1:30" s="312" customFormat="1" x14ac:dyDescent="0.3">
      <c r="A212" s="329" t="s">
        <v>392</v>
      </c>
      <c r="B212" s="329" t="s">
        <v>412</v>
      </c>
      <c r="C212" s="327" t="s">
        <v>334</v>
      </c>
      <c r="D212" s="352">
        <v>7.1993317556995791E-3</v>
      </c>
      <c r="E212" s="352">
        <v>7.3150712389052604E-3</v>
      </c>
      <c r="F212" s="352">
        <v>1.0489332941497429E-2</v>
      </c>
      <c r="G212" s="352">
        <v>7.199331755698089E-3</v>
      </c>
      <c r="H212" s="352">
        <v>0</v>
      </c>
      <c r="I212" s="352">
        <v>0</v>
      </c>
      <c r="J212" s="352">
        <v>1.0817588434925572E-2</v>
      </c>
      <c r="K212" s="352">
        <v>1.3108049746940541E-2</v>
      </c>
      <c r="L212" s="352">
        <v>0</v>
      </c>
      <c r="M212" s="352">
        <v>7.17393836673395E-3</v>
      </c>
      <c r="N212" s="352">
        <v>1.2963104157137625E-2</v>
      </c>
      <c r="O212" s="352">
        <v>6.9808569968800808E-3</v>
      </c>
      <c r="P212" s="352">
        <v>0</v>
      </c>
      <c r="Q212" s="352">
        <v>1.2963104157122655E-2</v>
      </c>
      <c r="R212" s="352">
        <v>1.0430930518135912E-2</v>
      </c>
      <c r="S212" s="352">
        <v>1.09701430849819E-2</v>
      </c>
      <c r="T212" s="352">
        <v>0</v>
      </c>
      <c r="U212" s="352">
        <v>7.1621361062890292E-3</v>
      </c>
      <c r="V212" s="352">
        <v>1.0970143084959376E-2</v>
      </c>
      <c r="W212" s="330">
        <v>8.7508737567883882E-3</v>
      </c>
      <c r="X212" s="330">
        <v>0</v>
      </c>
      <c r="Y212" s="330">
        <v>1.0817588434912732E-2</v>
      </c>
      <c r="Z212" s="330">
        <v>1.3108049746949927E-2</v>
      </c>
      <c r="AA212" s="330">
        <v>0</v>
      </c>
      <c r="AB212" s="330">
        <v>7.1739383667520987E-3</v>
      </c>
      <c r="AC212" s="330"/>
      <c r="AD212" s="330"/>
    </row>
    <row r="213" spans="1:30" s="312" customFormat="1" x14ac:dyDescent="0.3">
      <c r="A213" s="329" t="s">
        <v>393</v>
      </c>
      <c r="B213" s="329" t="s">
        <v>412</v>
      </c>
      <c r="C213" s="327" t="s">
        <v>334</v>
      </c>
      <c r="D213" s="352">
        <v>8.408313607121156E-3</v>
      </c>
      <c r="E213" s="352">
        <v>1.3186866698741185E-2</v>
      </c>
      <c r="F213" s="352">
        <v>7.074546528190357E-3</v>
      </c>
      <c r="G213" s="352">
        <v>8.4083136071117209E-3</v>
      </c>
      <c r="H213" s="352">
        <v>0</v>
      </c>
      <c r="I213" s="352">
        <v>0</v>
      </c>
      <c r="J213" s="352">
        <v>1.0786470983430579E-2</v>
      </c>
      <c r="K213" s="352">
        <v>6.985973798867064E-3</v>
      </c>
      <c r="L213" s="352">
        <v>0</v>
      </c>
      <c r="M213" s="352">
        <v>8.174366910144228E-3</v>
      </c>
      <c r="N213" s="352">
        <v>7.1043016590962137E-3</v>
      </c>
      <c r="O213" s="352">
        <v>9.5494660384466898E-3</v>
      </c>
      <c r="P213" s="352">
        <v>0</v>
      </c>
      <c r="Q213" s="352">
        <v>7.1043016590923063E-3</v>
      </c>
      <c r="R213" s="352">
        <v>6.5954865179528787E-3</v>
      </c>
      <c r="S213" s="352">
        <v>1.0592292555441519E-2</v>
      </c>
      <c r="T213" s="352">
        <v>0</v>
      </c>
      <c r="U213" s="352">
        <v>1.0202505563344828E-2</v>
      </c>
      <c r="V213" s="352">
        <v>1.0592292555430437E-2</v>
      </c>
      <c r="W213" s="330">
        <v>1.2532867747499756E-2</v>
      </c>
      <c r="X213" s="330">
        <v>0</v>
      </c>
      <c r="Y213" s="330">
        <v>1.0786470983408479E-2</v>
      </c>
      <c r="Z213" s="330">
        <v>6.9859737988457165E-3</v>
      </c>
      <c r="AA213" s="330">
        <v>0</v>
      </c>
      <c r="AB213" s="330">
        <v>8.1743669101343643E-3</v>
      </c>
      <c r="AC213" s="330"/>
      <c r="AD213" s="330"/>
    </row>
    <row r="214" spans="1:30" s="312" customFormat="1" x14ac:dyDescent="0.3">
      <c r="A214" s="329" t="s">
        <v>394</v>
      </c>
      <c r="B214" s="329" t="s">
        <v>412</v>
      </c>
      <c r="C214" s="327" t="s">
        <v>334</v>
      </c>
      <c r="D214" s="352">
        <v>6.2769303426176539E-3</v>
      </c>
      <c r="E214" s="352">
        <v>1.2612755022389826E-2</v>
      </c>
      <c r="F214" s="352">
        <v>7.8727843920625446E-3</v>
      </c>
      <c r="G214" s="352">
        <v>6.2769303426333401E-3</v>
      </c>
      <c r="H214" s="352">
        <v>0</v>
      </c>
      <c r="I214" s="352">
        <v>0</v>
      </c>
      <c r="J214" s="352">
        <v>9.8994261283602836E-3</v>
      </c>
      <c r="K214" s="352">
        <v>6.1893016470828156E-3</v>
      </c>
      <c r="L214" s="352">
        <v>0</v>
      </c>
      <c r="M214" s="352">
        <v>5.8507279347342189E-3</v>
      </c>
      <c r="N214" s="352">
        <v>5.7783716704685913E-3</v>
      </c>
      <c r="O214" s="352">
        <v>9.1629095600003242E-3</v>
      </c>
      <c r="P214" s="352">
        <v>0</v>
      </c>
      <c r="Q214" s="352">
        <v>5.7783716704478526E-3</v>
      </c>
      <c r="R214" s="352">
        <v>7.2174743273761997E-3</v>
      </c>
      <c r="S214" s="352">
        <v>9.067820499879262E-3</v>
      </c>
      <c r="T214" s="352">
        <v>0</v>
      </c>
      <c r="U214" s="352">
        <v>9.0263221257450149E-3</v>
      </c>
      <c r="V214" s="352">
        <v>9.0678204998674052E-3</v>
      </c>
      <c r="W214" s="330">
        <v>1.2118216822631004E-2</v>
      </c>
      <c r="X214" s="330">
        <v>0</v>
      </c>
      <c r="Y214" s="330">
        <v>9.8994261283856244E-3</v>
      </c>
      <c r="Z214" s="330">
        <v>6.1893016470868393E-3</v>
      </c>
      <c r="AA214" s="330">
        <v>0</v>
      </c>
      <c r="AB214" s="330">
        <v>5.8507279347617515E-3</v>
      </c>
      <c r="AC214" s="330"/>
      <c r="AD214" s="330"/>
    </row>
    <row r="215" spans="1:30" s="312" customFormat="1" x14ac:dyDescent="0.3">
      <c r="A215" s="329" t="s">
        <v>395</v>
      </c>
      <c r="B215" s="329" t="s">
        <v>412</v>
      </c>
      <c r="C215" s="327" t="s">
        <v>334</v>
      </c>
      <c r="D215" s="352">
        <v>5.7745870499808791E-3</v>
      </c>
      <c r="E215" s="352">
        <v>8.9694328108165834E-3</v>
      </c>
      <c r="F215" s="352">
        <v>1.0067432215828375E-2</v>
      </c>
      <c r="G215" s="352">
        <v>5.7745870500196268E-3</v>
      </c>
      <c r="H215" s="352">
        <v>0</v>
      </c>
      <c r="I215" s="352">
        <v>0</v>
      </c>
      <c r="J215" s="352">
        <v>1.2054053104658423E-2</v>
      </c>
      <c r="K215" s="352">
        <v>1.0214245608467972E-2</v>
      </c>
      <c r="L215" s="352">
        <v>0</v>
      </c>
      <c r="M215" s="352">
        <v>5.6131635188265729E-3</v>
      </c>
      <c r="N215" s="352">
        <v>9.3037592922408652E-3</v>
      </c>
      <c r="O215" s="352">
        <v>1.0374352958828492E-2</v>
      </c>
      <c r="P215" s="352">
        <v>0</v>
      </c>
      <c r="Q215" s="352">
        <v>9.3037592922198837E-3</v>
      </c>
      <c r="R215" s="352">
        <v>9.0174916492649047E-3</v>
      </c>
      <c r="S215" s="352">
        <v>1.2410047169955172E-2</v>
      </c>
      <c r="T215" s="352">
        <v>0</v>
      </c>
      <c r="U215" s="352">
        <v>1.0284882405359552E-2</v>
      </c>
      <c r="V215" s="352">
        <v>1.241004716996996E-2</v>
      </c>
      <c r="W215" s="330">
        <v>8.5792930662523092E-3</v>
      </c>
      <c r="X215" s="330">
        <v>0</v>
      </c>
      <c r="Y215" s="330">
        <v>1.205405310464675E-2</v>
      </c>
      <c r="Z215" s="330">
        <v>1.021424560848676E-2</v>
      </c>
      <c r="AA215" s="330">
        <v>0</v>
      </c>
      <c r="AB215" s="330">
        <v>5.6131635188174144E-3</v>
      </c>
      <c r="AC215" s="330"/>
      <c r="AD215" s="330"/>
    </row>
    <row r="216" spans="1:30" s="312" customFormat="1" x14ac:dyDescent="0.3">
      <c r="A216" s="329" t="s">
        <v>396</v>
      </c>
      <c r="B216" s="329" t="s">
        <v>412</v>
      </c>
      <c r="C216" s="327" t="s">
        <v>334</v>
      </c>
      <c r="D216" s="352">
        <v>8.4181286872551143E-3</v>
      </c>
      <c r="E216" s="352">
        <v>1.1138755796963459E-2</v>
      </c>
      <c r="F216" s="352">
        <v>1.2616272324234581E-2</v>
      </c>
      <c r="G216" s="352">
        <v>8.4181286872558464E-3</v>
      </c>
      <c r="H216" s="352">
        <v>0</v>
      </c>
      <c r="I216" s="352">
        <v>0</v>
      </c>
      <c r="J216" s="352">
        <v>1.2701463270568696E-2</v>
      </c>
      <c r="K216" s="352">
        <v>1.5639252839134817E-2</v>
      </c>
      <c r="L216" s="352">
        <v>0</v>
      </c>
      <c r="M216" s="352">
        <v>8.663160069540831E-3</v>
      </c>
      <c r="N216" s="352">
        <v>1.4993992245671179E-2</v>
      </c>
      <c r="O216" s="352">
        <v>1.1824397860627949E-2</v>
      </c>
      <c r="P216" s="352">
        <v>0</v>
      </c>
      <c r="Q216" s="352">
        <v>1.4993992245670358E-2</v>
      </c>
      <c r="R216" s="352">
        <v>1.2393697544989802E-2</v>
      </c>
      <c r="S216" s="352">
        <v>1.2706966738869532E-2</v>
      </c>
      <c r="T216" s="352">
        <v>0</v>
      </c>
      <c r="U216" s="352">
        <v>1.1434791469865565E-2</v>
      </c>
      <c r="V216" s="352">
        <v>1.2706966738847492E-2</v>
      </c>
      <c r="W216" s="330">
        <v>1.0417522446323605E-2</v>
      </c>
      <c r="X216" s="330">
        <v>0</v>
      </c>
      <c r="Y216" s="330">
        <v>1.2701463270581343E-2</v>
      </c>
      <c r="Z216" s="330">
        <v>1.5639252839113583E-2</v>
      </c>
      <c r="AA216" s="330">
        <v>0</v>
      </c>
      <c r="AB216" s="330">
        <v>8.6631600695440073E-3</v>
      </c>
      <c r="AC216" s="330"/>
      <c r="AD216" s="330"/>
    </row>
    <row r="217" spans="1:30" s="312" customFormat="1" x14ac:dyDescent="0.3">
      <c r="A217" s="329" t="s">
        <v>397</v>
      </c>
      <c r="B217" s="329" t="s">
        <v>412</v>
      </c>
      <c r="C217" s="327" t="s">
        <v>334</v>
      </c>
      <c r="D217" s="352">
        <v>9.8723217645597331E-3</v>
      </c>
      <c r="E217" s="352">
        <v>1.0318018224513672E-2</v>
      </c>
      <c r="F217" s="352">
        <v>7.7494555654811373E-3</v>
      </c>
      <c r="G217" s="352">
        <v>9.8723217645703253E-3</v>
      </c>
      <c r="H217" s="352">
        <v>0</v>
      </c>
      <c r="I217" s="352">
        <v>0</v>
      </c>
      <c r="J217" s="352">
        <v>1.2115986670613999E-2</v>
      </c>
      <c r="K217" s="352">
        <v>5.6651743696120886E-3</v>
      </c>
      <c r="L217" s="352">
        <v>0</v>
      </c>
      <c r="M217" s="352">
        <v>9.5550023025109641E-3</v>
      </c>
      <c r="N217" s="352">
        <v>6.2904689722757439E-3</v>
      </c>
      <c r="O217" s="352">
        <v>1.0857185057281156E-2</v>
      </c>
      <c r="P217" s="352">
        <v>0</v>
      </c>
      <c r="Q217" s="352">
        <v>6.2904689723005773E-3</v>
      </c>
      <c r="R217" s="352">
        <v>8.3486890558258312E-3</v>
      </c>
      <c r="S217" s="352">
        <v>1.2713554956378723E-2</v>
      </c>
      <c r="T217" s="352">
        <v>0</v>
      </c>
      <c r="U217" s="352">
        <v>1.1119848536471372E-2</v>
      </c>
      <c r="V217" s="352">
        <v>1.2713554956391999E-2</v>
      </c>
      <c r="W217" s="330">
        <v>1.0377756621010479E-2</v>
      </c>
      <c r="X217" s="330">
        <v>0</v>
      </c>
      <c r="Y217" s="330">
        <v>1.2115986670629235E-2</v>
      </c>
      <c r="Z217" s="330">
        <v>5.6651743696212262E-3</v>
      </c>
      <c r="AA217" s="330">
        <v>0</v>
      </c>
      <c r="AB217" s="330">
        <v>9.5550023025345737E-3</v>
      </c>
      <c r="AC217" s="330"/>
      <c r="AD217" s="330"/>
    </row>
    <row r="218" spans="1:30" s="312" customFormat="1" x14ac:dyDescent="0.3">
      <c r="A218" s="329" t="s">
        <v>398</v>
      </c>
      <c r="B218" s="329" t="s">
        <v>412</v>
      </c>
      <c r="C218" s="327" t="s">
        <v>334</v>
      </c>
      <c r="D218" s="352">
        <v>6.9449414421838048E-3</v>
      </c>
      <c r="E218" s="352">
        <v>8.8189661579662071E-3</v>
      </c>
      <c r="F218" s="352">
        <v>9.3784618460560319E-3</v>
      </c>
      <c r="G218" s="352">
        <v>6.9449414421864815E-3</v>
      </c>
      <c r="H218" s="352">
        <v>0</v>
      </c>
      <c r="I218" s="352">
        <v>0</v>
      </c>
      <c r="J218" s="352">
        <v>8.3436926304861752E-3</v>
      </c>
      <c r="K218" s="352">
        <v>8.0813045526190019E-3</v>
      </c>
      <c r="L218" s="352">
        <v>0</v>
      </c>
      <c r="M218" s="352">
        <v>6.9904822568734228E-3</v>
      </c>
      <c r="N218" s="352">
        <v>8.6914736643512337E-3</v>
      </c>
      <c r="O218" s="352">
        <v>1.1802225092240088E-2</v>
      </c>
      <c r="P218" s="352">
        <v>0</v>
      </c>
      <c r="Q218" s="352">
        <v>8.691473664396045E-3</v>
      </c>
      <c r="R218" s="352">
        <v>9.402195373650616E-3</v>
      </c>
      <c r="S218" s="352">
        <v>6.7282496846965524E-3</v>
      </c>
      <c r="T218" s="352">
        <v>0</v>
      </c>
      <c r="U218" s="352">
        <v>1.1492613329120011E-2</v>
      </c>
      <c r="V218" s="352">
        <v>6.7282496847157038E-3</v>
      </c>
      <c r="W218" s="330">
        <v>8.3313201679116287E-3</v>
      </c>
      <c r="X218" s="330">
        <v>0</v>
      </c>
      <c r="Y218" s="330">
        <v>8.343692630493546E-3</v>
      </c>
      <c r="Z218" s="330">
        <v>8.0813045525676194E-3</v>
      </c>
      <c r="AA218" s="330">
        <v>0</v>
      </c>
      <c r="AB218" s="330">
        <v>6.9904822568797051E-3</v>
      </c>
      <c r="AC218" s="330"/>
      <c r="AD218" s="330"/>
    </row>
    <row r="219" spans="1:30" s="312" customFormat="1" x14ac:dyDescent="0.3">
      <c r="A219" s="329" t="s">
        <v>399</v>
      </c>
      <c r="B219" s="329" t="s">
        <v>412</v>
      </c>
      <c r="C219" s="327" t="s">
        <v>334</v>
      </c>
      <c r="D219" s="352">
        <v>1.0228001994646744E-2</v>
      </c>
      <c r="E219" s="352">
        <v>1.1415564178941611E-2</v>
      </c>
      <c r="F219" s="352">
        <v>1.1487188071758466E-2</v>
      </c>
      <c r="G219" s="352">
        <v>1.0228001994638415E-2</v>
      </c>
      <c r="H219" s="352">
        <v>0</v>
      </c>
      <c r="I219" s="352">
        <v>0</v>
      </c>
      <c r="J219" s="352">
        <v>8.1283536359699725E-3</v>
      </c>
      <c r="K219" s="352">
        <v>1.182140086547903E-2</v>
      </c>
      <c r="L219" s="352">
        <v>0</v>
      </c>
      <c r="M219" s="352">
        <v>9.9283293055305276E-3</v>
      </c>
      <c r="N219" s="352">
        <v>1.1093348876371947E-2</v>
      </c>
      <c r="O219" s="352">
        <v>1.0948845894485595E-2</v>
      </c>
      <c r="P219" s="352">
        <v>0</v>
      </c>
      <c r="Q219" s="352">
        <v>1.1093348876358058E-2</v>
      </c>
      <c r="R219" s="352">
        <v>1.0343386069469492E-2</v>
      </c>
      <c r="S219" s="352">
        <v>8.8252920133507513E-3</v>
      </c>
      <c r="T219" s="352">
        <v>0</v>
      </c>
      <c r="U219" s="352">
        <v>1.2546041049546311E-2</v>
      </c>
      <c r="V219" s="352">
        <v>8.8252920133977519E-3</v>
      </c>
      <c r="W219" s="330">
        <v>1.2010025458319744E-2</v>
      </c>
      <c r="X219" s="330">
        <v>0</v>
      </c>
      <c r="Y219" s="330">
        <v>8.1283536359965675E-3</v>
      </c>
      <c r="Z219" s="330">
        <v>1.182140086548274E-2</v>
      </c>
      <c r="AA219" s="330">
        <v>0</v>
      </c>
      <c r="AB219" s="330">
        <v>9.9283293055137806E-3</v>
      </c>
      <c r="AC219" s="330"/>
      <c r="AD219" s="330"/>
    </row>
    <row r="220" spans="1:30" s="312" customFormat="1" x14ac:dyDescent="0.3">
      <c r="A220" s="329" t="s">
        <v>400</v>
      </c>
      <c r="B220" s="329" t="s">
        <v>412</v>
      </c>
      <c r="C220" s="327" t="s">
        <v>334</v>
      </c>
      <c r="D220" s="352">
        <v>9.8115756461847128E-3</v>
      </c>
      <c r="E220" s="352">
        <v>1.4282800478424736E-2</v>
      </c>
      <c r="F220" s="352">
        <v>1.309805334526718E-2</v>
      </c>
      <c r="G220" s="352">
        <v>9.811575646200962E-3</v>
      </c>
      <c r="H220" s="352">
        <v>0</v>
      </c>
      <c r="I220" s="352">
        <v>0</v>
      </c>
      <c r="J220" s="352">
        <v>1.3089662417520522E-2</v>
      </c>
      <c r="K220" s="352">
        <v>1.2227748892737077E-2</v>
      </c>
      <c r="L220" s="352">
        <v>0</v>
      </c>
      <c r="M220" s="352">
        <v>1.0009584653969006E-2</v>
      </c>
      <c r="N220" s="352">
        <v>1.1425323639033605E-2</v>
      </c>
      <c r="O220" s="352">
        <v>2.1532324358776923E-2</v>
      </c>
      <c r="P220" s="352">
        <v>0</v>
      </c>
      <c r="Q220" s="352">
        <v>1.1425323639010278E-2</v>
      </c>
      <c r="R220" s="352">
        <v>1.1983373630080733E-2</v>
      </c>
      <c r="S220" s="352">
        <v>1.3588509224441781E-2</v>
      </c>
      <c r="T220" s="352">
        <v>0</v>
      </c>
      <c r="U220" s="352">
        <v>2.2232673740488512E-2</v>
      </c>
      <c r="V220" s="352">
        <v>1.3588509224434922E-2</v>
      </c>
      <c r="W220" s="330">
        <v>1.4341990116237017E-2</v>
      </c>
      <c r="X220" s="330">
        <v>0</v>
      </c>
      <c r="Y220" s="330">
        <v>1.308966241751916E-2</v>
      </c>
      <c r="Z220" s="330">
        <v>1.2227748892753829E-2</v>
      </c>
      <c r="AA220" s="330">
        <v>0</v>
      </c>
      <c r="AB220" s="330">
        <v>1.0009584653955971E-2</v>
      </c>
      <c r="AC220" s="330"/>
      <c r="AD220" s="330"/>
    </row>
    <row r="221" spans="1:30" s="312" customFormat="1" x14ac:dyDescent="0.3">
      <c r="A221" s="329" t="s">
        <v>401</v>
      </c>
      <c r="B221" s="329" t="s">
        <v>412</v>
      </c>
      <c r="C221" s="327" t="s">
        <v>334</v>
      </c>
      <c r="D221" s="352">
        <v>1.2953094484914326E-2</v>
      </c>
      <c r="E221" s="352">
        <v>1.6826551881025727E-2</v>
      </c>
      <c r="F221" s="352">
        <v>1.4771129963869901E-2</v>
      </c>
      <c r="G221" s="352">
        <v>1.295309448494795E-2</v>
      </c>
      <c r="H221" s="352">
        <v>0</v>
      </c>
      <c r="I221" s="352">
        <v>0</v>
      </c>
      <c r="J221" s="352">
        <v>9.9332391361330562E-3</v>
      </c>
      <c r="K221" s="352">
        <v>1.062519593430257E-2</v>
      </c>
      <c r="L221" s="352">
        <v>0</v>
      </c>
      <c r="M221" s="352">
        <v>1.2992188419452639E-2</v>
      </c>
      <c r="N221" s="352">
        <v>1.1093770831044923E-2</v>
      </c>
      <c r="O221" s="352">
        <v>7.9889048926443992E-3</v>
      </c>
      <c r="P221" s="352">
        <v>0</v>
      </c>
      <c r="Q221" s="352">
        <v>1.1093770831051879E-2</v>
      </c>
      <c r="R221" s="352">
        <v>1.48320950357497E-2</v>
      </c>
      <c r="S221" s="352">
        <v>8.9407510385549338E-3</v>
      </c>
      <c r="T221" s="352">
        <v>0</v>
      </c>
      <c r="U221" s="352">
        <v>6.5389692475229166E-3</v>
      </c>
      <c r="V221" s="352">
        <v>8.9407510385667403E-3</v>
      </c>
      <c r="W221" s="330">
        <v>1.616455110154684E-2</v>
      </c>
      <c r="X221" s="330">
        <v>0</v>
      </c>
      <c r="Y221" s="330">
        <v>9.9332391361498934E-3</v>
      </c>
      <c r="Z221" s="330">
        <v>1.0625195934316939E-2</v>
      </c>
      <c r="AA221" s="330">
        <v>0</v>
      </c>
      <c r="AB221" s="330">
        <v>1.2992188419470033E-2</v>
      </c>
      <c r="AC221" s="330"/>
      <c r="AD221" s="330"/>
    </row>
    <row r="222" spans="1:30" s="312" customFormat="1" x14ac:dyDescent="0.3">
      <c r="A222" s="329" t="s">
        <v>402</v>
      </c>
      <c r="B222" s="329" t="s">
        <v>412</v>
      </c>
      <c r="C222" s="327" t="s">
        <v>334</v>
      </c>
      <c r="D222" s="352">
        <v>5.0043942804677824E-3</v>
      </c>
      <c r="E222" s="352">
        <v>1.3209707017262845E-2</v>
      </c>
      <c r="F222" s="352">
        <v>9.6838816489477567E-3</v>
      </c>
      <c r="G222" s="352">
        <v>5.0043942804252608E-3</v>
      </c>
      <c r="H222" s="352">
        <v>0</v>
      </c>
      <c r="I222" s="352">
        <v>0</v>
      </c>
      <c r="J222" s="352">
        <v>1.1851635127274723E-2</v>
      </c>
      <c r="K222" s="352">
        <v>1.0577542710829215E-2</v>
      </c>
      <c r="L222" s="352">
        <v>0</v>
      </c>
      <c r="M222" s="352">
        <v>4.9618225365027644E-3</v>
      </c>
      <c r="N222" s="352">
        <v>9.9456417972144454E-3</v>
      </c>
      <c r="O222" s="352">
        <v>1.3623901715360221E-2</v>
      </c>
      <c r="P222" s="352">
        <v>0</v>
      </c>
      <c r="Q222" s="352">
        <v>9.9456417972316816E-3</v>
      </c>
      <c r="R222" s="352">
        <v>8.8056317535766815E-3</v>
      </c>
      <c r="S222" s="352">
        <v>1.1003691426432701E-2</v>
      </c>
      <c r="T222" s="352">
        <v>0</v>
      </c>
      <c r="U222" s="352">
        <v>1.4798393089130399E-2</v>
      </c>
      <c r="V222" s="352">
        <v>1.1003691426449575E-2</v>
      </c>
      <c r="W222" s="330">
        <v>1.2780707789046195E-2</v>
      </c>
      <c r="X222" s="330">
        <v>0</v>
      </c>
      <c r="Y222" s="330">
        <v>1.1851635127262648E-2</v>
      </c>
      <c r="Z222" s="330">
        <v>1.057754271085066E-2</v>
      </c>
      <c r="AA222" s="330">
        <v>0</v>
      </c>
      <c r="AB222" s="330">
        <v>4.9618225364645762E-3</v>
      </c>
      <c r="AC222" s="330"/>
      <c r="AD222" s="330"/>
    </row>
    <row r="223" spans="1:30" s="312" customFormat="1" x14ac:dyDescent="0.3">
      <c r="A223" s="329" t="s">
        <v>403</v>
      </c>
      <c r="B223" s="329" t="s">
        <v>412</v>
      </c>
      <c r="C223" s="327" t="s">
        <v>334</v>
      </c>
      <c r="D223" s="352">
        <v>1.0684032490820136E-2</v>
      </c>
      <c r="E223" s="352">
        <v>1.4061432375437883E-2</v>
      </c>
      <c r="F223" s="352">
        <v>8.6890406228086938E-3</v>
      </c>
      <c r="G223" s="352">
        <v>1.068403249081446E-2</v>
      </c>
      <c r="H223" s="352">
        <v>0</v>
      </c>
      <c r="I223" s="352">
        <v>0</v>
      </c>
      <c r="J223" s="352">
        <v>1.3623831744252508E-2</v>
      </c>
      <c r="K223" s="352">
        <v>1.1165148996763933E-2</v>
      </c>
      <c r="L223" s="352">
        <v>0</v>
      </c>
      <c r="M223" s="352">
        <v>1.0914484602804567E-2</v>
      </c>
      <c r="N223" s="352">
        <v>1.1466178450853246E-2</v>
      </c>
      <c r="O223" s="352">
        <v>8.5607642088291209E-3</v>
      </c>
      <c r="P223" s="352">
        <v>0</v>
      </c>
      <c r="Q223" s="352">
        <v>1.146617845083887E-2</v>
      </c>
      <c r="R223" s="352">
        <v>8.9526113592598676E-3</v>
      </c>
      <c r="S223" s="352">
        <v>1.4007567547464128E-2</v>
      </c>
      <c r="T223" s="352">
        <v>0</v>
      </c>
      <c r="U223" s="352">
        <v>8.5796550112039391E-3</v>
      </c>
      <c r="V223" s="352">
        <v>1.400756754746877E-2</v>
      </c>
      <c r="W223" s="330">
        <v>1.4364231452265249E-2</v>
      </c>
      <c r="X223" s="330">
        <v>0</v>
      </c>
      <c r="Y223" s="330">
        <v>1.3623831744222695E-2</v>
      </c>
      <c r="Z223" s="330">
        <v>1.1165148996757379E-2</v>
      </c>
      <c r="AA223" s="330">
        <v>0</v>
      </c>
      <c r="AB223" s="330">
        <v>1.0914484602816748E-2</v>
      </c>
      <c r="AC223" s="330"/>
      <c r="AD223" s="330"/>
    </row>
    <row r="224" spans="1:30" s="312" customFormat="1" x14ac:dyDescent="0.3">
      <c r="A224" s="327" t="s">
        <v>464</v>
      </c>
      <c r="B224" s="327" t="s">
        <v>410</v>
      </c>
      <c r="C224" s="327" t="s">
        <v>59</v>
      </c>
      <c r="D224" s="352">
        <v>3.8580833238649005E-2</v>
      </c>
      <c r="E224" s="352">
        <v>1.1123760282606424E-2</v>
      </c>
      <c r="F224" s="352">
        <v>1.4231513993738844E-2</v>
      </c>
      <c r="G224" s="352">
        <v>3.8580833238640679E-2</v>
      </c>
      <c r="H224" s="352">
        <v>0</v>
      </c>
      <c r="I224" s="352">
        <v>0</v>
      </c>
      <c r="J224" s="352">
        <v>3.5829173671512012E-2</v>
      </c>
      <c r="K224" s="352">
        <v>2.9913346641529264E-2</v>
      </c>
      <c r="L224" s="352">
        <v>0</v>
      </c>
      <c r="M224" s="352">
        <v>3.8917216234894955E-2</v>
      </c>
      <c r="N224" s="352">
        <v>3.0027286787038303E-2</v>
      </c>
      <c r="O224" s="352">
        <v>1.6796457791580028E-2</v>
      </c>
      <c r="P224" s="352">
        <v>0</v>
      </c>
      <c r="Q224" s="352">
        <v>3.002728678704604E-2</v>
      </c>
      <c r="R224" s="352">
        <v>1.3501182395005848E-2</v>
      </c>
      <c r="S224" s="352">
        <v>3.5077217570074454E-2</v>
      </c>
      <c r="T224" s="352">
        <v>0</v>
      </c>
      <c r="U224" s="352">
        <v>1.7149847115529079E-2</v>
      </c>
      <c r="V224" s="352">
        <v>3.5077217570068986E-2</v>
      </c>
      <c r="W224" s="352">
        <v>1.2009260522130021E-2</v>
      </c>
      <c r="X224" s="352">
        <v>0</v>
      </c>
      <c r="Y224" s="352">
        <v>3.5829173671508181E-2</v>
      </c>
      <c r="Z224" s="352">
        <v>2.991334664153036E-2</v>
      </c>
      <c r="AA224" s="352">
        <v>0</v>
      </c>
      <c r="AB224" s="352">
        <v>3.8917216234892971E-2</v>
      </c>
      <c r="AC224" s="330"/>
      <c r="AD224" s="330"/>
    </row>
    <row r="225" spans="1:30" s="312" customFormat="1" x14ac:dyDescent="0.3">
      <c r="A225" s="327" t="s">
        <v>465</v>
      </c>
      <c r="B225" s="327" t="s">
        <v>410</v>
      </c>
      <c r="C225" s="327" t="s">
        <v>59</v>
      </c>
      <c r="D225" s="352">
        <v>1.9676938507559538E-2</v>
      </c>
      <c r="E225" s="352">
        <v>1.0058029420274174E-2</v>
      </c>
      <c r="F225" s="352">
        <v>1.140181163764627E-2</v>
      </c>
      <c r="G225" s="352">
        <v>1.9676938507566955E-2</v>
      </c>
      <c r="H225" s="352">
        <v>0</v>
      </c>
      <c r="I225" s="352">
        <v>0</v>
      </c>
      <c r="J225" s="352">
        <v>1.877405088864114E-2</v>
      </c>
      <c r="K225" s="352">
        <v>2.3593331046543251E-2</v>
      </c>
      <c r="L225" s="352">
        <v>0</v>
      </c>
      <c r="M225" s="352">
        <v>2.0338428417930564E-2</v>
      </c>
      <c r="N225" s="352">
        <v>2.3206384522546714E-2</v>
      </c>
      <c r="O225" s="352">
        <v>1.1345531816759041E-2</v>
      </c>
      <c r="P225" s="352">
        <v>0</v>
      </c>
      <c r="Q225" s="352">
        <v>2.3206384522546294E-2</v>
      </c>
      <c r="R225" s="352">
        <v>1.2327562327696523E-2</v>
      </c>
      <c r="S225" s="352">
        <v>1.6986029779307913E-2</v>
      </c>
      <c r="T225" s="352">
        <v>0</v>
      </c>
      <c r="U225" s="352">
        <v>1.0602640669758112E-2</v>
      </c>
      <c r="V225" s="352">
        <v>1.6986029779313749E-2</v>
      </c>
      <c r="W225" s="352">
        <v>8.8981690320695771E-3</v>
      </c>
      <c r="X225" s="352">
        <v>0</v>
      </c>
      <c r="Y225" s="352">
        <v>1.8774050888632064E-2</v>
      </c>
      <c r="Z225" s="352">
        <v>2.3593331046557271E-2</v>
      </c>
      <c r="AA225" s="352">
        <v>0</v>
      </c>
      <c r="AB225" s="352">
        <v>2.0338428417941888E-2</v>
      </c>
      <c r="AC225" s="330"/>
      <c r="AD225" s="330"/>
    </row>
    <row r="226" spans="1:30" s="312" customFormat="1" x14ac:dyDescent="0.3">
      <c r="A226" s="327" t="s">
        <v>466</v>
      </c>
      <c r="B226" s="327" t="s">
        <v>410</v>
      </c>
      <c r="C226" s="327" t="s">
        <v>59</v>
      </c>
      <c r="D226" s="352">
        <v>1.416919097953997E-2</v>
      </c>
      <c r="E226" s="352">
        <v>1.207244094447075E-2</v>
      </c>
      <c r="F226" s="352">
        <v>1.637367691534267E-2</v>
      </c>
      <c r="G226" s="352">
        <v>1.4169190979547353E-2</v>
      </c>
      <c r="H226" s="352">
        <v>0</v>
      </c>
      <c r="I226" s="352">
        <v>0</v>
      </c>
      <c r="J226" s="352">
        <v>1.7538830038040881E-2</v>
      </c>
      <c r="K226" s="352">
        <v>1.6743310344641375E-2</v>
      </c>
      <c r="L226" s="352">
        <v>0</v>
      </c>
      <c r="M226" s="352">
        <v>1.487788898690753E-2</v>
      </c>
      <c r="N226" s="352">
        <v>1.6871946968954072E-2</v>
      </c>
      <c r="O226" s="352">
        <v>1.2718711824076681E-2</v>
      </c>
      <c r="P226" s="352">
        <v>0</v>
      </c>
      <c r="Q226" s="352">
        <v>1.6871946968967683E-2</v>
      </c>
      <c r="R226" s="352">
        <v>1.6799649640596138E-2</v>
      </c>
      <c r="S226" s="352">
        <v>1.728681630619958E-2</v>
      </c>
      <c r="T226" s="352">
        <v>0</v>
      </c>
      <c r="U226" s="352">
        <v>1.3033443310848894E-2</v>
      </c>
      <c r="V226" s="352">
        <v>1.7286816306204489E-2</v>
      </c>
      <c r="W226" s="352">
        <v>1.2593461315663277E-2</v>
      </c>
      <c r="X226" s="352">
        <v>0</v>
      </c>
      <c r="Y226" s="352">
        <v>1.7538830038026212E-2</v>
      </c>
      <c r="Z226" s="352">
        <v>1.67433103446342E-2</v>
      </c>
      <c r="AA226" s="352">
        <v>0</v>
      </c>
      <c r="AB226" s="352">
        <v>1.4877888986913121E-2</v>
      </c>
      <c r="AC226" s="330"/>
      <c r="AD226" s="330"/>
    </row>
    <row r="227" spans="1:30" s="312" customFormat="1" x14ac:dyDescent="0.3">
      <c r="A227" s="327" t="s">
        <v>467</v>
      </c>
      <c r="B227" s="327" t="s">
        <v>410</v>
      </c>
      <c r="C227" s="327" t="s">
        <v>59</v>
      </c>
      <c r="D227" s="352">
        <v>7.6622579729381749E-3</v>
      </c>
      <c r="E227" s="352">
        <v>9.7378012591549032E-3</v>
      </c>
      <c r="F227" s="352">
        <v>1.3026198269719838E-2</v>
      </c>
      <c r="G227" s="352">
        <v>7.6622579729404838E-3</v>
      </c>
      <c r="H227" s="352">
        <v>0</v>
      </c>
      <c r="I227" s="352">
        <v>0</v>
      </c>
      <c r="J227" s="352">
        <v>9.929789000201774E-3</v>
      </c>
      <c r="K227" s="352">
        <v>1.1588062755594359E-2</v>
      </c>
      <c r="L227" s="352">
        <v>0</v>
      </c>
      <c r="M227" s="352">
        <v>7.8138005887673379E-3</v>
      </c>
      <c r="N227" s="352">
        <v>1.1760043673435841E-2</v>
      </c>
      <c r="O227" s="352">
        <v>1.2174021634058058E-2</v>
      </c>
      <c r="P227" s="352">
        <v>0</v>
      </c>
      <c r="Q227" s="352">
        <v>1.1760043673420203E-2</v>
      </c>
      <c r="R227" s="352">
        <v>1.251128161844778E-2</v>
      </c>
      <c r="S227" s="352">
        <v>9.8178210166494553E-3</v>
      </c>
      <c r="T227" s="352">
        <v>0</v>
      </c>
      <c r="U227" s="352">
        <v>1.2750531937071341E-2</v>
      </c>
      <c r="V227" s="352">
        <v>9.8178210166770582E-3</v>
      </c>
      <c r="W227" s="352">
        <v>1.0051745930447666E-2</v>
      </c>
      <c r="X227" s="352">
        <v>0</v>
      </c>
      <c r="Y227" s="352">
        <v>9.9297890002200476E-3</v>
      </c>
      <c r="Z227" s="352">
        <v>1.158806275559825E-2</v>
      </c>
      <c r="AA227" s="352">
        <v>0</v>
      </c>
      <c r="AB227" s="352">
        <v>7.8138005887559512E-3</v>
      </c>
      <c r="AC227" s="330"/>
      <c r="AD227" s="330"/>
    </row>
    <row r="228" spans="1:30" s="312" customFormat="1" x14ac:dyDescent="0.3">
      <c r="A228" s="327" t="s">
        <v>468</v>
      </c>
      <c r="B228" s="327" t="s">
        <v>410</v>
      </c>
      <c r="C228" s="327" t="s">
        <v>59</v>
      </c>
      <c r="D228" s="352">
        <v>7.4770217864735507E-3</v>
      </c>
      <c r="E228" s="352">
        <v>1.6385206225298529E-2</v>
      </c>
      <c r="F228" s="352">
        <v>1.1348449221581932E-2</v>
      </c>
      <c r="G228" s="352">
        <v>7.4770217864967292E-3</v>
      </c>
      <c r="H228" s="352">
        <v>0</v>
      </c>
      <c r="I228" s="352">
        <v>0</v>
      </c>
      <c r="J228" s="352">
        <v>1.1772207504216026E-2</v>
      </c>
      <c r="K228" s="352">
        <v>9.7892473024152032E-3</v>
      </c>
      <c r="L228" s="352">
        <v>0</v>
      </c>
      <c r="M228" s="352">
        <v>7.5771116370235989E-3</v>
      </c>
      <c r="N228" s="352">
        <v>9.8450734015979122E-3</v>
      </c>
      <c r="O228" s="352">
        <v>1.6140991513482382E-2</v>
      </c>
      <c r="P228" s="352">
        <v>0</v>
      </c>
      <c r="Q228" s="352">
        <v>9.8450734015917644E-3</v>
      </c>
      <c r="R228" s="352">
        <v>1.1450219567505091E-2</v>
      </c>
      <c r="S228" s="352">
        <v>1.2124230829307405E-2</v>
      </c>
      <c r="T228" s="352">
        <v>0</v>
      </c>
      <c r="U228" s="352">
        <v>1.5982741899143983E-2</v>
      </c>
      <c r="V228" s="352">
        <v>1.2124230829307069E-2</v>
      </c>
      <c r="W228" s="352">
        <v>1.6377948056900706E-2</v>
      </c>
      <c r="X228" s="352">
        <v>0</v>
      </c>
      <c r="Y228" s="352">
        <v>1.1772207504233346E-2</v>
      </c>
      <c r="Z228" s="352">
        <v>9.7892473023979184E-3</v>
      </c>
      <c r="AA228" s="352">
        <v>0</v>
      </c>
      <c r="AB228" s="352">
        <v>7.5771116370252686E-3</v>
      </c>
      <c r="AC228" s="330"/>
      <c r="AD228" s="330"/>
    </row>
    <row r="229" spans="1:30" s="312" customFormat="1" x14ac:dyDescent="0.3">
      <c r="A229" s="327" t="s">
        <v>469</v>
      </c>
      <c r="B229" s="327" t="s">
        <v>410</v>
      </c>
      <c r="C229" s="327" t="s">
        <v>59</v>
      </c>
      <c r="D229" s="352">
        <v>1.0491352525918552E-2</v>
      </c>
      <c r="E229" s="352">
        <v>1.2441272998743669E-2</v>
      </c>
      <c r="F229" s="352">
        <v>1.0270114097608453E-2</v>
      </c>
      <c r="G229" s="352">
        <v>1.0491352525891857E-2</v>
      </c>
      <c r="H229" s="352">
        <v>0</v>
      </c>
      <c r="I229" s="352">
        <v>0</v>
      </c>
      <c r="J229" s="352">
        <v>8.3387315186985497E-3</v>
      </c>
      <c r="K229" s="352">
        <v>8.9761646538856089E-3</v>
      </c>
      <c r="L229" s="352">
        <v>0</v>
      </c>
      <c r="M229" s="352">
        <v>9.5710569928339571E-3</v>
      </c>
      <c r="N229" s="352">
        <v>9.3733524971056602E-3</v>
      </c>
      <c r="O229" s="352">
        <v>1.5216352809907479E-2</v>
      </c>
      <c r="P229" s="352">
        <v>0</v>
      </c>
      <c r="Q229" s="352">
        <v>9.3733524971164692E-3</v>
      </c>
      <c r="R229" s="352">
        <v>9.9496688059098597E-3</v>
      </c>
      <c r="S229" s="352">
        <v>8.564329893537375E-3</v>
      </c>
      <c r="T229" s="352">
        <v>0</v>
      </c>
      <c r="U229" s="352">
        <v>1.4228566416146428E-2</v>
      </c>
      <c r="V229" s="352">
        <v>8.56432989351558E-3</v>
      </c>
      <c r="W229" s="352">
        <v>1.3281562552581692E-2</v>
      </c>
      <c r="X229" s="352">
        <v>0</v>
      </c>
      <c r="Y229" s="352">
        <v>8.3387315187112704E-3</v>
      </c>
      <c r="Z229" s="352">
        <v>8.9761646539004997E-3</v>
      </c>
      <c r="AA229" s="352">
        <v>0</v>
      </c>
      <c r="AB229" s="352">
        <v>9.5710569928218834E-3</v>
      </c>
      <c r="AC229" s="330"/>
      <c r="AD229" s="330"/>
    </row>
    <row r="230" spans="1:30" s="312" customFormat="1" x14ac:dyDescent="0.3">
      <c r="A230" s="327" t="s">
        <v>470</v>
      </c>
      <c r="B230" s="327" t="s">
        <v>410</v>
      </c>
      <c r="C230" s="327" t="s">
        <v>334</v>
      </c>
      <c r="D230" s="352">
        <v>2.3000257716340278E-2</v>
      </c>
      <c r="E230" s="352">
        <v>1.4541990927337226E-2</v>
      </c>
      <c r="F230" s="352">
        <v>9.3609010557642279E-3</v>
      </c>
      <c r="G230" s="352">
        <v>2.3000257716351356E-2</v>
      </c>
      <c r="H230" s="352">
        <v>0</v>
      </c>
      <c r="I230" s="352">
        <v>0</v>
      </c>
      <c r="J230" s="352">
        <v>3.0272554211147384E-2</v>
      </c>
      <c r="K230" s="352">
        <v>2.7318030242763143E-2</v>
      </c>
      <c r="L230" s="352">
        <v>0</v>
      </c>
      <c r="M230" s="352">
        <v>2.3049460008593262E-2</v>
      </c>
      <c r="N230" s="352">
        <v>2.6606143641419368E-2</v>
      </c>
      <c r="O230" s="352">
        <v>9.0392613755882912E-3</v>
      </c>
      <c r="P230" s="352">
        <v>0</v>
      </c>
      <c r="Q230" s="352">
        <v>2.6606143641426258E-2</v>
      </c>
      <c r="R230" s="352">
        <v>9.0712788960291748E-3</v>
      </c>
      <c r="S230" s="352">
        <v>2.983139876037768E-2</v>
      </c>
      <c r="T230" s="352">
        <v>0</v>
      </c>
      <c r="U230" s="352">
        <v>9.018367549018037E-3</v>
      </c>
      <c r="V230" s="352">
        <v>2.9831398760374672E-2</v>
      </c>
      <c r="W230" s="352">
        <v>1.4496475131143237E-2</v>
      </c>
      <c r="X230" s="352">
        <v>0</v>
      </c>
      <c r="Y230" s="352">
        <v>3.0272554211152367E-2</v>
      </c>
      <c r="Z230" s="352">
        <v>2.7318030242752894E-2</v>
      </c>
      <c r="AA230" s="352">
        <v>0</v>
      </c>
      <c r="AB230" s="352">
        <v>2.3049460008575731E-2</v>
      </c>
      <c r="AC230" s="330"/>
      <c r="AD230" s="330"/>
    </row>
    <row r="231" spans="1:30" s="312" customFormat="1" x14ac:dyDescent="0.3">
      <c r="A231" s="327" t="s">
        <v>471</v>
      </c>
      <c r="B231" s="327" t="s">
        <v>410</v>
      </c>
      <c r="C231" s="327" t="s">
        <v>334</v>
      </c>
      <c r="D231" s="352">
        <v>5.5794652468617242E-3</v>
      </c>
      <c r="E231" s="352">
        <v>7.2820301832064553E-3</v>
      </c>
      <c r="F231" s="352">
        <v>7.483112063102473E-3</v>
      </c>
      <c r="G231" s="352">
        <v>5.5794652468897045E-3</v>
      </c>
      <c r="H231" s="352">
        <v>0</v>
      </c>
      <c r="I231" s="352">
        <v>0</v>
      </c>
      <c r="J231" s="352">
        <v>9.0011389138845051E-3</v>
      </c>
      <c r="K231" s="352">
        <v>6.485943995172788E-3</v>
      </c>
      <c r="L231" s="352">
        <v>0</v>
      </c>
      <c r="M231" s="352">
        <v>5.5712405062432373E-3</v>
      </c>
      <c r="N231" s="352">
        <v>6.3757867208938885E-3</v>
      </c>
      <c r="O231" s="352">
        <v>6.5047016333990857E-3</v>
      </c>
      <c r="P231" s="352">
        <v>0</v>
      </c>
      <c r="Q231" s="352">
        <v>6.3757867209003963E-3</v>
      </c>
      <c r="R231" s="352">
        <v>6.8857237963036904E-3</v>
      </c>
      <c r="S231" s="352">
        <v>9.0508737668365848E-3</v>
      </c>
      <c r="T231" s="352">
        <v>0</v>
      </c>
      <c r="U231" s="352">
        <v>7.1775676682258281E-3</v>
      </c>
      <c r="V231" s="352">
        <v>9.0508737668462194E-3</v>
      </c>
      <c r="W231" s="352">
        <v>7.2007052172728594E-3</v>
      </c>
      <c r="X231" s="352">
        <v>0</v>
      </c>
      <c r="Y231" s="352">
        <v>9.0011389138687746E-3</v>
      </c>
      <c r="Z231" s="352">
        <v>6.4859439952035924E-3</v>
      </c>
      <c r="AA231" s="352">
        <v>0</v>
      </c>
      <c r="AB231" s="352">
        <v>5.5712405062433778E-3</v>
      </c>
      <c r="AC231" s="330"/>
      <c r="AD231" s="330"/>
    </row>
    <row r="232" spans="1:30" s="312" customFormat="1" x14ac:dyDescent="0.3">
      <c r="A232" s="327" t="s">
        <v>472</v>
      </c>
      <c r="B232" s="327" t="s">
        <v>410</v>
      </c>
      <c r="C232" s="327" t="s">
        <v>334</v>
      </c>
      <c r="D232" s="352">
        <v>8.4459027643390677E-3</v>
      </c>
      <c r="E232" s="352">
        <v>1.2003318100452732E-2</v>
      </c>
      <c r="F232" s="352">
        <v>6.231142866052598E-3</v>
      </c>
      <c r="G232" s="352">
        <v>8.4459027643509661E-3</v>
      </c>
      <c r="H232" s="352">
        <v>0</v>
      </c>
      <c r="I232" s="352">
        <v>0</v>
      </c>
      <c r="J232" s="352">
        <v>7.80142363288093E-3</v>
      </c>
      <c r="K232" s="352">
        <v>9.247609907448091E-3</v>
      </c>
      <c r="L232" s="352">
        <v>0</v>
      </c>
      <c r="M232" s="352">
        <v>8.3921313587711436E-3</v>
      </c>
      <c r="N232" s="352">
        <v>9.5310272784164384E-3</v>
      </c>
      <c r="O232" s="352">
        <v>1.0142626696436339E-2</v>
      </c>
      <c r="P232" s="352">
        <v>0</v>
      </c>
      <c r="Q232" s="352">
        <v>9.5310272784352758E-3</v>
      </c>
      <c r="R232" s="352">
        <v>6.4723007876614693E-3</v>
      </c>
      <c r="S232" s="352">
        <v>8.4903190725617011E-3</v>
      </c>
      <c r="T232" s="352">
        <v>0</v>
      </c>
      <c r="U232" s="352">
        <v>9.6576166772330534E-3</v>
      </c>
      <c r="V232" s="352">
        <v>8.4903190725913093E-3</v>
      </c>
      <c r="W232" s="352">
        <v>1.2102575952871798E-2</v>
      </c>
      <c r="X232" s="352">
        <v>0</v>
      </c>
      <c r="Y232" s="352">
        <v>7.8014236328698139E-3</v>
      </c>
      <c r="Z232" s="352">
        <v>9.2476099074554462E-3</v>
      </c>
      <c r="AA232" s="352">
        <v>0</v>
      </c>
      <c r="AB232" s="352">
        <v>8.3921313587625567E-3</v>
      </c>
      <c r="AC232" s="330"/>
      <c r="AD232" s="330"/>
    </row>
    <row r="233" spans="1:30" s="312" customFormat="1" x14ac:dyDescent="0.3">
      <c r="A233" s="328" t="s">
        <v>447</v>
      </c>
      <c r="B233" s="328" t="s">
        <v>409</v>
      </c>
      <c r="C233" s="327" t="s">
        <v>59</v>
      </c>
      <c r="D233" s="352">
        <v>6.4511130265525107E-3</v>
      </c>
      <c r="E233" s="352">
        <v>1.3159293642920034E-2</v>
      </c>
      <c r="F233" s="352">
        <v>9.0742419839140113E-3</v>
      </c>
      <c r="G233" s="352">
        <v>6.4511130265792515E-3</v>
      </c>
      <c r="H233" s="352">
        <v>0</v>
      </c>
      <c r="I233" s="352">
        <v>0</v>
      </c>
      <c r="J233" s="352">
        <v>1.4500962953231037E-2</v>
      </c>
      <c r="K233" s="352">
        <v>1.0467034741514357E-2</v>
      </c>
      <c r="L233" s="352">
        <v>0</v>
      </c>
      <c r="M233" s="352">
        <v>5.89894472565321E-3</v>
      </c>
      <c r="N233" s="352">
        <v>9.9901840526383807E-3</v>
      </c>
      <c r="O233" s="352">
        <v>9.8412889739571269E-3</v>
      </c>
      <c r="P233" s="352">
        <v>0</v>
      </c>
      <c r="Q233" s="352">
        <v>9.9901840526257016E-3</v>
      </c>
      <c r="R233" s="352">
        <v>8.6733483207609464E-3</v>
      </c>
      <c r="S233" s="352">
        <v>1.495660084542858E-2</v>
      </c>
      <c r="T233" s="352">
        <v>0</v>
      </c>
      <c r="U233" s="352">
        <v>9.7249960053477063E-3</v>
      </c>
      <c r="V233" s="352">
        <v>1.4956600845427962E-2</v>
      </c>
      <c r="W233" s="352">
        <v>1.3363871422462802E-2</v>
      </c>
      <c r="X233" s="352">
        <v>0</v>
      </c>
      <c r="Y233" s="352">
        <v>1.4500962953219815E-2</v>
      </c>
      <c r="Z233" s="352">
        <v>1.0467034741513575E-2</v>
      </c>
      <c r="AA233" s="352">
        <v>0</v>
      </c>
      <c r="AB233" s="352">
        <v>5.8989447256685068E-3</v>
      </c>
      <c r="AC233" s="330"/>
      <c r="AD233" s="330"/>
    </row>
    <row r="234" spans="1:30" s="312" customFormat="1" x14ac:dyDescent="0.3">
      <c r="A234" s="328" t="s">
        <v>448</v>
      </c>
      <c r="B234" s="328" t="s">
        <v>409</v>
      </c>
      <c r="C234" s="327" t="s">
        <v>59</v>
      </c>
      <c r="D234" s="352">
        <v>9.3874426545525729E-3</v>
      </c>
      <c r="E234" s="352">
        <v>1.4258741649042506E-2</v>
      </c>
      <c r="F234" s="352">
        <v>1.1254023849551785E-2</v>
      </c>
      <c r="G234" s="352">
        <v>9.3874426545932539E-3</v>
      </c>
      <c r="H234" s="352">
        <v>0</v>
      </c>
      <c r="I234" s="352">
        <v>0</v>
      </c>
      <c r="J234" s="352">
        <v>8.252830630676845E-3</v>
      </c>
      <c r="K234" s="352">
        <v>1.0218312349290631E-2</v>
      </c>
      <c r="L234" s="352">
        <v>0</v>
      </c>
      <c r="M234" s="352">
        <v>9.8192952651980376E-3</v>
      </c>
      <c r="N234" s="352">
        <v>1.0407275681880022E-2</v>
      </c>
      <c r="O234" s="352">
        <v>1.0788751695103019E-2</v>
      </c>
      <c r="P234" s="352">
        <v>0</v>
      </c>
      <c r="Q234" s="352">
        <v>1.0407275681877668E-2</v>
      </c>
      <c r="R234" s="352">
        <v>1.1010377753759701E-2</v>
      </c>
      <c r="S234" s="352">
        <v>8.1438066560422049E-3</v>
      </c>
      <c r="T234" s="352">
        <v>0</v>
      </c>
      <c r="U234" s="352">
        <v>1.0865797259760812E-2</v>
      </c>
      <c r="V234" s="352">
        <v>8.1438066560477786E-3</v>
      </c>
      <c r="W234" s="352">
        <v>1.359996348029267E-2</v>
      </c>
      <c r="X234" s="352">
        <v>0</v>
      </c>
      <c r="Y234" s="352">
        <v>8.2528306306779761E-3</v>
      </c>
      <c r="Z234" s="352">
        <v>1.0218312349309895E-2</v>
      </c>
      <c r="AA234" s="352">
        <v>0</v>
      </c>
      <c r="AB234" s="352">
        <v>9.819295265208354E-3</v>
      </c>
      <c r="AC234" s="330"/>
      <c r="AD234" s="330"/>
    </row>
    <row r="235" spans="1:30" s="312" customFormat="1" x14ac:dyDescent="0.3">
      <c r="A235" s="328" t="s">
        <v>449</v>
      </c>
      <c r="B235" s="328" t="s">
        <v>409</v>
      </c>
      <c r="C235" s="327" t="s">
        <v>59</v>
      </c>
      <c r="D235" s="352">
        <v>1.1829007907792701E-2</v>
      </c>
      <c r="E235" s="352">
        <v>5.5848752797647214E-3</v>
      </c>
      <c r="F235" s="352">
        <v>1.2784927096170113E-2</v>
      </c>
      <c r="G235" s="352">
        <v>1.1829007907800374E-2</v>
      </c>
      <c r="H235" s="352">
        <v>0</v>
      </c>
      <c r="I235" s="352">
        <v>0</v>
      </c>
      <c r="J235" s="352">
        <v>1.4731285184331186E-2</v>
      </c>
      <c r="K235" s="352">
        <v>1.5479278886607476E-2</v>
      </c>
      <c r="L235" s="352">
        <v>0</v>
      </c>
      <c r="M235" s="352">
        <v>1.1617368712220768E-2</v>
      </c>
      <c r="N235" s="352">
        <v>1.5102468213340796E-2</v>
      </c>
      <c r="O235" s="352">
        <v>1.3542908130639793E-2</v>
      </c>
      <c r="P235" s="352">
        <v>0</v>
      </c>
      <c r="Q235" s="352">
        <v>1.5102468213339654E-2</v>
      </c>
      <c r="R235" s="352">
        <v>1.2705936718466438E-2</v>
      </c>
      <c r="S235" s="352">
        <v>1.5476212944303715E-2</v>
      </c>
      <c r="T235" s="352">
        <v>0</v>
      </c>
      <c r="U235" s="352">
        <v>1.3740475079092587E-2</v>
      </c>
      <c r="V235" s="352">
        <v>1.5476212944308532E-2</v>
      </c>
      <c r="W235" s="352">
        <v>5.9431827447949982E-3</v>
      </c>
      <c r="X235" s="352">
        <v>0</v>
      </c>
      <c r="Y235" s="352">
        <v>1.4731285184324606E-2</v>
      </c>
      <c r="Z235" s="352">
        <v>1.5479278886617331E-2</v>
      </c>
      <c r="AA235" s="352">
        <v>0</v>
      </c>
      <c r="AB235" s="352">
        <v>1.1617368712217467E-2</v>
      </c>
      <c r="AC235" s="330"/>
      <c r="AD235" s="330"/>
    </row>
    <row r="236" spans="1:30" s="312" customFormat="1" x14ac:dyDescent="0.3">
      <c r="A236" s="328" t="s">
        <v>450</v>
      </c>
      <c r="B236" s="328" t="s">
        <v>409</v>
      </c>
      <c r="C236" s="327" t="s">
        <v>59</v>
      </c>
      <c r="D236" s="352">
        <v>7.9278337152414707E-3</v>
      </c>
      <c r="E236" s="352">
        <v>9.4722707118846689E-3</v>
      </c>
      <c r="F236" s="352">
        <v>6.6354508951742708E-3</v>
      </c>
      <c r="G236" s="352">
        <v>7.9278337152116542E-3</v>
      </c>
      <c r="H236" s="352">
        <v>0</v>
      </c>
      <c r="I236" s="352">
        <v>0</v>
      </c>
      <c r="J236" s="352">
        <v>1.2347007489843964E-2</v>
      </c>
      <c r="K236" s="352">
        <v>6.6888327260523715E-3</v>
      </c>
      <c r="L236" s="352">
        <v>0</v>
      </c>
      <c r="M236" s="352">
        <v>7.7974429146345937E-3</v>
      </c>
      <c r="N236" s="352">
        <v>6.5300128096329423E-3</v>
      </c>
      <c r="O236" s="352">
        <v>1.1429061661205409E-2</v>
      </c>
      <c r="P236" s="352">
        <v>0</v>
      </c>
      <c r="Q236" s="352">
        <v>6.5300128096341409E-3</v>
      </c>
      <c r="R236" s="352">
        <v>6.8719554555708995E-3</v>
      </c>
      <c r="S236" s="352">
        <v>1.3322364135240549E-2</v>
      </c>
      <c r="T236" s="352">
        <v>0</v>
      </c>
      <c r="U236" s="352">
        <v>1.1422361675569551E-2</v>
      </c>
      <c r="V236" s="352">
        <v>1.3322364135237649E-2</v>
      </c>
      <c r="W236" s="352">
        <v>1.0152775296660329E-2</v>
      </c>
      <c r="X236" s="352">
        <v>0</v>
      </c>
      <c r="Y236" s="352">
        <v>1.234700748982823E-2</v>
      </c>
      <c r="Z236" s="352">
        <v>6.6888327260600754E-3</v>
      </c>
      <c r="AA236" s="352">
        <v>0</v>
      </c>
      <c r="AB236" s="352">
        <v>7.7974429146490075E-3</v>
      </c>
      <c r="AC236" s="330"/>
      <c r="AD236" s="330"/>
    </row>
    <row r="237" spans="1:30" s="312" customFormat="1" x14ac:dyDescent="0.3">
      <c r="A237" s="328" t="s">
        <v>451</v>
      </c>
      <c r="B237" s="328" t="s">
        <v>409</v>
      </c>
      <c r="C237" s="327" t="s">
        <v>59</v>
      </c>
      <c r="D237" s="352">
        <v>1.2835610260037815E-2</v>
      </c>
      <c r="E237" s="352">
        <v>1.6567011016033365E-2</v>
      </c>
      <c r="F237" s="352">
        <v>1.4538780507549601E-2</v>
      </c>
      <c r="G237" s="352">
        <v>1.2835610260048105E-2</v>
      </c>
      <c r="H237" s="352">
        <v>0</v>
      </c>
      <c r="I237" s="352">
        <v>0</v>
      </c>
      <c r="J237" s="352">
        <v>1.1452627746487226E-2</v>
      </c>
      <c r="K237" s="352">
        <v>6.8119415614933043E-3</v>
      </c>
      <c r="L237" s="352">
        <v>0</v>
      </c>
      <c r="M237" s="352">
        <v>1.2473285345774512E-2</v>
      </c>
      <c r="N237" s="352">
        <v>6.8940440217979205E-3</v>
      </c>
      <c r="O237" s="352">
        <v>9.4839668061395734E-3</v>
      </c>
      <c r="P237" s="352">
        <v>0</v>
      </c>
      <c r="Q237" s="352">
        <v>6.8940440218184552E-3</v>
      </c>
      <c r="R237" s="352">
        <v>1.4125208048619567E-2</v>
      </c>
      <c r="S237" s="352">
        <v>1.1636786697673693E-2</v>
      </c>
      <c r="T237" s="352">
        <v>0</v>
      </c>
      <c r="U237" s="352">
        <v>9.7567173038188779E-3</v>
      </c>
      <c r="V237" s="352">
        <v>1.1636786697672664E-2</v>
      </c>
      <c r="W237" s="352">
        <v>1.6178021832065414E-2</v>
      </c>
      <c r="X237" s="352">
        <v>0</v>
      </c>
      <c r="Y237" s="352">
        <v>1.1452627746492607E-2</v>
      </c>
      <c r="Z237" s="352">
        <v>6.8119415615202471E-3</v>
      </c>
      <c r="AA237" s="352">
        <v>0</v>
      </c>
      <c r="AB237" s="352">
        <v>1.2473285345796625E-2</v>
      </c>
      <c r="AC237" s="330"/>
      <c r="AD237" s="330"/>
    </row>
    <row r="238" spans="1:30" s="312" customFormat="1" x14ac:dyDescent="0.3">
      <c r="A238" s="328" t="s">
        <v>452</v>
      </c>
      <c r="B238" s="328" t="s">
        <v>409</v>
      </c>
      <c r="C238" s="327" t="s">
        <v>59</v>
      </c>
      <c r="D238" s="352">
        <v>6.8354840579323631E-3</v>
      </c>
      <c r="E238" s="352">
        <v>1.2198092833071879E-2</v>
      </c>
      <c r="F238" s="352">
        <v>8.4794646443660856E-3</v>
      </c>
      <c r="G238" s="352">
        <v>6.8354840579322963E-3</v>
      </c>
      <c r="H238" s="352">
        <v>0</v>
      </c>
      <c r="I238" s="352">
        <v>0</v>
      </c>
      <c r="J238" s="352">
        <v>9.2180559504787454E-3</v>
      </c>
      <c r="K238" s="352">
        <v>9.0403388327222941E-3</v>
      </c>
      <c r="L238" s="352">
        <v>0</v>
      </c>
      <c r="M238" s="352">
        <v>6.151058839101684E-3</v>
      </c>
      <c r="N238" s="352">
        <v>8.1938620094549434E-3</v>
      </c>
      <c r="O238" s="352">
        <v>1.3977727030685963E-2</v>
      </c>
      <c r="P238" s="352">
        <v>0</v>
      </c>
      <c r="Q238" s="352">
        <v>8.1938620094604026E-3</v>
      </c>
      <c r="R238" s="352">
        <v>8.7136100241758871E-3</v>
      </c>
      <c r="S238" s="352">
        <v>9.8954761540799383E-3</v>
      </c>
      <c r="T238" s="352">
        <v>0</v>
      </c>
      <c r="U238" s="352">
        <v>1.428636280854929E-2</v>
      </c>
      <c r="V238" s="352">
        <v>9.8954761540815603E-3</v>
      </c>
      <c r="W238" s="352">
        <v>1.2586273155821073E-2</v>
      </c>
      <c r="X238" s="352">
        <v>0</v>
      </c>
      <c r="Y238" s="352">
        <v>9.2180559504537428E-3</v>
      </c>
      <c r="Z238" s="352">
        <v>9.0403388327290335E-3</v>
      </c>
      <c r="AA238" s="352">
        <v>0</v>
      </c>
      <c r="AB238" s="352">
        <v>6.1510588391024577E-3</v>
      </c>
      <c r="AC238" s="330"/>
      <c r="AD238" s="330"/>
    </row>
    <row r="239" spans="1:30" s="312" customFormat="1" x14ac:dyDescent="0.3">
      <c r="A239" s="328" t="s">
        <v>453</v>
      </c>
      <c r="B239" s="328" t="s">
        <v>409</v>
      </c>
      <c r="C239" s="327" t="s">
        <v>334</v>
      </c>
      <c r="D239" s="352">
        <v>1.0019518601679798E-2</v>
      </c>
      <c r="E239" s="352">
        <v>1.307893935265521E-2</v>
      </c>
      <c r="F239" s="352">
        <v>8.3084594956591307E-3</v>
      </c>
      <c r="G239" s="352">
        <v>1.0019518601649947E-2</v>
      </c>
      <c r="H239" s="352">
        <v>0</v>
      </c>
      <c r="I239" s="352">
        <v>0</v>
      </c>
      <c r="J239" s="352">
        <v>1.6850272284586326E-2</v>
      </c>
      <c r="K239" s="352">
        <v>7.9037728166936015E-3</v>
      </c>
      <c r="L239" s="352">
        <v>0</v>
      </c>
      <c r="M239" s="352">
        <v>1.0435814569594193E-2</v>
      </c>
      <c r="N239" s="352">
        <v>7.7895140535418645E-3</v>
      </c>
      <c r="O239" s="352">
        <v>1.3688565232203237E-2</v>
      </c>
      <c r="P239" s="352">
        <v>0</v>
      </c>
      <c r="Q239" s="352">
        <v>7.7895140535320434E-3</v>
      </c>
      <c r="R239" s="352">
        <v>8.3696228879260801E-3</v>
      </c>
      <c r="S239" s="352">
        <v>1.6284005174423095E-2</v>
      </c>
      <c r="T239" s="352">
        <v>0</v>
      </c>
      <c r="U239" s="352">
        <v>1.3143907460783656E-2</v>
      </c>
      <c r="V239" s="352">
        <v>1.6284005174404644E-2</v>
      </c>
      <c r="W239" s="352">
        <v>1.3245821973235814E-2</v>
      </c>
      <c r="X239" s="352">
        <v>0</v>
      </c>
      <c r="Y239" s="352">
        <v>1.6850272284585941E-2</v>
      </c>
      <c r="Z239" s="352">
        <v>7.9037728167027921E-3</v>
      </c>
      <c r="AA239" s="352">
        <v>0</v>
      </c>
      <c r="AB239" s="352">
        <v>1.0435814569599114E-2</v>
      </c>
      <c r="AC239" s="330"/>
      <c r="AD239" s="330"/>
    </row>
    <row r="240" spans="1:30" s="312" customFormat="1" x14ac:dyDescent="0.3">
      <c r="A240" s="328" t="s">
        <v>454</v>
      </c>
      <c r="B240" s="328" t="s">
        <v>409</v>
      </c>
      <c r="C240" s="327" t="s">
        <v>334</v>
      </c>
      <c r="D240" s="352">
        <v>6.4841176294786248E-3</v>
      </c>
      <c r="E240" s="352">
        <v>6.7770202981908417E-3</v>
      </c>
      <c r="F240" s="352">
        <v>4.1173987387562302E-3</v>
      </c>
      <c r="G240" s="352">
        <v>6.484117629446077E-3</v>
      </c>
      <c r="H240" s="352">
        <v>0</v>
      </c>
      <c r="I240" s="352">
        <v>0</v>
      </c>
      <c r="J240" s="352">
        <v>1.0392311691859956E-2</v>
      </c>
      <c r="K240" s="352">
        <v>6.2346889527429292E-3</v>
      </c>
      <c r="L240" s="352">
        <v>0</v>
      </c>
      <c r="M240" s="352">
        <v>6.7126685913859773E-3</v>
      </c>
      <c r="N240" s="352">
        <v>6.5995752767543225E-3</v>
      </c>
      <c r="O240" s="352">
        <v>7.2716655722551713E-3</v>
      </c>
      <c r="P240" s="352">
        <v>0</v>
      </c>
      <c r="Q240" s="352">
        <v>6.599575276760499E-3</v>
      </c>
      <c r="R240" s="352">
        <v>4.1213898994554559E-3</v>
      </c>
      <c r="S240" s="352">
        <v>1.0788448400456979E-2</v>
      </c>
      <c r="T240" s="352">
        <v>0</v>
      </c>
      <c r="U240" s="352">
        <v>7.184258560555822E-3</v>
      </c>
      <c r="V240" s="352">
        <v>1.0788448400440753E-2</v>
      </c>
      <c r="W240" s="352">
        <v>6.7735146968692685E-3</v>
      </c>
      <c r="X240" s="352">
        <v>0</v>
      </c>
      <c r="Y240" s="352">
        <v>1.0392311691842109E-2</v>
      </c>
      <c r="Z240" s="352">
        <v>6.2346889527378274E-3</v>
      </c>
      <c r="AA240" s="352">
        <v>0</v>
      </c>
      <c r="AB240" s="352">
        <v>6.7126685914138187E-3</v>
      </c>
      <c r="AC240" s="330"/>
      <c r="AD240" s="330"/>
    </row>
    <row r="242" spans="1:28" ht="16.2" x14ac:dyDescent="0.3">
      <c r="A242" s="131" t="s">
        <v>643</v>
      </c>
    </row>
    <row r="243" spans="1:28" ht="17.399999999999999" thickBot="1" x14ac:dyDescent="0.4">
      <c r="A243" s="323" t="s">
        <v>404</v>
      </c>
      <c r="B243" s="323" t="s">
        <v>405</v>
      </c>
      <c r="C243" s="323" t="s">
        <v>524</v>
      </c>
      <c r="D243" s="353" t="s">
        <v>645</v>
      </c>
      <c r="E243" s="353" t="s">
        <v>646</v>
      </c>
      <c r="F243" s="353" t="s">
        <v>647</v>
      </c>
      <c r="G243" s="353" t="s">
        <v>648</v>
      </c>
      <c r="H243" s="353" t="s">
        <v>649</v>
      </c>
      <c r="I243" s="353" t="s">
        <v>650</v>
      </c>
      <c r="J243" s="353" t="s">
        <v>651</v>
      </c>
      <c r="K243" s="353" t="s">
        <v>652</v>
      </c>
      <c r="L243" s="353" t="s">
        <v>653</v>
      </c>
      <c r="M243" s="353" t="s">
        <v>654</v>
      </c>
      <c r="N243" s="353" t="s">
        <v>655</v>
      </c>
      <c r="O243" s="353" t="s">
        <v>656</v>
      </c>
      <c r="P243" s="354" t="s">
        <v>657</v>
      </c>
      <c r="Q243" s="354" t="s">
        <v>658</v>
      </c>
      <c r="R243" s="354" t="s">
        <v>659</v>
      </c>
      <c r="S243" s="354" t="s">
        <v>660</v>
      </c>
      <c r="T243" s="354" t="s">
        <v>661</v>
      </c>
      <c r="U243" s="354" t="s">
        <v>662</v>
      </c>
      <c r="V243" s="354" t="s">
        <v>663</v>
      </c>
      <c r="W243" s="354" t="s">
        <v>664</v>
      </c>
      <c r="X243" s="354" t="s">
        <v>665</v>
      </c>
      <c r="Y243" s="354" t="s">
        <v>666</v>
      </c>
      <c r="Z243" s="354" t="s">
        <v>667</v>
      </c>
      <c r="AA243" s="354" t="s">
        <v>668</v>
      </c>
      <c r="AB243" s="354" t="s">
        <v>669</v>
      </c>
    </row>
    <row r="244" spans="1:28" x14ac:dyDescent="0.3">
      <c r="A244" s="327" t="s">
        <v>423</v>
      </c>
      <c r="B244" s="327" t="s">
        <v>411</v>
      </c>
      <c r="C244" s="327" t="s">
        <v>59</v>
      </c>
      <c r="D244" s="355">
        <v>3.0369992846397409</v>
      </c>
      <c r="E244" s="344">
        <v>-5.6212829008260856</v>
      </c>
      <c r="F244" s="344">
        <v>-12.7479592000449</v>
      </c>
      <c r="G244" s="356">
        <v>3.0369992846399629</v>
      </c>
      <c r="H244" s="356">
        <v>0</v>
      </c>
      <c r="I244" s="344">
        <v>0</v>
      </c>
      <c r="J244" s="344">
        <v>-8.6478453233104204</v>
      </c>
      <c r="K244" s="344">
        <v>-15.74420016488487</v>
      </c>
      <c r="L244" s="344">
        <v>0</v>
      </c>
      <c r="M244" s="344">
        <v>-3.0174264426393593</v>
      </c>
      <c r="N244" s="344">
        <v>16.001032330125618</v>
      </c>
      <c r="O244" s="344">
        <v>7.2038035539785383</v>
      </c>
      <c r="P244" s="344">
        <v>0</v>
      </c>
      <c r="Q244" s="344">
        <v>16.001032330125618</v>
      </c>
      <c r="R244" s="344">
        <v>12.942564388231492</v>
      </c>
      <c r="S244" s="344">
        <v>8.747833913049563</v>
      </c>
      <c r="T244" s="344">
        <v>0</v>
      </c>
      <c r="U244" s="344">
        <v>-7.1449460646290097</v>
      </c>
      <c r="V244" s="344">
        <v>8.747833913049563</v>
      </c>
      <c r="W244" s="344">
        <v>5.7200186723178614</v>
      </c>
      <c r="X244" s="344">
        <v>0</v>
      </c>
      <c r="Y244" s="344">
        <v>-8.6478453233099764</v>
      </c>
      <c r="Z244" s="344">
        <v>-15.74420016488498</v>
      </c>
      <c r="AA244" s="344">
        <v>2.2204460492503131E-13</v>
      </c>
      <c r="AB244" s="344">
        <v>-3.0174264426394704</v>
      </c>
    </row>
    <row r="245" spans="1:28" x14ac:dyDescent="0.3">
      <c r="A245" s="327" t="s">
        <v>424</v>
      </c>
      <c r="B245" s="327" t="s">
        <v>411</v>
      </c>
      <c r="C245" s="327" t="s">
        <v>59</v>
      </c>
      <c r="D245" s="344">
        <v>11.758707424165626</v>
      </c>
      <c r="E245" s="344">
        <v>-9.5177736105075397</v>
      </c>
      <c r="F245" s="344">
        <v>-22.014622977111099</v>
      </c>
      <c r="G245" s="356">
        <v>11.758707424165404</v>
      </c>
      <c r="H245" s="356">
        <v>0</v>
      </c>
      <c r="I245" s="344">
        <v>2.2204460492503131E-13</v>
      </c>
      <c r="J245" s="344">
        <v>-21.044786172212504</v>
      </c>
      <c r="K245" s="344">
        <v>-33.387724484908119</v>
      </c>
      <c r="L245" s="344">
        <v>0</v>
      </c>
      <c r="M245" s="344">
        <v>-11.611759224709473</v>
      </c>
      <c r="N245" s="344">
        <v>34.546047096809751</v>
      </c>
      <c r="O245" s="344">
        <v>12.763176984715852</v>
      </c>
      <c r="P245" s="344">
        <v>0</v>
      </c>
      <c r="Q245" s="344">
        <v>34.546047096809531</v>
      </c>
      <c r="R245" s="344">
        <v>22.540456534879681</v>
      </c>
      <c r="S245" s="344">
        <v>21.522051826023734</v>
      </c>
      <c r="T245" s="344">
        <v>0</v>
      </c>
      <c r="U245" s="344">
        <v>-12.595037589337444</v>
      </c>
      <c r="V245" s="344">
        <v>21.522051826023514</v>
      </c>
      <c r="W245" s="344">
        <v>9.6764538358060648</v>
      </c>
      <c r="X245" s="344">
        <v>0</v>
      </c>
      <c r="Y245" s="344">
        <v>-21.044786172212284</v>
      </c>
      <c r="Z245" s="344">
        <v>-33.387724484908233</v>
      </c>
      <c r="AA245" s="344">
        <v>-1.1102230246251565E-13</v>
      </c>
      <c r="AB245" s="344">
        <v>-11.611759224709584</v>
      </c>
    </row>
    <row r="246" spans="1:28" x14ac:dyDescent="0.3">
      <c r="A246" s="327" t="s">
        <v>425</v>
      </c>
      <c r="B246" s="327" t="s">
        <v>411</v>
      </c>
      <c r="C246" s="327" t="s">
        <v>59</v>
      </c>
      <c r="D246" s="344">
        <v>-6.5131888340341781</v>
      </c>
      <c r="E246" s="344">
        <v>-10.078266522272394</v>
      </c>
      <c r="F246" s="344">
        <v>-26.090749739627441</v>
      </c>
      <c r="G246" s="356">
        <v>-6.5131888340337341</v>
      </c>
      <c r="H246" s="356">
        <v>0</v>
      </c>
      <c r="I246" s="344">
        <v>-2.2204460492503131E-13</v>
      </c>
      <c r="J246" s="344">
        <v>-3.5906902367117688</v>
      </c>
      <c r="K246" s="344">
        <v>-19.708144255000782</v>
      </c>
      <c r="L246" s="344">
        <v>0</v>
      </c>
      <c r="M246" s="344">
        <v>6.5573680874737583</v>
      </c>
      <c r="N246" s="344">
        <v>20.107971625467734</v>
      </c>
      <c r="O246" s="344">
        <v>16.441535011497031</v>
      </c>
      <c r="P246" s="344">
        <v>0</v>
      </c>
      <c r="Q246" s="344">
        <v>20.107971625468402</v>
      </c>
      <c r="R246" s="344">
        <v>26.799536156977055</v>
      </c>
      <c r="S246" s="344">
        <v>3.6070813418180858</v>
      </c>
      <c r="T246" s="344">
        <v>0</v>
      </c>
      <c r="U246" s="344">
        <v>-16.175582918987686</v>
      </c>
      <c r="V246" s="344">
        <v>3.6070813418185299</v>
      </c>
      <c r="W246" s="344">
        <v>10.190373665580621</v>
      </c>
      <c r="X246" s="344">
        <v>0</v>
      </c>
      <c r="Y246" s="344">
        <v>-3.5906902367115467</v>
      </c>
      <c r="Z246" s="344">
        <v>-19.708144255000448</v>
      </c>
      <c r="AA246" s="344">
        <v>2.2204460492503131E-13</v>
      </c>
      <c r="AB246" s="344">
        <v>6.5573680874739804</v>
      </c>
    </row>
    <row r="247" spans="1:28" x14ac:dyDescent="0.3">
      <c r="A247" s="327" t="s">
        <v>426</v>
      </c>
      <c r="B247" s="327" t="s">
        <v>411</v>
      </c>
      <c r="C247" s="327" t="s">
        <v>59</v>
      </c>
      <c r="D247" s="344">
        <v>9.5912052552264981</v>
      </c>
      <c r="E247" s="344">
        <v>-9.6364492020472028</v>
      </c>
      <c r="F247" s="344">
        <v>-14.741871539631802</v>
      </c>
      <c r="G247" s="356">
        <v>9.5912052552267202</v>
      </c>
      <c r="H247" s="356">
        <v>0</v>
      </c>
      <c r="I247" s="344">
        <v>-2.2204460492503131E-13</v>
      </c>
      <c r="J247" s="344">
        <v>-19.060603033381529</v>
      </c>
      <c r="K247" s="344">
        <v>-24.10888607256134</v>
      </c>
      <c r="L247" s="344">
        <v>0</v>
      </c>
      <c r="M247" s="344">
        <v>-9.4897779272472569</v>
      </c>
      <c r="N247" s="344">
        <v>24.709513630989832</v>
      </c>
      <c r="O247" s="344">
        <v>5.1669456302958494</v>
      </c>
      <c r="P247" s="344">
        <v>0</v>
      </c>
      <c r="Q247" s="344">
        <v>24.709513630989832</v>
      </c>
      <c r="R247" s="344">
        <v>14.992502998312007</v>
      </c>
      <c r="S247" s="344">
        <v>19.455780619621834</v>
      </c>
      <c r="T247" s="344">
        <v>0</v>
      </c>
      <c r="U247" s="344">
        <v>-5.1330368067009635</v>
      </c>
      <c r="V247" s="344">
        <v>19.455780619621834</v>
      </c>
      <c r="W247" s="344">
        <v>9.7974436988981228</v>
      </c>
      <c r="X247" s="344">
        <v>0</v>
      </c>
      <c r="Y247" s="344">
        <v>-19.060603033381195</v>
      </c>
      <c r="Z247" s="344">
        <v>-24.10888607256123</v>
      </c>
      <c r="AA247" s="344">
        <v>2.2204460492503131E-13</v>
      </c>
      <c r="AB247" s="344">
        <v>-9.4897779272472569</v>
      </c>
    </row>
    <row r="248" spans="1:28" x14ac:dyDescent="0.3">
      <c r="A248" s="327" t="s">
        <v>427</v>
      </c>
      <c r="B248" s="327" t="s">
        <v>411</v>
      </c>
      <c r="C248" s="327" t="s">
        <v>59</v>
      </c>
      <c r="D248" s="344">
        <v>9.4447624330955549</v>
      </c>
      <c r="E248" s="344">
        <v>-6.4761023654883454</v>
      </c>
      <c r="F248" s="344">
        <v>-17.441254154339838</v>
      </c>
      <c r="G248" s="356">
        <v>9.4447624330957769</v>
      </c>
      <c r="H248" s="356">
        <v>0</v>
      </c>
      <c r="I248" s="344">
        <v>-2.2204460492503131E-13</v>
      </c>
      <c r="J248" s="344">
        <v>-15.77365131105546</v>
      </c>
      <c r="K248" s="344">
        <v>-26.631267964462026</v>
      </c>
      <c r="L248" s="344">
        <v>0</v>
      </c>
      <c r="M248" s="344">
        <v>-9.3526548827184151</v>
      </c>
      <c r="N248" s="344">
        <v>27.362825095735623</v>
      </c>
      <c r="O248" s="344">
        <v>11.159123174643071</v>
      </c>
      <c r="P248" s="344">
        <v>0</v>
      </c>
      <c r="Q248" s="344">
        <v>27.362825095736287</v>
      </c>
      <c r="R248" s="344">
        <v>17.750917105252341</v>
      </c>
      <c r="S248" s="344">
        <v>16.027296462364895</v>
      </c>
      <c r="T248" s="344">
        <v>0</v>
      </c>
      <c r="U248" s="344">
        <v>-11.029271932004313</v>
      </c>
      <c r="V248" s="344">
        <v>16.027296462365115</v>
      </c>
      <c r="W248" s="344">
        <v>6.5265318068954414</v>
      </c>
      <c r="X248" s="344">
        <v>0</v>
      </c>
      <c r="Y248" s="344">
        <v>-15.773651311055348</v>
      </c>
      <c r="Z248" s="344">
        <v>-26.631267964461802</v>
      </c>
      <c r="AA248" s="344">
        <v>4.4408920985006262E-13</v>
      </c>
      <c r="AB248" s="344">
        <v>-9.3526548827180811</v>
      </c>
    </row>
    <row r="249" spans="1:28" x14ac:dyDescent="0.3">
      <c r="A249" s="327" t="s">
        <v>428</v>
      </c>
      <c r="B249" s="327" t="s">
        <v>411</v>
      </c>
      <c r="C249" s="327" t="s">
        <v>59</v>
      </c>
      <c r="D249" s="344">
        <v>3.3358517537456223</v>
      </c>
      <c r="E249" s="344">
        <v>-19.229758037262457</v>
      </c>
      <c r="F249" s="344">
        <v>-22.651182656500126</v>
      </c>
      <c r="G249" s="356">
        <v>3.3358517537456223</v>
      </c>
      <c r="H249" s="356">
        <v>0</v>
      </c>
      <c r="I249" s="344">
        <v>0</v>
      </c>
      <c r="J249" s="344">
        <v>-22.492320988728331</v>
      </c>
      <c r="K249" s="344">
        <v>-25.897438857328314</v>
      </c>
      <c r="L249" s="344">
        <v>0</v>
      </c>
      <c r="M249" s="344">
        <v>-3.3209994450310587</v>
      </c>
      <c r="N249" s="344">
        <v>26.588872973325017</v>
      </c>
      <c r="O249" s="344">
        <v>3.5000557466069449</v>
      </c>
      <c r="P249" s="344">
        <v>0</v>
      </c>
      <c r="Q249" s="344">
        <v>26.588872973325017</v>
      </c>
      <c r="R249" s="344">
        <v>23.176216053828913</v>
      </c>
      <c r="S249" s="344">
        <v>23.010721692675816</v>
      </c>
      <c r="T249" s="344">
        <v>0</v>
      </c>
      <c r="U249" s="344">
        <v>-3.4810974727700339</v>
      </c>
      <c r="V249" s="344">
        <v>23.010721692675595</v>
      </c>
      <c r="W249" s="344">
        <v>19.615114904074858</v>
      </c>
      <c r="X249" s="344">
        <v>0</v>
      </c>
      <c r="Y249" s="344">
        <v>-22.492320988728331</v>
      </c>
      <c r="Z249" s="344">
        <v>-25.897438857328314</v>
      </c>
      <c r="AA249" s="344">
        <v>0</v>
      </c>
      <c r="AB249" s="344">
        <v>-3.3209994450309477</v>
      </c>
    </row>
    <row r="250" spans="1:28" x14ac:dyDescent="0.3">
      <c r="A250" s="327" t="s">
        <v>429</v>
      </c>
      <c r="B250" s="327" t="s">
        <v>411</v>
      </c>
      <c r="C250" s="327" t="s">
        <v>59</v>
      </c>
      <c r="D250" s="344">
        <v>-2.4071440195829741</v>
      </c>
      <c r="E250" s="344">
        <v>-19.070138711348328</v>
      </c>
      <c r="F250" s="344">
        <v>-28.276808005454622</v>
      </c>
      <c r="G250" s="356">
        <v>-2.4071440195830851</v>
      </c>
      <c r="H250" s="356">
        <v>0</v>
      </c>
      <c r="I250" s="344">
        <v>0</v>
      </c>
      <c r="J250" s="344">
        <v>-16.704948438180601</v>
      </c>
      <c r="K250" s="344">
        <v>-25.928891476920903</v>
      </c>
      <c r="L250" s="344">
        <v>0</v>
      </c>
      <c r="M250" s="344">
        <v>2.4167353966315641</v>
      </c>
      <c r="N250" s="344">
        <v>26.622021384171912</v>
      </c>
      <c r="O250" s="344">
        <v>9.4739119016868933</v>
      </c>
      <c r="P250" s="344">
        <v>0</v>
      </c>
      <c r="Q250" s="344">
        <v>26.622021384172136</v>
      </c>
      <c r="R250" s="344">
        <v>29.099719892061948</v>
      </c>
      <c r="S250" s="344">
        <v>16.989594910601369</v>
      </c>
      <c r="T250" s="344">
        <v>0</v>
      </c>
      <c r="U250" s="344">
        <v>-9.3782885832379712</v>
      </c>
      <c r="V250" s="344">
        <v>16.989594910601369</v>
      </c>
      <c r="W250" s="344">
        <v>19.449200618298022</v>
      </c>
      <c r="X250" s="344">
        <v>0</v>
      </c>
      <c r="Y250" s="344">
        <v>-16.704948438180601</v>
      </c>
      <c r="Z250" s="344">
        <v>-25.928891476920789</v>
      </c>
      <c r="AA250" s="344">
        <v>0</v>
      </c>
      <c r="AB250" s="344">
        <v>2.4167353966315641</v>
      </c>
    </row>
    <row r="251" spans="1:28" x14ac:dyDescent="0.3">
      <c r="A251" s="327" t="s">
        <v>430</v>
      </c>
      <c r="B251" s="327" t="s">
        <v>411</v>
      </c>
      <c r="C251" s="327" t="s">
        <v>59</v>
      </c>
      <c r="D251" s="344">
        <v>6.8015306779276585</v>
      </c>
      <c r="E251" s="344">
        <v>-9.1781918683446762</v>
      </c>
      <c r="F251" s="344">
        <v>-22.513869671070829</v>
      </c>
      <c r="G251" s="356">
        <v>6.8015306779274365</v>
      </c>
      <c r="H251" s="356">
        <v>0</v>
      </c>
      <c r="I251" s="344">
        <v>0</v>
      </c>
      <c r="J251" s="344">
        <v>-15.866669041588843</v>
      </c>
      <c r="K251" s="344">
        <v>-29.112539298001614</v>
      </c>
      <c r="L251" s="344">
        <v>0</v>
      </c>
      <c r="M251" s="344">
        <v>-6.7508140954090079</v>
      </c>
      <c r="N251" s="344">
        <v>29.990777675951598</v>
      </c>
      <c r="O251" s="344">
        <v>13.642823162281381</v>
      </c>
      <c r="P251" s="344">
        <v>0</v>
      </c>
      <c r="Q251" s="344">
        <v>29.990777675951819</v>
      </c>
      <c r="R251" s="344">
        <v>23.03242414971929</v>
      </c>
      <c r="S251" s="344">
        <v>16.128165999279574</v>
      </c>
      <c r="T251" s="344">
        <v>0</v>
      </c>
      <c r="U251" s="344">
        <v>-13.459191664134451</v>
      </c>
      <c r="V251" s="344">
        <v>16.128165999279354</v>
      </c>
      <c r="W251" s="344">
        <v>9.2632421949454535</v>
      </c>
      <c r="X251" s="344">
        <v>0</v>
      </c>
      <c r="Y251" s="344">
        <v>-15.866669041588954</v>
      </c>
      <c r="Z251" s="344">
        <v>-29.112539298001838</v>
      </c>
      <c r="AA251" s="344">
        <v>-1.1102230246251565E-13</v>
      </c>
      <c r="AB251" s="344">
        <v>-6.7508140954090079</v>
      </c>
    </row>
    <row r="252" spans="1:28" x14ac:dyDescent="0.3">
      <c r="A252" s="327" t="s">
        <v>431</v>
      </c>
      <c r="B252" s="327" t="s">
        <v>411</v>
      </c>
      <c r="C252" s="327" t="s">
        <v>59</v>
      </c>
      <c r="D252" s="344">
        <v>-4.1514849374267859</v>
      </c>
      <c r="E252" s="344">
        <v>-10.325742970772378</v>
      </c>
      <c r="F252" s="344">
        <v>-11.240177172252341</v>
      </c>
      <c r="G252" s="356">
        <v>-4.1514849374267859</v>
      </c>
      <c r="H252" s="356">
        <v>0</v>
      </c>
      <c r="I252" s="344">
        <v>0</v>
      </c>
      <c r="J252" s="344">
        <v>-6.1926380850668705</v>
      </c>
      <c r="K252" s="344">
        <v>-7.1132669309610375</v>
      </c>
      <c r="L252" s="344">
        <v>0</v>
      </c>
      <c r="M252" s="344">
        <v>4.1772574665472906</v>
      </c>
      <c r="N252" s="344">
        <v>7.1672292637232626</v>
      </c>
      <c r="O252" s="344">
        <v>0.92580055690549834</v>
      </c>
      <c r="P252" s="344">
        <v>0</v>
      </c>
      <c r="Q252" s="344">
        <v>7.1672292637232626</v>
      </c>
      <c r="R252" s="344">
        <v>11.369356842909406</v>
      </c>
      <c r="S252" s="344">
        <v>6.2377705205720613</v>
      </c>
      <c r="T252" s="344">
        <v>0</v>
      </c>
      <c r="U252" s="344">
        <v>-0.92426575710724546</v>
      </c>
      <c r="V252" s="344">
        <v>6.2377705205720613</v>
      </c>
      <c r="W252" s="344">
        <v>10.433602444500645</v>
      </c>
      <c r="X252" s="344">
        <v>0</v>
      </c>
      <c r="Y252" s="344">
        <v>-6.1926380850667595</v>
      </c>
      <c r="Z252" s="344">
        <v>-7.1132669309610375</v>
      </c>
      <c r="AA252" s="344">
        <v>0</v>
      </c>
      <c r="AB252" s="344">
        <v>4.1772574665475126</v>
      </c>
    </row>
    <row r="253" spans="1:28" x14ac:dyDescent="0.3">
      <c r="A253" s="327" t="s">
        <v>432</v>
      </c>
      <c r="B253" s="327" t="s">
        <v>411</v>
      </c>
      <c r="C253" s="327" t="s">
        <v>59</v>
      </c>
      <c r="D253" s="344">
        <v>19.981816179045264</v>
      </c>
      <c r="E253" s="344">
        <v>-11.743506757768806</v>
      </c>
      <c r="F253" s="344">
        <v>-11.224782574132618</v>
      </c>
      <c r="G253" s="356">
        <v>19.981816179045488</v>
      </c>
      <c r="H253" s="356">
        <v>0</v>
      </c>
      <c r="I253" s="344">
        <v>-2.2204460492503131E-13</v>
      </c>
      <c r="J253" s="344">
        <v>-31.096637548147179</v>
      </c>
      <c r="K253" s="344">
        <v>-30.590391178262678</v>
      </c>
      <c r="L253" s="344">
        <v>0</v>
      </c>
      <c r="M253" s="344">
        <v>-19.582099557617138</v>
      </c>
      <c r="N253" s="344">
        <v>31.558766096099866</v>
      </c>
      <c r="O253" s="344">
        <v>-0.52364314649266941</v>
      </c>
      <c r="P253" s="344">
        <v>0</v>
      </c>
      <c r="Q253" s="344">
        <v>31.558766096099646</v>
      </c>
      <c r="R253" s="344">
        <v>11.353610468480602</v>
      </c>
      <c r="S253" s="344">
        <v>32.101386922275488</v>
      </c>
      <c r="T253" s="344">
        <v>0</v>
      </c>
      <c r="U253" s="344">
        <v>0.52459696214213203</v>
      </c>
      <c r="V253" s="344">
        <v>32.101386922275708</v>
      </c>
      <c r="W253" s="344">
        <v>11.883181759694716</v>
      </c>
      <c r="X253" s="344">
        <v>0</v>
      </c>
      <c r="Y253" s="344">
        <v>-31.096637548147065</v>
      </c>
      <c r="Z253" s="344">
        <v>-30.590391178262454</v>
      </c>
      <c r="AA253" s="344">
        <v>2.2204460492503131E-13</v>
      </c>
      <c r="AB253" s="344">
        <v>-19.582099557616807</v>
      </c>
    </row>
    <row r="254" spans="1:28" x14ac:dyDescent="0.3">
      <c r="A254" s="327" t="s">
        <v>433</v>
      </c>
      <c r="B254" s="327" t="s">
        <v>411</v>
      </c>
      <c r="C254" s="327" t="s">
        <v>59</v>
      </c>
      <c r="D254" s="344">
        <v>6.6980057350600752</v>
      </c>
      <c r="E254" s="344">
        <v>-7.1236331916380013</v>
      </c>
      <c r="F254" s="344">
        <v>-3.5295677688453875</v>
      </c>
      <c r="G254" s="356">
        <v>6.6980057350602973</v>
      </c>
      <c r="H254" s="356">
        <v>0</v>
      </c>
      <c r="I254" s="344">
        <v>0</v>
      </c>
      <c r="J254" s="344">
        <v>-13.722374082584476</v>
      </c>
      <c r="K254" s="344">
        <v>-10.154563606643908</v>
      </c>
      <c r="L254" s="344">
        <v>0</v>
      </c>
      <c r="M254" s="344">
        <v>-6.6450663349704175</v>
      </c>
      <c r="N254" s="344">
        <v>10.261747088018414</v>
      </c>
      <c r="O254" s="344">
        <v>-3.6058291412469634</v>
      </c>
      <c r="P254" s="344">
        <v>0</v>
      </c>
      <c r="Q254" s="344">
        <v>10.261747088018636</v>
      </c>
      <c r="R254" s="344">
        <v>3.5434607390683048</v>
      </c>
      <c r="S254" s="344">
        <v>13.919892231183617</v>
      </c>
      <c r="T254" s="344">
        <v>0</v>
      </c>
      <c r="U254" s="344">
        <v>3.619559769387326</v>
      </c>
      <c r="V254" s="344">
        <v>13.919892231183839</v>
      </c>
      <c r="W254" s="344">
        <v>7.1748691039597023</v>
      </c>
      <c r="X254" s="344">
        <v>0</v>
      </c>
      <c r="Y254" s="344">
        <v>-13.722374082584587</v>
      </c>
      <c r="Z254" s="344">
        <v>-10.154563606643684</v>
      </c>
      <c r="AA254" s="344">
        <v>2.2204460492503131E-13</v>
      </c>
      <c r="AB254" s="344">
        <v>-6.6450663349701955</v>
      </c>
    </row>
    <row r="255" spans="1:28" x14ac:dyDescent="0.3">
      <c r="A255" s="327" t="s">
        <v>478</v>
      </c>
      <c r="B255" s="327" t="s">
        <v>411</v>
      </c>
      <c r="C255" s="327" t="s">
        <v>59</v>
      </c>
      <c r="D255" s="344">
        <v>52.77676533323983</v>
      </c>
      <c r="E255" s="344">
        <v>-22.405662257736214</v>
      </c>
      <c r="F255" s="344">
        <v>-21.385144527209299</v>
      </c>
      <c r="G255" s="356">
        <v>52.77676533323983</v>
      </c>
      <c r="H255" s="356">
        <v>0</v>
      </c>
      <c r="I255" s="344">
        <v>2.2204460492503131E-13</v>
      </c>
      <c r="J255" s="344">
        <v>-71.406580128724585</v>
      </c>
      <c r="K255" s="344">
        <v>-70.439439040846594</v>
      </c>
      <c r="L255" s="344">
        <v>0</v>
      </c>
      <c r="M255" s="344">
        <v>-50.123004575303831</v>
      </c>
      <c r="N255" s="344">
        <v>75.780343871318934</v>
      </c>
      <c r="O255" s="344">
        <v>-1.0418493565262921</v>
      </c>
      <c r="P255" s="344">
        <v>0</v>
      </c>
      <c r="Q255" s="344">
        <v>75.780343871318706</v>
      </c>
      <c r="R255" s="344">
        <v>21.853878972933671</v>
      </c>
      <c r="S255" s="344">
        <v>76.904577160193057</v>
      </c>
      <c r="T255" s="344">
        <v>0</v>
      </c>
      <c r="U255" s="344">
        <v>1.0436157609807761</v>
      </c>
      <c r="V255" s="344">
        <v>76.904577160193057</v>
      </c>
      <c r="W255" s="344">
        <v>22.919309338584213</v>
      </c>
      <c r="X255" s="344">
        <v>0</v>
      </c>
      <c r="Y255" s="344">
        <v>-71.406580128724698</v>
      </c>
      <c r="Z255" s="344">
        <v>-70.439439040846594</v>
      </c>
      <c r="AA255" s="344">
        <v>-1.1102230246251565E-13</v>
      </c>
      <c r="AB255" s="344">
        <v>-50.123004575303717</v>
      </c>
    </row>
    <row r="256" spans="1:28" x14ac:dyDescent="0.3">
      <c r="A256" s="327" t="s">
        <v>479</v>
      </c>
      <c r="B256" s="327" t="s">
        <v>411</v>
      </c>
      <c r="C256" s="327" t="s">
        <v>59</v>
      </c>
      <c r="D256" s="344">
        <v>-17.012794821308908</v>
      </c>
      <c r="E256" s="344">
        <v>-40.562222049649762</v>
      </c>
      <c r="F256" s="344">
        <v>-45.915635826122127</v>
      </c>
      <c r="G256" s="356">
        <v>-17.012794821308685</v>
      </c>
      <c r="H256" s="356">
        <v>0</v>
      </c>
      <c r="I256" s="344">
        <v>-5.5511151231257827E-13</v>
      </c>
      <c r="J256" s="344">
        <v>-23.828616499457446</v>
      </c>
      <c r="K256" s="344">
        <v>-29.337500113499893</v>
      </c>
      <c r="L256" s="344">
        <v>0</v>
      </c>
      <c r="M256" s="344">
        <v>17.41347598848786</v>
      </c>
      <c r="N256" s="344">
        <v>30.26922604544291</v>
      </c>
      <c r="O256" s="344">
        <v>5.6337651498166164</v>
      </c>
      <c r="P256" s="344">
        <v>0</v>
      </c>
      <c r="Q256" s="344">
        <v>30.269226045443574</v>
      </c>
      <c r="R256" s="344">
        <v>48.138986795148938</v>
      </c>
      <c r="S256" s="344">
        <v>24.580007972469843</v>
      </c>
      <c r="T256" s="344">
        <v>0</v>
      </c>
      <c r="U256" s="344">
        <v>-5.5632259789282212</v>
      </c>
      <c r="V256" s="344">
        <v>24.580007972470508</v>
      </c>
      <c r="W256" s="344">
        <v>42.284407804811686</v>
      </c>
      <c r="X256" s="344">
        <v>0</v>
      </c>
      <c r="Y256" s="344">
        <v>-23.828616499456778</v>
      </c>
      <c r="Z256" s="344">
        <v>-29.337500113499448</v>
      </c>
      <c r="AA256" s="344">
        <v>6.6613381477509392E-13</v>
      </c>
      <c r="AB256" s="344">
        <v>17.413475988488749</v>
      </c>
    </row>
    <row r="257" spans="1:28" x14ac:dyDescent="0.3">
      <c r="A257" s="327" t="s">
        <v>480</v>
      </c>
      <c r="B257" s="327" t="s">
        <v>411</v>
      </c>
      <c r="C257" s="327" t="s">
        <v>59</v>
      </c>
      <c r="D257" s="344">
        <v>4.6502984090024402</v>
      </c>
      <c r="E257" s="344">
        <v>-34.824070414486982</v>
      </c>
      <c r="F257" s="344">
        <v>-34.958715761991719</v>
      </c>
      <c r="G257" s="356">
        <v>4.6502984090024402</v>
      </c>
      <c r="H257" s="356">
        <v>0</v>
      </c>
      <c r="I257" s="344">
        <v>0</v>
      </c>
      <c r="J257" s="344">
        <v>-39.165281701646236</v>
      </c>
      <c r="K257" s="344">
        <v>-39.360780831665942</v>
      </c>
      <c r="L257" s="344">
        <v>0</v>
      </c>
      <c r="M257" s="344">
        <v>-4.5248273385675164</v>
      </c>
      <c r="N257" s="344">
        <v>41.019024160995563</v>
      </c>
      <c r="O257" s="344">
        <v>0.16211579535019283</v>
      </c>
      <c r="P257" s="344">
        <v>0</v>
      </c>
      <c r="Q257" s="344">
        <v>41.019024160995784</v>
      </c>
      <c r="R257" s="344">
        <v>36.238589079541363</v>
      </c>
      <c r="S257" s="344">
        <v>40.934163641364705</v>
      </c>
      <c r="T257" s="344">
        <v>0</v>
      </c>
      <c r="U257" s="344">
        <v>-0.12289860929659557</v>
      </c>
      <c r="V257" s="344">
        <v>40.934163641364933</v>
      </c>
      <c r="W257" s="344">
        <v>36.087831827706474</v>
      </c>
      <c r="X257" s="344">
        <v>0</v>
      </c>
      <c r="Y257" s="344">
        <v>-39.165281701646123</v>
      </c>
      <c r="Z257" s="344">
        <v>-39.360780831666055</v>
      </c>
      <c r="AA257" s="344">
        <v>2.2204460492503131E-13</v>
      </c>
      <c r="AB257" s="344">
        <v>-4.5248273385671833</v>
      </c>
    </row>
    <row r="258" spans="1:28" x14ac:dyDescent="0.3">
      <c r="A258" s="327" t="s">
        <v>481</v>
      </c>
      <c r="B258" s="327" t="s">
        <v>411</v>
      </c>
      <c r="C258" s="327" t="s">
        <v>59</v>
      </c>
      <c r="D258" s="344">
        <v>25.665415046993267</v>
      </c>
      <c r="E258" s="344">
        <v>-16.18756496821905</v>
      </c>
      <c r="F258" s="344">
        <v>-25.276673741288281</v>
      </c>
      <c r="G258" s="356">
        <v>25.665415046992823</v>
      </c>
      <c r="H258" s="356">
        <v>0</v>
      </c>
      <c r="I258" s="344">
        <v>6.6613381477509392E-13</v>
      </c>
      <c r="J258" s="344">
        <v>-40.805355047271895</v>
      </c>
      <c r="K258" s="344">
        <v>-49.664787907537033</v>
      </c>
      <c r="L258" s="344">
        <v>0</v>
      </c>
      <c r="M258" s="344">
        <v>-25.022723342202347</v>
      </c>
      <c r="N258" s="344">
        <v>52.276518788666458</v>
      </c>
      <c r="O258" s="344">
        <v>9.3360181260184749</v>
      </c>
      <c r="P258" s="344">
        <v>0</v>
      </c>
      <c r="Q258" s="344">
        <v>52.276518788666017</v>
      </c>
      <c r="R258" s="344">
        <v>25.942922709674797</v>
      </c>
      <c r="S258" s="344">
        <v>42.541527539759372</v>
      </c>
      <c r="T258" s="344">
        <v>0</v>
      </c>
      <c r="U258" s="344">
        <v>-9.2380235112498035</v>
      </c>
      <c r="V258" s="344">
        <v>42.541527539758484</v>
      </c>
      <c r="W258" s="344">
        <v>16.453949494772413</v>
      </c>
      <c r="X258" s="344">
        <v>0</v>
      </c>
      <c r="Y258" s="344">
        <v>-40.805355047272563</v>
      </c>
      <c r="Z258" s="344">
        <v>-49.664787907537587</v>
      </c>
      <c r="AA258" s="344">
        <v>-6.6613381477509392E-13</v>
      </c>
      <c r="AB258" s="344">
        <v>-25.022723342202902</v>
      </c>
    </row>
    <row r="259" spans="1:28" x14ac:dyDescent="0.3">
      <c r="A259" s="327" t="s">
        <v>482</v>
      </c>
      <c r="B259" s="327" t="s">
        <v>411</v>
      </c>
      <c r="C259" s="327" t="s">
        <v>59</v>
      </c>
      <c r="D259" s="344">
        <v>21.679386265637479</v>
      </c>
      <c r="E259" s="344">
        <v>-20.664063653097365</v>
      </c>
      <c r="F259" s="344">
        <v>-29.192348076475305</v>
      </c>
      <c r="G259" s="356">
        <v>21.679386265637703</v>
      </c>
      <c r="H259" s="356">
        <v>0</v>
      </c>
      <c r="I259" s="344">
        <v>-2.2204460492503131E-13</v>
      </c>
      <c r="J259" s="344">
        <v>-41.444618961776314</v>
      </c>
      <c r="K259" s="344">
        <v>-49.789701269643658</v>
      </c>
      <c r="L259" s="344">
        <v>0</v>
      </c>
      <c r="M259" s="344">
        <v>-21.218900403060847</v>
      </c>
      <c r="N259" s="344">
        <v>52.414849638166451</v>
      </c>
      <c r="O259" s="344">
        <v>8.7959345610864048</v>
      </c>
      <c r="P259" s="344">
        <v>0</v>
      </c>
      <c r="Q259" s="344">
        <v>52.414849638166892</v>
      </c>
      <c r="R259" s="344">
        <v>30.080980711032488</v>
      </c>
      <c r="S259" s="344">
        <v>43.236802107208483</v>
      </c>
      <c r="T259" s="344">
        <v>0</v>
      </c>
      <c r="U259" s="344">
        <v>-8.7075948666357483</v>
      </c>
      <c r="V259" s="344">
        <v>43.236802107208483</v>
      </c>
      <c r="W259" s="344">
        <v>21.100112878836175</v>
      </c>
      <c r="X259" s="344">
        <v>0</v>
      </c>
      <c r="Y259" s="344">
        <v>-41.444618961775873</v>
      </c>
      <c r="Z259" s="344">
        <v>-49.789701269643551</v>
      </c>
      <c r="AA259" s="344">
        <v>2.2204460492503131E-13</v>
      </c>
      <c r="AB259" s="344">
        <v>-21.218900403060516</v>
      </c>
    </row>
    <row r="260" spans="1:28" x14ac:dyDescent="0.3">
      <c r="A260" s="327" t="s">
        <v>483</v>
      </c>
      <c r="B260" s="327" t="s">
        <v>411</v>
      </c>
      <c r="C260" s="327" t="s">
        <v>59</v>
      </c>
      <c r="D260" s="344">
        <v>26.3769725047569</v>
      </c>
      <c r="E260" s="344">
        <v>-22.071294380191286</v>
      </c>
      <c r="F260" s="344">
        <v>-40.074954745389469</v>
      </c>
      <c r="G260" s="356">
        <v>26.3769725047569</v>
      </c>
      <c r="H260" s="356">
        <v>0</v>
      </c>
      <c r="I260" s="344">
        <v>2.2204460492503131E-13</v>
      </c>
      <c r="J260" s="344">
        <v>-47.202861729431334</v>
      </c>
      <c r="K260" s="344">
        <v>-64.741645151854541</v>
      </c>
      <c r="L260" s="344">
        <v>0</v>
      </c>
      <c r="M260" s="344">
        <v>-25.698646878038801</v>
      </c>
      <c r="N260" s="344">
        <v>69.239770464616157</v>
      </c>
      <c r="O260" s="344">
        <v>18.766591183754898</v>
      </c>
      <c r="P260" s="344">
        <v>0</v>
      </c>
      <c r="Q260" s="344">
        <v>69.23977046461593</v>
      </c>
      <c r="R260" s="344">
        <v>41.758940574277979</v>
      </c>
      <c r="S260" s="344">
        <v>49.541618242141098</v>
      </c>
      <c r="T260" s="344">
        <v>0</v>
      </c>
      <c r="U260" s="344">
        <v>-18.409361954187631</v>
      </c>
      <c r="V260" s="344">
        <v>49.54161824214065</v>
      </c>
      <c r="W260" s="344">
        <v>22.569466877777611</v>
      </c>
      <c r="X260" s="344">
        <v>0</v>
      </c>
      <c r="Y260" s="344">
        <v>-47.202861729431447</v>
      </c>
      <c r="Z260" s="344">
        <v>-64.741645151854769</v>
      </c>
      <c r="AA260" s="344">
        <v>-2.2204460492503131E-13</v>
      </c>
      <c r="AB260" s="344">
        <v>-25.698646878038801</v>
      </c>
    </row>
    <row r="261" spans="1:28" x14ac:dyDescent="0.3">
      <c r="A261" s="327" t="s">
        <v>484</v>
      </c>
      <c r="B261" s="327" t="s">
        <v>411</v>
      </c>
      <c r="C261" s="327" t="s">
        <v>59</v>
      </c>
      <c r="D261" s="344">
        <v>50.272105712541482</v>
      </c>
      <c r="E261" s="344">
        <v>-20.624685360873475</v>
      </c>
      <c r="F261" s="344">
        <v>-22.512645110847163</v>
      </c>
      <c r="G261" s="356">
        <v>50.272105712541482</v>
      </c>
      <c r="H261" s="356">
        <v>0</v>
      </c>
      <c r="I261" s="344">
        <v>0</v>
      </c>
      <c r="J261" s="344">
        <v>-67.501252615023603</v>
      </c>
      <c r="K261" s="344">
        <v>-69.304111685801303</v>
      </c>
      <c r="L261" s="344">
        <v>0</v>
      </c>
      <c r="M261" s="344">
        <v>-47.855454037453839</v>
      </c>
      <c r="N261" s="344">
        <v>74.466045274292014</v>
      </c>
      <c r="O261" s="344">
        <v>1.9389373206439853</v>
      </c>
      <c r="P261" s="344">
        <v>0</v>
      </c>
      <c r="Q261" s="344">
        <v>74.466045274291787</v>
      </c>
      <c r="R261" s="344">
        <v>23.050568945660377</v>
      </c>
      <c r="S261" s="344">
        <v>72.387957249983259</v>
      </c>
      <c r="T261" s="344">
        <v>0</v>
      </c>
      <c r="U261" s="344">
        <v>-1.9322442042086774</v>
      </c>
      <c r="V261" s="344">
        <v>72.387957249983259</v>
      </c>
      <c r="W261" s="344">
        <v>21.066146550307252</v>
      </c>
      <c r="X261" s="344">
        <v>0</v>
      </c>
      <c r="Y261" s="344">
        <v>-67.501252615023603</v>
      </c>
      <c r="Z261" s="344">
        <v>-69.30411168580153</v>
      </c>
      <c r="AA261" s="344">
        <v>-1.1102230246251565E-13</v>
      </c>
      <c r="AB261" s="344">
        <v>-47.855454037453612</v>
      </c>
    </row>
    <row r="262" spans="1:28" x14ac:dyDescent="0.3">
      <c r="A262" s="327" t="s">
        <v>485</v>
      </c>
      <c r="B262" s="327" t="s">
        <v>411</v>
      </c>
      <c r="C262" s="327" t="s">
        <v>59</v>
      </c>
      <c r="D262" s="344">
        <v>-10.900923126021311</v>
      </c>
      <c r="E262" s="344">
        <v>-22.446777632932012</v>
      </c>
      <c r="F262" s="344">
        <v>-45.200887375279166</v>
      </c>
      <c r="G262" s="356">
        <v>-10.900923126021311</v>
      </c>
      <c r="H262" s="356">
        <v>0</v>
      </c>
      <c r="I262" s="344">
        <v>0</v>
      </c>
      <c r="J262" s="344">
        <v>-11.674840997327962</v>
      </c>
      <c r="K262" s="344">
        <v>-34.683419455046824</v>
      </c>
      <c r="L262" s="344">
        <v>0</v>
      </c>
      <c r="M262" s="344">
        <v>11.027382450588874</v>
      </c>
      <c r="N262" s="344">
        <v>35.934830294112039</v>
      </c>
      <c r="O262" s="344">
        <v>23.838833815591045</v>
      </c>
      <c r="P262" s="344">
        <v>0</v>
      </c>
      <c r="Q262" s="344">
        <v>35.934830294111599</v>
      </c>
      <c r="R262" s="344">
        <v>47.364374765286321</v>
      </c>
      <c r="S262" s="344">
        <v>11.813254112891913</v>
      </c>
      <c r="T262" s="344">
        <v>0</v>
      </c>
      <c r="U262" s="344">
        <v>-23.281436789044928</v>
      </c>
      <c r="V262" s="344">
        <v>11.813254112891913</v>
      </c>
      <c r="W262" s="344">
        <v>22.972705693620199</v>
      </c>
      <c r="X262" s="344">
        <v>0</v>
      </c>
      <c r="Y262" s="344">
        <v>-11.674840997327852</v>
      </c>
      <c r="Z262" s="344">
        <v>-34.683419455046938</v>
      </c>
      <c r="AA262" s="344">
        <v>-1.1102230246251565E-13</v>
      </c>
      <c r="AB262" s="344">
        <v>11.027382450589096</v>
      </c>
    </row>
    <row r="263" spans="1:28" x14ac:dyDescent="0.3">
      <c r="A263" s="327" t="s">
        <v>486</v>
      </c>
      <c r="B263" s="327" t="s">
        <v>411</v>
      </c>
      <c r="C263" s="327" t="s">
        <v>59</v>
      </c>
      <c r="D263" s="344">
        <v>-7.3440166807799967</v>
      </c>
      <c r="E263" s="344">
        <v>-21.598848429726925</v>
      </c>
      <c r="F263" s="344">
        <v>-24.238578838351565</v>
      </c>
      <c r="G263" s="356">
        <v>-7.3440166807801077</v>
      </c>
      <c r="H263" s="356">
        <v>0</v>
      </c>
      <c r="I263" s="344">
        <v>0</v>
      </c>
      <c r="J263" s="344">
        <v>-14.358172150657156</v>
      </c>
      <c r="K263" s="344">
        <v>-17.02299778206573</v>
      </c>
      <c r="L263" s="344">
        <v>0</v>
      </c>
      <c r="M263" s="344">
        <v>7.4092878451024191</v>
      </c>
      <c r="N263" s="344">
        <v>17.318948676982913</v>
      </c>
      <c r="O263" s="344">
        <v>2.7128046119955229</v>
      </c>
      <c r="P263" s="344">
        <v>0</v>
      </c>
      <c r="Q263" s="344">
        <v>17.318948676982693</v>
      </c>
      <c r="R263" s="344">
        <v>24.860148053414079</v>
      </c>
      <c r="S263" s="344">
        <v>14.567765481636075</v>
      </c>
      <c r="T263" s="344">
        <v>0</v>
      </c>
      <c r="U263" s="344">
        <v>-2.7025265694187173</v>
      </c>
      <c r="V263" s="344">
        <v>14.567765481636075</v>
      </c>
      <c r="W263" s="344">
        <v>22.082789804691583</v>
      </c>
      <c r="X263" s="344">
        <v>0</v>
      </c>
      <c r="Y263" s="344">
        <v>-14.358172150657378</v>
      </c>
      <c r="Z263" s="344">
        <v>-17.02299778206584</v>
      </c>
      <c r="AA263" s="344">
        <v>-1.1102230246251565E-13</v>
      </c>
      <c r="AB263" s="344">
        <v>7.4092878451026412</v>
      </c>
    </row>
    <row r="264" spans="1:28" x14ac:dyDescent="0.3">
      <c r="A264" s="327" t="s">
        <v>487</v>
      </c>
      <c r="B264" s="327" t="s">
        <v>411</v>
      </c>
      <c r="C264" s="327" t="s">
        <v>59</v>
      </c>
      <c r="D264" s="344">
        <v>1.4195578445548307</v>
      </c>
      <c r="E264" s="344">
        <v>-23.594504741516587</v>
      </c>
      <c r="F264" s="344">
        <v>-42.649786546419712</v>
      </c>
      <c r="G264" s="356">
        <v>1.4195578445543866</v>
      </c>
      <c r="H264" s="356">
        <v>0</v>
      </c>
      <c r="I264" s="344">
        <v>4.4408920985006262E-13</v>
      </c>
      <c r="J264" s="344">
        <v>-24.976505034501329</v>
      </c>
      <c r="K264" s="344">
        <v>-44.010223276993557</v>
      </c>
      <c r="L264" s="344">
        <v>0</v>
      </c>
      <c r="M264" s="344">
        <v>-1.4067037164637863</v>
      </c>
      <c r="N264" s="344">
        <v>46.037473222631633</v>
      </c>
      <c r="O264" s="344">
        <v>19.911821485910643</v>
      </c>
      <c r="P264" s="344">
        <v>0</v>
      </c>
      <c r="Q264" s="344">
        <v>46.037473222631185</v>
      </c>
      <c r="R264" s="344">
        <v>44.569667926464888</v>
      </c>
      <c r="S264" s="344">
        <v>25.616748734581751</v>
      </c>
      <c r="T264" s="344">
        <v>0</v>
      </c>
      <c r="U264" s="344">
        <v>-19.520192285711669</v>
      </c>
      <c r="V264" s="344">
        <v>25.616748734581307</v>
      </c>
      <c r="W264" s="344">
        <v>24.171805055579032</v>
      </c>
      <c r="X264" s="344">
        <v>0</v>
      </c>
      <c r="Y264" s="344">
        <v>-24.976505034501994</v>
      </c>
      <c r="Z264" s="344">
        <v>-44.010223276994218</v>
      </c>
      <c r="AA264" s="344">
        <v>-5.5511151231257827E-13</v>
      </c>
      <c r="AB264" s="344">
        <v>-1.4067037164640084</v>
      </c>
    </row>
    <row r="265" spans="1:28" x14ac:dyDescent="0.3">
      <c r="A265" s="327" t="s">
        <v>457</v>
      </c>
      <c r="B265" s="327" t="s">
        <v>411</v>
      </c>
      <c r="C265" s="327" t="s">
        <v>59</v>
      </c>
      <c r="D265" s="344">
        <v>32.469329011490359</v>
      </c>
      <c r="E265" s="344">
        <v>-82.000048770907171</v>
      </c>
      <c r="F265" s="344">
        <v>-84.011793762330257</v>
      </c>
      <c r="G265" s="356">
        <v>32.469329011490132</v>
      </c>
      <c r="H265" s="356">
        <v>0</v>
      </c>
      <c r="I265" s="344">
        <v>0</v>
      </c>
      <c r="J265" s="344">
        <v>-102.03989384924073</v>
      </c>
      <c r="K265" s="344">
        <v>-105.39334470482397</v>
      </c>
      <c r="L265" s="344">
        <v>0</v>
      </c>
      <c r="M265" s="344">
        <v>-19.574320300081993</v>
      </c>
      <c r="N265" s="344">
        <v>124.20343050960803</v>
      </c>
      <c r="O265" s="344">
        <v>2.6875863160586988</v>
      </c>
      <c r="P265" s="344">
        <v>0</v>
      </c>
      <c r="Q265" s="344">
        <v>124.2034305096078</v>
      </c>
      <c r="R265" s="344">
        <v>93.050386693691806</v>
      </c>
      <c r="S265" s="344">
        <v>122.59743874935513</v>
      </c>
      <c r="T265" s="344">
        <v>0</v>
      </c>
      <c r="U265" s="344">
        <v>-2.4840213043049175</v>
      </c>
      <c r="V265" s="344">
        <v>122.59743874935513</v>
      </c>
      <c r="W265" s="344">
        <v>89.800947887562543</v>
      </c>
      <c r="X265" s="344">
        <v>0</v>
      </c>
      <c r="Y265" s="344">
        <v>-102.03989384924061</v>
      </c>
      <c r="Z265" s="344">
        <v>-105.39334470482386</v>
      </c>
      <c r="AA265" s="344">
        <v>-1.1102230246251565E-13</v>
      </c>
      <c r="AB265" s="344">
        <v>-19.574320300082213</v>
      </c>
    </row>
    <row r="266" spans="1:28" x14ac:dyDescent="0.3">
      <c r="A266" s="327" t="s">
        <v>458</v>
      </c>
      <c r="B266" s="327" t="s">
        <v>411</v>
      </c>
      <c r="C266" s="327" t="s">
        <v>59</v>
      </c>
      <c r="D266" s="344">
        <v>-0.43864413359218091</v>
      </c>
      <c r="E266" s="344">
        <v>-53.293339483463711</v>
      </c>
      <c r="F266" s="344">
        <v>-112.39572957591304</v>
      </c>
      <c r="G266" s="356">
        <v>-0.438644133592625</v>
      </c>
      <c r="H266" s="356">
        <v>0</v>
      </c>
      <c r="I266" s="344">
        <v>6.6613381477509392E-13</v>
      </c>
      <c r="J266" s="344">
        <v>-52.763929034767123</v>
      </c>
      <c r="K266" s="344">
        <v>-111.88124969127445</v>
      </c>
      <c r="L266" s="344">
        <v>0</v>
      </c>
      <c r="M266" s="344">
        <v>0.63634442900761812</v>
      </c>
      <c r="N266" s="344">
        <v>126.08850817968653</v>
      </c>
      <c r="O266" s="344">
        <v>66.580170421764336</v>
      </c>
      <c r="P266" s="344">
        <v>0</v>
      </c>
      <c r="Q266" s="344">
        <v>126.08850817968586</v>
      </c>
      <c r="R266" s="344">
        <v>126.64653630586909</v>
      </c>
      <c r="S266" s="344">
        <v>55.780461670932759</v>
      </c>
      <c r="T266" s="344">
        <v>0</v>
      </c>
      <c r="U266" s="344">
        <v>-62.421994522018018</v>
      </c>
      <c r="V266" s="344">
        <v>55.780461670932091</v>
      </c>
      <c r="W266" s="344">
        <v>56.325201114504566</v>
      </c>
      <c r="X266" s="344">
        <v>0</v>
      </c>
      <c r="Y266" s="344">
        <v>-52.763929034767564</v>
      </c>
      <c r="Z266" s="344">
        <v>-111.881249691275</v>
      </c>
      <c r="AA266" s="344">
        <v>-6.6613381477509392E-13</v>
      </c>
      <c r="AB266" s="344">
        <v>0.63634442900695198</v>
      </c>
    </row>
    <row r="267" spans="1:28" x14ac:dyDescent="0.3">
      <c r="A267" s="327" t="s">
        <v>459</v>
      </c>
      <c r="B267" s="327" t="s">
        <v>411</v>
      </c>
      <c r="C267" s="327" t="s">
        <v>59</v>
      </c>
      <c r="D267" s="344">
        <v>11.084095390547111</v>
      </c>
      <c r="E267" s="344">
        <v>-52.022462088807011</v>
      </c>
      <c r="F267" s="344">
        <v>-175.00556301390924</v>
      </c>
      <c r="G267" s="356">
        <v>11.084095390547333</v>
      </c>
      <c r="H267" s="356">
        <v>0</v>
      </c>
      <c r="I267" s="344">
        <v>0</v>
      </c>
      <c r="J267" s="344">
        <v>-62.398568141630584</v>
      </c>
      <c r="K267" s="344">
        <v>-184.04507767586608</v>
      </c>
      <c r="L267" s="344">
        <v>0</v>
      </c>
      <c r="M267" s="344">
        <v>-10.927716487933559</v>
      </c>
      <c r="N267" s="344">
        <v>225.5589829751714</v>
      </c>
      <c r="O267" s="344">
        <v>149.08271619995907</v>
      </c>
      <c r="P267" s="344">
        <v>0</v>
      </c>
      <c r="Q267" s="344">
        <v>225.5589829751714</v>
      </c>
      <c r="R267" s="344">
        <v>212.15965205009391</v>
      </c>
      <c r="S267" s="344">
        <v>66.560279865289118</v>
      </c>
      <c r="T267" s="344">
        <v>0</v>
      </c>
      <c r="U267" s="344">
        <v>-129.73726858716506</v>
      </c>
      <c r="V267" s="344">
        <v>66.560279865289118</v>
      </c>
      <c r="W267" s="344">
        <v>54.887009096236113</v>
      </c>
      <c r="X267" s="344">
        <v>0</v>
      </c>
      <c r="Y267" s="344">
        <v>-62.398568141630804</v>
      </c>
      <c r="Z267" s="344">
        <v>-184.0450776758662</v>
      </c>
      <c r="AA267" s="344">
        <v>-1.1102230246251565E-13</v>
      </c>
      <c r="AB267" s="344">
        <v>-10.927716487933781</v>
      </c>
    </row>
    <row r="268" spans="1:28" x14ac:dyDescent="0.3">
      <c r="A268" s="327" t="s">
        <v>460</v>
      </c>
      <c r="B268" s="327" t="s">
        <v>411</v>
      </c>
      <c r="C268" s="327" t="s">
        <v>59</v>
      </c>
      <c r="D268" s="344">
        <v>68.208598326997773</v>
      </c>
      <c r="E268" s="344">
        <v>12.940718762802117</v>
      </c>
      <c r="F268" s="344">
        <v>-18.103548570635009</v>
      </c>
      <c r="G268" s="356">
        <v>68.208598326997546</v>
      </c>
      <c r="H268" s="356">
        <v>0</v>
      </c>
      <c r="I268" s="344">
        <v>4.4408920985006262E-13</v>
      </c>
      <c r="J268" s="344">
        <v>-51.624747492875159</v>
      </c>
      <c r="K268" s="344">
        <v>-80.671477058065094</v>
      </c>
      <c r="L268" s="344">
        <v>0</v>
      </c>
      <c r="M268" s="344">
        <v>-63.668441975519464</v>
      </c>
      <c r="N268" s="344">
        <v>87.859555821403262</v>
      </c>
      <c r="O268" s="344">
        <v>31.61059675909317</v>
      </c>
      <c r="P268" s="344">
        <v>0</v>
      </c>
      <c r="Q268" s="344">
        <v>87.859555821402807</v>
      </c>
      <c r="R268" s="344">
        <v>18.453906649579022</v>
      </c>
      <c r="S268" s="344">
        <v>54.512265763198677</v>
      </c>
      <c r="T268" s="344">
        <v>0</v>
      </c>
      <c r="U268" s="344">
        <v>-30.639941070778278</v>
      </c>
      <c r="V268" s="344">
        <v>54.512265763198457</v>
      </c>
      <c r="W268" s="344">
        <v>-12.745676975055463</v>
      </c>
      <c r="X268" s="344">
        <v>0</v>
      </c>
      <c r="Y268" s="344">
        <v>-51.624747492875599</v>
      </c>
      <c r="Z268" s="344">
        <v>-80.671477058065435</v>
      </c>
      <c r="AA268" s="344">
        <v>-3.3306690738754696E-13</v>
      </c>
      <c r="AB268" s="344">
        <v>-63.668441975519798</v>
      </c>
    </row>
    <row r="269" spans="1:28" x14ac:dyDescent="0.3">
      <c r="A269" s="327" t="s">
        <v>461</v>
      </c>
      <c r="B269" s="327" t="s">
        <v>411</v>
      </c>
      <c r="C269" s="327" t="s">
        <v>59</v>
      </c>
      <c r="D269" s="344">
        <v>-31.465658551508291</v>
      </c>
      <c r="E269" s="344">
        <v>-48.435366194571003</v>
      </c>
      <c r="F269" s="344">
        <v>-77.078469774388154</v>
      </c>
      <c r="G269" s="356">
        <v>-31.465658551508401</v>
      </c>
      <c r="H269" s="356">
        <v>0</v>
      </c>
      <c r="I269" s="344">
        <v>0</v>
      </c>
      <c r="J269" s="344">
        <v>-17.515365476710954</v>
      </c>
      <c r="K269" s="344">
        <v>-47.085822193422722</v>
      </c>
      <c r="L269" s="344">
        <v>0</v>
      </c>
      <c r="M269" s="344">
        <v>32.494511037733929</v>
      </c>
      <c r="N269" s="344">
        <v>49.426623495212318</v>
      </c>
      <c r="O269" s="344">
        <v>31.036908887144943</v>
      </c>
      <c r="P269" s="344">
        <v>0</v>
      </c>
      <c r="Q269" s="344">
        <v>49.426623495212098</v>
      </c>
      <c r="R269" s="344">
        <v>83.517160869394317</v>
      </c>
      <c r="S269" s="344">
        <v>17.832894199859119</v>
      </c>
      <c r="T269" s="344">
        <v>0</v>
      </c>
      <c r="U269" s="344">
        <v>-30.100716870792411</v>
      </c>
      <c r="V269" s="344">
        <v>17.832894199858895</v>
      </c>
      <c r="W269" s="344">
        <v>50.900830224144045</v>
      </c>
      <c r="X269" s="344">
        <v>0</v>
      </c>
      <c r="Y269" s="344">
        <v>-17.515365476711175</v>
      </c>
      <c r="Z269" s="344">
        <v>-47.085822193422722</v>
      </c>
      <c r="AA269" s="344">
        <v>-1.1102230246251565E-13</v>
      </c>
      <c r="AB269" s="344">
        <v>32.494511037734156</v>
      </c>
    </row>
    <row r="270" spans="1:28" x14ac:dyDescent="0.3">
      <c r="A270" s="327" t="s">
        <v>462</v>
      </c>
      <c r="B270" s="327" t="s">
        <v>411</v>
      </c>
      <c r="C270" s="327" t="s">
        <v>59</v>
      </c>
      <c r="D270" s="344">
        <v>87.201835705922321</v>
      </c>
      <c r="E270" s="344">
        <v>29.744293331258163</v>
      </c>
      <c r="F270" s="344">
        <v>-181.37402394141711</v>
      </c>
      <c r="G270" s="356">
        <v>87.201835705922107</v>
      </c>
      <c r="H270" s="356">
        <v>0</v>
      </c>
      <c r="I270" s="344">
        <v>0</v>
      </c>
      <c r="J270" s="344">
        <v>-52.847845193111922</v>
      </c>
      <c r="K270" s="344">
        <v>-247.03531237673448</v>
      </c>
      <c r="L270" s="344">
        <v>0</v>
      </c>
      <c r="M270" s="344">
        <v>-80.206756759132475</v>
      </c>
      <c r="N270" s="344">
        <v>328.08774446034494</v>
      </c>
      <c r="O270" s="344">
        <v>257.90407368887378</v>
      </c>
      <c r="P270" s="344">
        <v>0</v>
      </c>
      <c r="Q270" s="344">
        <v>328.08774446034494</v>
      </c>
      <c r="R270" s="344">
        <v>221.56820118291853</v>
      </c>
      <c r="S270" s="344">
        <v>55.798347872963781</v>
      </c>
      <c r="T270" s="344">
        <v>0</v>
      </c>
      <c r="U270" s="344">
        <v>-205.01929103213624</v>
      </c>
      <c r="V270" s="344">
        <v>55.798347872963781</v>
      </c>
      <c r="W270" s="344">
        <v>-28.885009270758879</v>
      </c>
      <c r="X270" s="344">
        <v>0</v>
      </c>
      <c r="Y270" s="344">
        <v>-52.847845193112029</v>
      </c>
      <c r="Z270" s="344">
        <v>-247.03531237673459</v>
      </c>
      <c r="AA270" s="344">
        <v>0</v>
      </c>
      <c r="AB270" s="344">
        <v>-80.206756759132475</v>
      </c>
    </row>
    <row r="271" spans="1:28" x14ac:dyDescent="0.3">
      <c r="A271" s="327" t="s">
        <v>463</v>
      </c>
      <c r="B271" s="327" t="s">
        <v>411</v>
      </c>
      <c r="C271" s="327" t="s">
        <v>59</v>
      </c>
      <c r="D271" s="344">
        <v>209.46548253137732</v>
      </c>
      <c r="E271" s="344">
        <v>8.8074821892567545</v>
      </c>
      <c r="F271" s="344">
        <v>-179.21441200088751</v>
      </c>
      <c r="G271" s="356">
        <v>209.46548253137709</v>
      </c>
      <c r="H271" s="356">
        <v>0</v>
      </c>
      <c r="I271" s="344">
        <v>0</v>
      </c>
      <c r="J271" s="344">
        <v>-161.28132896174964</v>
      </c>
      <c r="K271" s="344">
        <v>-317.86015279678571</v>
      </c>
      <c r="L271" s="344">
        <v>0</v>
      </c>
      <c r="M271" s="344">
        <v>-167.08027456207785</v>
      </c>
      <c r="N271" s="344">
        <v>471.27142168709389</v>
      </c>
      <c r="O271" s="344">
        <v>229.21527740050828</v>
      </c>
      <c r="P271" s="344">
        <v>0</v>
      </c>
      <c r="Q271" s="344">
        <v>471.27142168709366</v>
      </c>
      <c r="R271" s="344">
        <v>219.15456933984157</v>
      </c>
      <c r="S271" s="344">
        <v>197.25937150624117</v>
      </c>
      <c r="T271" s="344">
        <v>0</v>
      </c>
      <c r="U271" s="344">
        <v>-186.45701672928061</v>
      </c>
      <c r="V271" s="344">
        <v>197.25937150624139</v>
      </c>
      <c r="W271" s="344">
        <v>-8.2781139974439366</v>
      </c>
      <c r="X271" s="344">
        <v>0</v>
      </c>
      <c r="Y271" s="344">
        <v>-161.28132896174975</v>
      </c>
      <c r="Z271" s="344">
        <v>-317.8601527967856</v>
      </c>
      <c r="AA271" s="344">
        <v>2.2204460492503131E-13</v>
      </c>
      <c r="AB271" s="344">
        <v>-167.08027456207773</v>
      </c>
    </row>
    <row r="272" spans="1:28" x14ac:dyDescent="0.3">
      <c r="A272" s="327" t="s">
        <v>525</v>
      </c>
      <c r="B272" s="327" t="s">
        <v>411</v>
      </c>
      <c r="C272" s="327" t="s">
        <v>59</v>
      </c>
      <c r="D272" s="344">
        <v>36.174465799881482</v>
      </c>
      <c r="E272" s="344">
        <v>-53.214253659482182</v>
      </c>
      <c r="F272" s="344">
        <v>-57.260791697484436</v>
      </c>
      <c r="G272" s="356">
        <v>36.174465799881482</v>
      </c>
      <c r="H272" s="356">
        <v>0</v>
      </c>
      <c r="I272" s="344">
        <v>-2.2204460492503131E-13</v>
      </c>
      <c r="J272" s="344">
        <v>-85.182985946070545</v>
      </c>
      <c r="K272" s="344">
        <v>-89.343145091186017</v>
      </c>
      <c r="L272" s="344">
        <v>0</v>
      </c>
      <c r="M272" s="344">
        <v>-33.555856450694698</v>
      </c>
      <c r="N272" s="344">
        <v>98.759357647210777</v>
      </c>
      <c r="O272" s="344">
        <v>4.3890148406657836</v>
      </c>
      <c r="P272" s="344">
        <v>0</v>
      </c>
      <c r="Q272" s="344">
        <v>98.759357647211004</v>
      </c>
      <c r="R272" s="344">
        <v>60.921542864729837</v>
      </c>
      <c r="S272" s="344">
        <v>94.212098083738425</v>
      </c>
      <c r="T272" s="344">
        <v>0</v>
      </c>
      <c r="U272" s="344">
        <v>-4.3162771765560271</v>
      </c>
      <c r="V272" s="344">
        <v>94.212098083738653</v>
      </c>
      <c r="W272" s="344">
        <v>56.240614561480662</v>
      </c>
      <c r="X272" s="344">
        <v>0</v>
      </c>
      <c r="Y272" s="344">
        <v>-85.182985946070431</v>
      </c>
      <c r="Z272" s="344">
        <v>-89.343145091185789</v>
      </c>
      <c r="AA272" s="344">
        <v>2.2204460492503131E-13</v>
      </c>
      <c r="AB272" s="344">
        <v>-33.555856450694478</v>
      </c>
    </row>
    <row r="273" spans="1:28" x14ac:dyDescent="0.3">
      <c r="A273" s="327" t="s">
        <v>526</v>
      </c>
      <c r="B273" s="327" t="s">
        <v>411</v>
      </c>
      <c r="C273" s="327" t="s">
        <v>59</v>
      </c>
      <c r="D273" s="344">
        <v>96.060115187432743</v>
      </c>
      <c r="E273" s="344">
        <v>46.882008769563164</v>
      </c>
      <c r="F273" s="344">
        <v>-52.75285068201152</v>
      </c>
      <c r="G273" s="356">
        <v>96.060115187432515</v>
      </c>
      <c r="H273" s="356">
        <v>0</v>
      </c>
      <c r="I273" s="344">
        <v>0</v>
      </c>
      <c r="J273" s="344">
        <v>-44.860923643660897</v>
      </c>
      <c r="K273" s="344">
        <v>-135.75934443255167</v>
      </c>
      <c r="L273" s="344">
        <v>0</v>
      </c>
      <c r="M273" s="344">
        <v>-87.635099492646034</v>
      </c>
      <c r="N273" s="344">
        <v>157.11514601496802</v>
      </c>
      <c r="O273" s="344">
        <v>105.18970194789378</v>
      </c>
      <c r="P273" s="344">
        <v>0</v>
      </c>
      <c r="Q273" s="344">
        <v>157.11514601496779</v>
      </c>
      <c r="R273" s="344">
        <v>55.697243541974032</v>
      </c>
      <c r="S273" s="344">
        <v>46.976606297712834</v>
      </c>
      <c r="T273" s="344">
        <v>0</v>
      </c>
      <c r="U273" s="344">
        <v>-95.173506156160272</v>
      </c>
      <c r="V273" s="344">
        <v>46.976606297712607</v>
      </c>
      <c r="W273" s="344">
        <v>-44.782443814881944</v>
      </c>
      <c r="X273" s="344">
        <v>0</v>
      </c>
      <c r="Y273" s="344">
        <v>-44.86092364366079</v>
      </c>
      <c r="Z273" s="344">
        <v>-135.75934443255179</v>
      </c>
      <c r="AA273" s="344">
        <v>0</v>
      </c>
      <c r="AB273" s="344">
        <v>-87.635099492646034</v>
      </c>
    </row>
    <row r="274" spans="1:28" x14ac:dyDescent="0.3">
      <c r="A274" s="327" t="s">
        <v>527</v>
      </c>
      <c r="B274" s="327" t="s">
        <v>411</v>
      </c>
      <c r="C274" s="327" t="s">
        <v>59</v>
      </c>
      <c r="D274" s="344">
        <v>91.916794089816904</v>
      </c>
      <c r="E274" s="344">
        <v>-44.240133205229462</v>
      </c>
      <c r="F274" s="344">
        <v>-83.372689898941871</v>
      </c>
      <c r="G274" s="356">
        <v>91.916794089816904</v>
      </c>
      <c r="H274" s="356">
        <v>0</v>
      </c>
      <c r="I274" s="344">
        <v>0</v>
      </c>
      <c r="J274" s="344">
        <v>-124.68877932719191</v>
      </c>
      <c r="K274" s="344">
        <v>-160.52260380104667</v>
      </c>
      <c r="L274" s="344">
        <v>0</v>
      </c>
      <c r="M274" s="344">
        <v>-84.173095096837685</v>
      </c>
      <c r="N274" s="344">
        <v>191.24821810210713</v>
      </c>
      <c r="O274" s="344">
        <v>42.697657498537602</v>
      </c>
      <c r="P274" s="344">
        <v>0</v>
      </c>
      <c r="Q274" s="344">
        <v>191.2482181021069</v>
      </c>
      <c r="R274" s="344">
        <v>90.962699308776209</v>
      </c>
      <c r="S274" s="344">
        <v>142.46024166951221</v>
      </c>
      <c r="T274" s="344">
        <v>0</v>
      </c>
      <c r="U274" s="344">
        <v>-40.944500206443024</v>
      </c>
      <c r="V274" s="344">
        <v>142.46024166951199</v>
      </c>
      <c r="W274" s="344">
        <v>46.287994268500164</v>
      </c>
      <c r="X274" s="344">
        <v>0</v>
      </c>
      <c r="Y274" s="344">
        <v>-124.68877932719191</v>
      </c>
      <c r="Z274" s="344">
        <v>-160.52260380104678</v>
      </c>
      <c r="AA274" s="344">
        <v>-1.1102230246251565E-13</v>
      </c>
      <c r="AB274" s="344">
        <v>-84.173095096837571</v>
      </c>
    </row>
    <row r="275" spans="1:28" x14ac:dyDescent="0.3">
      <c r="A275" s="327" t="s">
        <v>637</v>
      </c>
      <c r="B275" s="327" t="s">
        <v>411</v>
      </c>
      <c r="C275" s="327" t="s">
        <v>334</v>
      </c>
      <c r="D275" s="344">
        <v>-149.6384705607816</v>
      </c>
      <c r="E275" s="344">
        <v>-73.913406332793755</v>
      </c>
      <c r="F275" s="344">
        <v>699.60081706282563</v>
      </c>
      <c r="G275" s="356">
        <v>-149.63847056078171</v>
      </c>
      <c r="H275" s="356">
        <v>0</v>
      </c>
      <c r="I275" s="344">
        <v>0</v>
      </c>
      <c r="J275" s="344">
        <v>90.447726635237927</v>
      </c>
      <c r="K275" s="344">
        <v>1000.8699697011938</v>
      </c>
      <c r="L275" s="344">
        <v>0</v>
      </c>
      <c r="M275" s="344">
        <v>177.64142672274974</v>
      </c>
      <c r="N275" s="344">
        <v>-499.7952059579647</v>
      </c>
      <c r="O275" s="344">
        <v>-455.09187385887316</v>
      </c>
      <c r="P275" s="344">
        <v>0</v>
      </c>
      <c r="Q275" s="344">
        <v>-499.7952059579647</v>
      </c>
      <c r="R275" s="344">
        <v>-411.58276458544498</v>
      </c>
      <c r="S275" s="344">
        <v>-81.883076504202563</v>
      </c>
      <c r="T275" s="344">
        <v>0</v>
      </c>
      <c r="U275" s="344">
        <v>835.21707889554045</v>
      </c>
      <c r="V275" s="344">
        <v>-81.883076504202791</v>
      </c>
      <c r="W275" s="344">
        <v>79.827066114043888</v>
      </c>
      <c r="X275" s="344">
        <v>0</v>
      </c>
      <c r="Y275" s="344">
        <v>90.44772663523726</v>
      </c>
      <c r="Z275" s="344">
        <v>1000.8699697011929</v>
      </c>
      <c r="AA275" s="344">
        <v>-1.1102230246251565E-13</v>
      </c>
      <c r="AB275" s="344">
        <v>177.64142672274974</v>
      </c>
    </row>
    <row r="276" spans="1:28" x14ac:dyDescent="0.3">
      <c r="A276" s="327" t="s">
        <v>488</v>
      </c>
      <c r="B276" s="327" t="s">
        <v>411</v>
      </c>
      <c r="C276" s="327" t="s">
        <v>334</v>
      </c>
      <c r="D276" s="344">
        <v>-9.2319604811238456</v>
      </c>
      <c r="E276" s="344">
        <v>-52.838721684211109</v>
      </c>
      <c r="F276" s="344">
        <v>550.02430211710384</v>
      </c>
      <c r="G276" s="356">
        <v>-9.2319604811235134</v>
      </c>
      <c r="H276" s="356">
        <v>0</v>
      </c>
      <c r="I276" s="344">
        <v>-2.2204460492503131E-13</v>
      </c>
      <c r="J276" s="344">
        <v>-44.008635491982858</v>
      </c>
      <c r="K276" s="344">
        <v>564.48772535989895</v>
      </c>
      <c r="L276" s="344">
        <v>0</v>
      </c>
      <c r="M276" s="344">
        <v>9.3347722407028932</v>
      </c>
      <c r="N276" s="344">
        <v>-360.80665386165913</v>
      </c>
      <c r="O276" s="344">
        <v>-388.93890355337868</v>
      </c>
      <c r="P276" s="344">
        <v>0</v>
      </c>
      <c r="Q276" s="344">
        <v>-360.8066538616589</v>
      </c>
      <c r="R276" s="344">
        <v>-354.84830990057316</v>
      </c>
      <c r="S276" s="344">
        <v>46.035917731064522</v>
      </c>
      <c r="T276" s="344">
        <v>0</v>
      </c>
      <c r="U276" s="344">
        <v>636.50440085031494</v>
      </c>
      <c r="V276" s="344">
        <v>46.03591773106497</v>
      </c>
      <c r="W276" s="344">
        <v>55.795507086571661</v>
      </c>
      <c r="X276" s="344">
        <v>0</v>
      </c>
      <c r="Y276" s="344">
        <v>-44.008635491982858</v>
      </c>
      <c r="Z276" s="344">
        <v>564.4877253598994</v>
      </c>
      <c r="AA276" s="344">
        <v>2.2204460492503131E-13</v>
      </c>
      <c r="AB276" s="344">
        <v>9.3347722407033373</v>
      </c>
    </row>
    <row r="277" spans="1:28" x14ac:dyDescent="0.3">
      <c r="A277" s="327" t="s">
        <v>489</v>
      </c>
      <c r="B277" s="327" t="s">
        <v>411</v>
      </c>
      <c r="C277" s="327" t="s">
        <v>334</v>
      </c>
      <c r="D277" s="344">
        <v>-46.694768570722964</v>
      </c>
      <c r="E277" s="344">
        <v>-52.529102679671368</v>
      </c>
      <c r="F277" s="344">
        <v>493.13431670287656</v>
      </c>
      <c r="G277" s="356">
        <v>-46.694768570722964</v>
      </c>
      <c r="H277" s="356">
        <v>0</v>
      </c>
      <c r="I277" s="344">
        <v>-2.2204460492503131E-13</v>
      </c>
      <c r="J277" s="344">
        <v>-4.844927087472306</v>
      </c>
      <c r="K277" s="344">
        <v>567.9869360112333</v>
      </c>
      <c r="L277" s="344">
        <v>0</v>
      </c>
      <c r="M277" s="344">
        <v>50.47253675249874</v>
      </c>
      <c r="N277" s="344">
        <v>-361.7008355660758</v>
      </c>
      <c r="O277" s="344">
        <v>-365.42111031458199</v>
      </c>
      <c r="P277" s="344">
        <v>0</v>
      </c>
      <c r="Q277" s="344">
        <v>-361.7008355660758</v>
      </c>
      <c r="R277" s="344">
        <v>-330.21805011301274</v>
      </c>
      <c r="S277" s="344">
        <v>6.032666930222641</v>
      </c>
      <c r="T277" s="344">
        <v>0</v>
      </c>
      <c r="U277" s="344">
        <v>575.88712101486283</v>
      </c>
      <c r="V277" s="344">
        <v>6.032666930222641</v>
      </c>
      <c r="W277" s="344">
        <v>55.455499726146719</v>
      </c>
      <c r="X277" s="344">
        <v>0</v>
      </c>
      <c r="Y277" s="344">
        <v>-4.844927087472306</v>
      </c>
      <c r="Z277" s="344">
        <v>567.98693601123261</v>
      </c>
      <c r="AA277" s="344">
        <v>0</v>
      </c>
      <c r="AB277" s="344">
        <v>50.47253675249874</v>
      </c>
    </row>
    <row r="278" spans="1:28" x14ac:dyDescent="0.3">
      <c r="A278" s="327" t="s">
        <v>490</v>
      </c>
      <c r="B278" s="327" t="s">
        <v>411</v>
      </c>
      <c r="C278" s="327" t="s">
        <v>334</v>
      </c>
      <c r="D278" s="344">
        <v>-88.482794578019991</v>
      </c>
      <c r="E278" s="344">
        <v>-56.327727421641825</v>
      </c>
      <c r="F278" s="344">
        <v>789.38116262851793</v>
      </c>
      <c r="G278" s="356">
        <v>-88.482794578019991</v>
      </c>
      <c r="H278" s="356">
        <v>0</v>
      </c>
      <c r="I278" s="344">
        <v>-2.2204460492503131E-13</v>
      </c>
      <c r="J278" s="344">
        <v>36.604721177148747</v>
      </c>
      <c r="K278" s="344">
        <v>965.23065406795604</v>
      </c>
      <c r="L278" s="344">
        <v>0</v>
      </c>
      <c r="M278" s="344">
        <v>98.630896709558385</v>
      </c>
      <c r="N278" s="344">
        <v>-490.72402823171581</v>
      </c>
      <c r="O278" s="344">
        <v>-472.60385380193526</v>
      </c>
      <c r="P278" s="344">
        <v>0</v>
      </c>
      <c r="Q278" s="344">
        <v>-490.72402823171581</v>
      </c>
      <c r="R278" s="344">
        <v>-441.1059896174587</v>
      </c>
      <c r="S278" s="344">
        <v>-34.194528002502445</v>
      </c>
      <c r="T278" s="344">
        <v>0</v>
      </c>
      <c r="U278" s="344">
        <v>896.15473441021345</v>
      </c>
      <c r="V278" s="344">
        <v>-34.194528002502558</v>
      </c>
      <c r="W278" s="344">
        <v>59.704092687720149</v>
      </c>
      <c r="X278" s="344">
        <v>0</v>
      </c>
      <c r="Y278" s="344">
        <v>36.604721177148747</v>
      </c>
      <c r="Z278" s="344">
        <v>965.23065406795558</v>
      </c>
      <c r="AA278" s="344">
        <v>0</v>
      </c>
      <c r="AB278" s="344">
        <v>98.630896709558385</v>
      </c>
    </row>
    <row r="279" spans="1:28" x14ac:dyDescent="0.3">
      <c r="A279" s="327" t="s">
        <v>491</v>
      </c>
      <c r="B279" s="327" t="s">
        <v>411</v>
      </c>
      <c r="C279" s="327" t="s">
        <v>334</v>
      </c>
      <c r="D279" s="344">
        <v>5.6727620524272826</v>
      </c>
      <c r="E279" s="344">
        <v>-46.881157509481739</v>
      </c>
      <c r="F279" s="344">
        <v>909.29060091205383</v>
      </c>
      <c r="G279" s="356">
        <v>5.6727620524270606</v>
      </c>
      <c r="H279" s="356">
        <v>0</v>
      </c>
      <c r="I279" s="344">
        <v>2.2204460492503131E-13</v>
      </c>
      <c r="J279" s="344">
        <v>-52.239964399054315</v>
      </c>
      <c r="K279" s="344">
        <v>898.56585142813958</v>
      </c>
      <c r="L279" s="344">
        <v>0</v>
      </c>
      <c r="M279" s="344">
        <v>-5.6167167697672715</v>
      </c>
      <c r="N279" s="344">
        <v>-473.2743445832528</v>
      </c>
      <c r="O279" s="344">
        <v>-500.79953582563388</v>
      </c>
      <c r="P279" s="344">
        <v>0</v>
      </c>
      <c r="Q279" s="344">
        <v>-473.27434458325303</v>
      </c>
      <c r="R279" s="344">
        <v>-476.24525729312961</v>
      </c>
      <c r="S279" s="344">
        <v>55.134294542339205</v>
      </c>
      <c r="T279" s="344">
        <v>0</v>
      </c>
      <c r="U279" s="344">
        <v>1003.2055770236625</v>
      </c>
      <c r="V279" s="344">
        <v>55.134294542339205</v>
      </c>
      <c r="W279" s="344">
        <v>49.188518751791534</v>
      </c>
      <c r="X279" s="344">
        <v>0</v>
      </c>
      <c r="Y279" s="344">
        <v>-52.239964399054209</v>
      </c>
      <c r="Z279" s="344">
        <v>898.56585142813913</v>
      </c>
      <c r="AA279" s="344">
        <v>-2.2204460492503131E-13</v>
      </c>
      <c r="AB279" s="344">
        <v>-5.6167167697673825</v>
      </c>
    </row>
    <row r="280" spans="1:28" x14ac:dyDescent="0.3">
      <c r="A280" s="327" t="s">
        <v>492</v>
      </c>
      <c r="B280" s="327" t="s">
        <v>411</v>
      </c>
      <c r="C280" s="327" t="s">
        <v>334</v>
      </c>
      <c r="D280" s="344">
        <v>-4.424405295821221</v>
      </c>
      <c r="E280" s="344">
        <v>-26.019586513569948</v>
      </c>
      <c r="F280" s="344">
        <v>190.45862326086382</v>
      </c>
      <c r="G280" s="356">
        <v>-4.4244052958216651</v>
      </c>
      <c r="H280" s="356">
        <v>0</v>
      </c>
      <c r="I280" s="344">
        <v>2.2204460492503131E-13</v>
      </c>
      <c r="J280" s="344">
        <v>-21.673075966372135</v>
      </c>
      <c r="K280" s="344">
        <v>195.77751172072678</v>
      </c>
      <c r="L280" s="344">
        <v>0</v>
      </c>
      <c r="M280" s="344">
        <v>4.4683581080073864</v>
      </c>
      <c r="N280" s="344">
        <v>-163.70450803485548</v>
      </c>
      <c r="O280" s="344">
        <v>-181.84445536207605</v>
      </c>
      <c r="P280" s="344">
        <v>0</v>
      </c>
      <c r="Q280" s="344">
        <v>-163.70450803485571</v>
      </c>
      <c r="R280" s="344">
        <v>-159.9875981458535</v>
      </c>
      <c r="S280" s="344">
        <v>22.167633326682257</v>
      </c>
      <c r="T280" s="344">
        <v>0</v>
      </c>
      <c r="U280" s="344">
        <v>222.26288196756494</v>
      </c>
      <c r="V280" s="344">
        <v>22.167633326682036</v>
      </c>
      <c r="W280" s="344">
        <v>26.716074266293521</v>
      </c>
      <c r="X280" s="344">
        <v>0</v>
      </c>
      <c r="Y280" s="344">
        <v>-21.673075966372135</v>
      </c>
      <c r="Z280" s="344">
        <v>195.77751172072655</v>
      </c>
      <c r="AA280" s="344">
        <v>-2.2204460492503131E-13</v>
      </c>
      <c r="AB280" s="344">
        <v>4.4683581080071644</v>
      </c>
    </row>
    <row r="281" spans="1:28" x14ac:dyDescent="0.3">
      <c r="A281" s="327" t="s">
        <v>493</v>
      </c>
      <c r="B281" s="327" t="s">
        <v>411</v>
      </c>
      <c r="C281" s="327" t="s">
        <v>334</v>
      </c>
      <c r="D281" s="344">
        <v>30.508971826466833</v>
      </c>
      <c r="E281" s="344">
        <v>-22.782403699634024</v>
      </c>
      <c r="F281" s="344">
        <v>156.41885505506957</v>
      </c>
      <c r="G281" s="356">
        <v>30.508971826466393</v>
      </c>
      <c r="H281" s="356">
        <v>0</v>
      </c>
      <c r="I281" s="344">
        <v>2.2204460492503131E-13</v>
      </c>
      <c r="J281" s="344">
        <v>-51.696124388414979</v>
      </c>
      <c r="K281" s="344">
        <v>122.20889097062404</v>
      </c>
      <c r="L281" s="344">
        <v>0</v>
      </c>
      <c r="M281" s="344">
        <v>-29.582264371290524</v>
      </c>
      <c r="N281" s="344">
        <v>-108.87950497309041</v>
      </c>
      <c r="O281" s="344">
        <v>-154.96232050756475</v>
      </c>
      <c r="P281" s="344">
        <v>0</v>
      </c>
      <c r="Q281" s="344">
        <v>-108.87950497309073</v>
      </c>
      <c r="R281" s="344">
        <v>-135.26141236626754</v>
      </c>
      <c r="S281" s="344">
        <v>54.529188667812093</v>
      </c>
      <c r="T281" s="344">
        <v>0</v>
      </c>
      <c r="U281" s="344">
        <v>183.38054995078301</v>
      </c>
      <c r="V281" s="344">
        <v>54.529188667811646</v>
      </c>
      <c r="W281" s="344">
        <v>23.314920170225406</v>
      </c>
      <c r="X281" s="344">
        <v>0</v>
      </c>
      <c r="Y281" s="344">
        <v>-51.696124388415313</v>
      </c>
      <c r="Z281" s="344">
        <v>122.20889097062337</v>
      </c>
      <c r="AA281" s="344">
        <v>-3.3306690738754696E-13</v>
      </c>
      <c r="AB281" s="344">
        <v>-29.582264371290524</v>
      </c>
    </row>
    <row r="282" spans="1:28" x14ac:dyDescent="0.3">
      <c r="A282" s="327" t="s">
        <v>494</v>
      </c>
      <c r="B282" s="327" t="s">
        <v>411</v>
      </c>
      <c r="C282" s="327" t="s">
        <v>334</v>
      </c>
      <c r="D282" s="344">
        <v>-5.3572239940112842</v>
      </c>
      <c r="E282" s="344">
        <v>-18.059316434031025</v>
      </c>
      <c r="F282" s="344">
        <v>217.87936905099659</v>
      </c>
      <c r="G282" s="356">
        <v>-5.3572239940116173</v>
      </c>
      <c r="H282" s="356">
        <v>0</v>
      </c>
      <c r="I282" s="344">
        <v>2.2204460492503131E-13</v>
      </c>
      <c r="J282" s="344">
        <v>-12.752266386303003</v>
      </c>
      <c r="K282" s="344">
        <v>224.46805428514716</v>
      </c>
      <c r="L282" s="344">
        <v>0</v>
      </c>
      <c r="M282" s="344">
        <v>5.4103916589327561</v>
      </c>
      <c r="N282" s="344">
        <v>-183.29976927886281</v>
      </c>
      <c r="O282" s="344">
        <v>-193.72918404031182</v>
      </c>
      <c r="P282" s="344">
        <v>0</v>
      </c>
      <c r="Q282" s="344">
        <v>-183.29976927886315</v>
      </c>
      <c r="R282" s="344">
        <v>-178.90060966172294</v>
      </c>
      <c r="S282" s="344">
        <v>12.931286151247612</v>
      </c>
      <c r="T282" s="344">
        <v>0</v>
      </c>
      <c r="U282" s="344">
        <v>240.27948685778733</v>
      </c>
      <c r="V282" s="344">
        <v>12.93128615124739</v>
      </c>
      <c r="W282" s="344">
        <v>18.392824824704945</v>
      </c>
      <c r="X282" s="344">
        <v>0</v>
      </c>
      <c r="Y282" s="344">
        <v>-12.752266386303113</v>
      </c>
      <c r="Z282" s="344">
        <v>224.46805428514671</v>
      </c>
      <c r="AA282" s="344">
        <v>-2.2204460492503131E-13</v>
      </c>
      <c r="AB282" s="344">
        <v>5.4103916589329781</v>
      </c>
    </row>
    <row r="283" spans="1:28" x14ac:dyDescent="0.3">
      <c r="A283" s="327" t="s">
        <v>495</v>
      </c>
      <c r="B283" s="327" t="s">
        <v>411</v>
      </c>
      <c r="C283" s="327" t="s">
        <v>334</v>
      </c>
      <c r="D283" s="344">
        <v>-5.1964793807280918</v>
      </c>
      <c r="E283" s="344">
        <v>-30.039915285880681</v>
      </c>
      <c r="F283" s="344">
        <v>174.50028839817122</v>
      </c>
      <c r="G283" s="356">
        <v>-5.1964793807279808</v>
      </c>
      <c r="H283" s="356">
        <v>0</v>
      </c>
      <c r="I283" s="344">
        <v>-2.2204460492503131E-13</v>
      </c>
      <c r="J283" s="344">
        <v>-24.971790196161582</v>
      </c>
      <c r="K283" s="344">
        <v>180.63754893464989</v>
      </c>
      <c r="L283" s="344">
        <v>0</v>
      </c>
      <c r="M283" s="344">
        <v>5.2242798927588652</v>
      </c>
      <c r="N283" s="344">
        <v>-152.99584706545099</v>
      </c>
      <c r="O283" s="344">
        <v>-174.15035146780255</v>
      </c>
      <c r="P283" s="344">
        <v>0</v>
      </c>
      <c r="Q283" s="344">
        <v>-152.99584706545076</v>
      </c>
      <c r="R283" s="344">
        <v>-148.57238399447326</v>
      </c>
      <c r="S283" s="344">
        <v>25.614677416657237</v>
      </c>
      <c r="T283" s="344">
        <v>0</v>
      </c>
      <c r="U283" s="344">
        <v>210.87436859302832</v>
      </c>
      <c r="V283" s="344">
        <v>25.614677416657685</v>
      </c>
      <c r="W283" s="344">
        <v>30.971275692431632</v>
      </c>
      <c r="X283" s="344">
        <v>0</v>
      </c>
      <c r="Y283" s="344">
        <v>-24.971790196161582</v>
      </c>
      <c r="Z283" s="344">
        <v>180.63754893465034</v>
      </c>
      <c r="AA283" s="344">
        <v>2.2204460492503131E-13</v>
      </c>
      <c r="AB283" s="344">
        <v>4.4121925105582438</v>
      </c>
    </row>
    <row r="284" spans="1:28" x14ac:dyDescent="0.3">
      <c r="A284" s="327" t="s">
        <v>496</v>
      </c>
      <c r="B284" s="327" t="s">
        <v>411</v>
      </c>
      <c r="C284" s="327" t="s">
        <v>334</v>
      </c>
      <c r="D284" s="344">
        <v>14.44543217770855</v>
      </c>
      <c r="E284" s="344">
        <v>-17.697622700167059</v>
      </c>
      <c r="F284" s="344">
        <v>194.4884772457136</v>
      </c>
      <c r="G284" s="356">
        <v>14.445432177708772</v>
      </c>
      <c r="H284" s="356">
        <v>0</v>
      </c>
      <c r="I284" s="344">
        <v>-4.4408920985006262E-13</v>
      </c>
      <c r="J284" s="344">
        <v>-31.541414439598793</v>
      </c>
      <c r="K284" s="344">
        <v>177.57942121905378</v>
      </c>
      <c r="L284" s="344">
        <v>0</v>
      </c>
      <c r="M284" s="344">
        <v>-14.174547355072619</v>
      </c>
      <c r="N284" s="344">
        <v>-150.70749179387676</v>
      </c>
      <c r="O284" s="344">
        <v>-177.65259012332092</v>
      </c>
      <c r="P284" s="344">
        <v>0</v>
      </c>
      <c r="Q284" s="344">
        <v>-150.70749179387644</v>
      </c>
      <c r="R284" s="344">
        <v>-162.81702855233425</v>
      </c>
      <c r="S284" s="344">
        <v>32.913711987522021</v>
      </c>
      <c r="T284" s="344">
        <v>0</v>
      </c>
      <c r="U284" s="344">
        <v>216.10544353149552</v>
      </c>
      <c r="V284" s="344">
        <v>32.913711987522909</v>
      </c>
      <c r="W284" s="344">
        <v>18.121292404349674</v>
      </c>
      <c r="X284" s="344">
        <v>0</v>
      </c>
      <c r="Y284" s="344">
        <v>-31.541414439598793</v>
      </c>
      <c r="Z284" s="344">
        <v>177.57942121905378</v>
      </c>
      <c r="AA284" s="344">
        <v>4.4408920985006262E-13</v>
      </c>
      <c r="AB284" s="344">
        <v>-22.190889792619629</v>
      </c>
    </row>
    <row r="285" spans="1:28" x14ac:dyDescent="0.3">
      <c r="A285" s="329" t="s">
        <v>344</v>
      </c>
      <c r="B285" s="329" t="s">
        <v>412</v>
      </c>
      <c r="C285" s="327" t="s">
        <v>59</v>
      </c>
      <c r="D285" s="344">
        <v>-28.537590478669994</v>
      </c>
      <c r="E285" s="344">
        <v>-27.235368994744768</v>
      </c>
      <c r="F285" s="344">
        <v>-23.872995122842799</v>
      </c>
      <c r="G285" s="356">
        <v>-28.537590478669884</v>
      </c>
      <c r="H285" s="356">
        <v>0</v>
      </c>
      <c r="I285" s="344">
        <v>0</v>
      </c>
      <c r="J285" s="344">
        <v>2.0780997906411081</v>
      </c>
      <c r="K285" s="344">
        <v>6.0928204330872315</v>
      </c>
      <c r="L285" s="344">
        <v>0</v>
      </c>
      <c r="M285" s="344">
        <v>30.262727492294196</v>
      </c>
      <c r="N285" s="344">
        <v>-5.0993841987052591</v>
      </c>
      <c r="O285" s="344">
        <v>-3.8466909868881682</v>
      </c>
      <c r="P285" s="344">
        <v>0</v>
      </c>
      <c r="Q285" s="344">
        <v>-5.0993841987047039</v>
      </c>
      <c r="R285" s="344">
        <v>23.590860726904861</v>
      </c>
      <c r="S285" s="344">
        <v>-1.6412282838189629</v>
      </c>
      <c r="T285" s="344">
        <v>0</v>
      </c>
      <c r="U285" s="344">
        <v>3.6494394159214405</v>
      </c>
      <c r="V285" s="344">
        <v>-1.6412282838184078</v>
      </c>
      <c r="W285" s="344">
        <v>27.743476038234014</v>
      </c>
      <c r="X285" s="344">
        <v>0</v>
      </c>
      <c r="Y285" s="344">
        <v>2.0780997906411081</v>
      </c>
      <c r="Z285" s="344">
        <v>6.0928204330870095</v>
      </c>
      <c r="AA285" s="344">
        <v>0</v>
      </c>
      <c r="AB285" s="344">
        <v>30.262727492294196</v>
      </c>
    </row>
    <row r="286" spans="1:28" x14ac:dyDescent="0.3">
      <c r="A286" s="329" t="s">
        <v>345</v>
      </c>
      <c r="B286" s="329" t="s">
        <v>412</v>
      </c>
      <c r="C286" s="327" t="s">
        <v>59</v>
      </c>
      <c r="D286" s="344">
        <v>-30.057386062907867</v>
      </c>
      <c r="E286" s="344">
        <v>-28.929509529032728</v>
      </c>
      <c r="F286" s="344">
        <v>-25.468920187545319</v>
      </c>
      <c r="G286" s="356">
        <v>-30.057386062907977</v>
      </c>
      <c r="H286" s="356">
        <v>0</v>
      </c>
      <c r="I286" s="344">
        <v>0</v>
      </c>
      <c r="J286" s="344">
        <v>0.77493287985208603</v>
      </c>
      <c r="K286" s="344">
        <v>4.2550373512786344</v>
      </c>
      <c r="L286" s="344">
        <v>0</v>
      </c>
      <c r="M286" s="344">
        <v>30.112005482308966</v>
      </c>
      <c r="N286" s="344">
        <v>-3.2109184909130395</v>
      </c>
      <c r="O286" s="344">
        <v>-2.6504312715244227</v>
      </c>
      <c r="P286" s="344">
        <v>0</v>
      </c>
      <c r="Q286" s="344">
        <v>-3.2109184909134836</v>
      </c>
      <c r="R286" s="344">
        <v>27.341725134885753</v>
      </c>
      <c r="S286" s="344">
        <v>0.22677072629440076</v>
      </c>
      <c r="T286" s="344">
        <v>0</v>
      </c>
      <c r="U286" s="344">
        <v>4.394093280868594</v>
      </c>
      <c r="V286" s="344">
        <v>0.22677072629484485</v>
      </c>
      <c r="W286" s="344">
        <v>30.734828437678274</v>
      </c>
      <c r="X286" s="344">
        <v>0</v>
      </c>
      <c r="Y286" s="344">
        <v>0.77493287985186399</v>
      </c>
      <c r="Z286" s="344">
        <v>4.2550373512790785</v>
      </c>
      <c r="AA286" s="344">
        <v>0</v>
      </c>
      <c r="AB286" s="344">
        <v>30.112005482308966</v>
      </c>
    </row>
    <row r="287" spans="1:28" x14ac:dyDescent="0.3">
      <c r="A287" s="329" t="s">
        <v>346</v>
      </c>
      <c r="B287" s="329" t="s">
        <v>412</v>
      </c>
      <c r="C287" s="327" t="s">
        <v>59</v>
      </c>
      <c r="D287" s="344">
        <v>-34.159818090045867</v>
      </c>
      <c r="E287" s="344">
        <v>-43.994970787285538</v>
      </c>
      <c r="F287" s="344">
        <v>-38.144822411143252</v>
      </c>
      <c r="G287" s="356">
        <v>-34.159818090046087</v>
      </c>
      <c r="H287" s="356">
        <v>0</v>
      </c>
      <c r="I287" s="344">
        <v>0</v>
      </c>
      <c r="J287" s="344">
        <v>-10.043607878372773</v>
      </c>
      <c r="K287" s="344">
        <v>-4.2207868810019145</v>
      </c>
      <c r="L287" s="344">
        <v>0</v>
      </c>
      <c r="M287" s="344">
        <v>34.958457149735892</v>
      </c>
      <c r="N287" s="344">
        <v>5.2125578205519663</v>
      </c>
      <c r="O287" s="344">
        <v>-5.5300812511447361</v>
      </c>
      <c r="P287" s="344">
        <v>0</v>
      </c>
      <c r="Q287" s="344">
        <v>5.2125578205521883</v>
      </c>
      <c r="R287" s="344">
        <v>40.38508865016577</v>
      </c>
      <c r="S287" s="344">
        <v>11.788929971147333</v>
      </c>
      <c r="T287" s="344">
        <v>0</v>
      </c>
      <c r="U287" s="344">
        <v>6.9086135261064996</v>
      </c>
      <c r="V287" s="344">
        <v>11.788929971147777</v>
      </c>
      <c r="W287" s="344">
        <v>46.960961864476843</v>
      </c>
      <c r="X287" s="344">
        <v>0</v>
      </c>
      <c r="Y287" s="344">
        <v>-10.043607878373106</v>
      </c>
      <c r="Z287" s="344">
        <v>-4.2207868810024696</v>
      </c>
      <c r="AA287" s="344">
        <v>0</v>
      </c>
      <c r="AB287" s="344">
        <v>34.958457149735445</v>
      </c>
    </row>
    <row r="288" spans="1:28" x14ac:dyDescent="0.3">
      <c r="A288" s="329" t="s">
        <v>347</v>
      </c>
      <c r="B288" s="329" t="s">
        <v>412</v>
      </c>
      <c r="C288" s="327" t="s">
        <v>59</v>
      </c>
      <c r="D288" s="344">
        <v>-64.723029571327032</v>
      </c>
      <c r="E288" s="344">
        <v>-72.067916271714267</v>
      </c>
      <c r="F288" s="344">
        <v>-52.974373411024509</v>
      </c>
      <c r="G288" s="356">
        <v>-64.723029571327032</v>
      </c>
      <c r="H288" s="356">
        <v>0</v>
      </c>
      <c r="I288" s="344">
        <v>0</v>
      </c>
      <c r="J288" s="344">
        <v>-6.9428302053596846</v>
      </c>
      <c r="K288" s="344">
        <v>14.479695079775201</v>
      </c>
      <c r="L288" s="344">
        <v>0</v>
      </c>
      <c r="M288" s="344">
        <v>70.035994024794547</v>
      </c>
      <c r="N288" s="344">
        <v>-12.318116126980527</v>
      </c>
      <c r="O288" s="344">
        <v>-20.441012434576411</v>
      </c>
      <c r="P288" s="344">
        <v>0</v>
      </c>
      <c r="Q288" s="344">
        <v>-12.318116126980527</v>
      </c>
      <c r="R288" s="344">
        <v>54.961722483128248</v>
      </c>
      <c r="S288" s="344">
        <v>8.751402605257752</v>
      </c>
      <c r="T288" s="344">
        <v>0</v>
      </c>
      <c r="U288" s="344">
        <v>21.908075372805147</v>
      </c>
      <c r="V288" s="344">
        <v>8.7514026052584182</v>
      </c>
      <c r="W288" s="344">
        <v>78.374777020900893</v>
      </c>
      <c r="X288" s="344">
        <v>0</v>
      </c>
      <c r="Y288" s="344">
        <v>-6.9428302053600177</v>
      </c>
      <c r="Z288" s="344">
        <v>14.479695079774757</v>
      </c>
      <c r="AA288" s="344">
        <v>0</v>
      </c>
      <c r="AB288" s="344">
        <v>70.035994024794988</v>
      </c>
    </row>
    <row r="289" spans="1:28" x14ac:dyDescent="0.3">
      <c r="A289" s="329" t="s">
        <v>348</v>
      </c>
      <c r="B289" s="329" t="s">
        <v>412</v>
      </c>
      <c r="C289" s="327" t="s">
        <v>59</v>
      </c>
      <c r="D289" s="344">
        <v>-11.186803819895452</v>
      </c>
      <c r="E289" s="344">
        <v>-7.2753570489004771</v>
      </c>
      <c r="F289" s="344">
        <v>-3.0044389128242033</v>
      </c>
      <c r="G289" s="356">
        <v>-11.186803819895118</v>
      </c>
      <c r="H289" s="356">
        <v>0</v>
      </c>
      <c r="I289" s="344">
        <v>0</v>
      </c>
      <c r="J289" s="344">
        <v>3.7615690217915887</v>
      </c>
      <c r="K289" s="344">
        <v>8.4109855492917607</v>
      </c>
      <c r="L289" s="344">
        <v>0</v>
      </c>
      <c r="M289" s="344">
        <v>11.138797663868605</v>
      </c>
      <c r="N289" s="344">
        <v>-8.1900047212699612</v>
      </c>
      <c r="O289" s="344">
        <v>-3.8067920832304258</v>
      </c>
      <c r="P289" s="344">
        <v>0</v>
      </c>
      <c r="Q289" s="344">
        <v>-8.1900047212696272</v>
      </c>
      <c r="R289" s="344">
        <v>2.7747062825922431</v>
      </c>
      <c r="S289" s="344">
        <v>-4.0610883552155697</v>
      </c>
      <c r="T289" s="344">
        <v>0</v>
      </c>
      <c r="U289" s="344">
        <v>4.8642794059485794</v>
      </c>
      <c r="V289" s="344">
        <v>-4.0610883552157917</v>
      </c>
      <c r="W289" s="344">
        <v>7.2912140315131158</v>
      </c>
      <c r="X289" s="344">
        <v>0</v>
      </c>
      <c r="Y289" s="344">
        <v>3.7615690217915887</v>
      </c>
      <c r="Z289" s="344">
        <v>8.4109855492917607</v>
      </c>
      <c r="AA289" s="344">
        <v>0</v>
      </c>
      <c r="AB289" s="344">
        <v>11.138797663868161</v>
      </c>
    </row>
    <row r="290" spans="1:28" x14ac:dyDescent="0.3">
      <c r="A290" s="329" t="s">
        <v>349</v>
      </c>
      <c r="B290" s="329" t="s">
        <v>412</v>
      </c>
      <c r="C290" s="327" t="s">
        <v>59</v>
      </c>
      <c r="D290" s="344">
        <v>-11.618569493356823</v>
      </c>
      <c r="E290" s="344">
        <v>-12.060996362915688</v>
      </c>
      <c r="F290" s="344">
        <v>-3.2809291510114136</v>
      </c>
      <c r="G290" s="356">
        <v>-11.618569493356823</v>
      </c>
      <c r="H290" s="356">
        <v>0</v>
      </c>
      <c r="I290" s="344">
        <v>0</v>
      </c>
      <c r="J290" s="344">
        <v>-1.4813909235977807</v>
      </c>
      <c r="K290" s="344">
        <v>8.2212192935058326</v>
      </c>
      <c r="L290" s="344">
        <v>0</v>
      </c>
      <c r="M290" s="344">
        <v>11.317680832199084</v>
      </c>
      <c r="N290" s="344">
        <v>-8.4651409045174439</v>
      </c>
      <c r="O290" s="344">
        <v>-8.7277314327454114</v>
      </c>
      <c r="P290" s="344">
        <v>0</v>
      </c>
      <c r="Q290" s="344">
        <v>-8.4651409045175541</v>
      </c>
      <c r="R290" s="344">
        <v>3.0392699314454319</v>
      </c>
      <c r="S290" s="344">
        <v>1.0268382012765809</v>
      </c>
      <c r="T290" s="344">
        <v>0</v>
      </c>
      <c r="U290" s="344">
        <v>10.416947656305187</v>
      </c>
      <c r="V290" s="344">
        <v>1.0268382012765809</v>
      </c>
      <c r="W290" s="344">
        <v>13.509772641384865</v>
      </c>
      <c r="X290" s="344">
        <v>0</v>
      </c>
      <c r="Y290" s="344">
        <v>-1.4813909235977807</v>
      </c>
      <c r="Z290" s="344">
        <v>8.2212192935058326</v>
      </c>
      <c r="AA290" s="344">
        <v>0</v>
      </c>
      <c r="AB290" s="344">
        <v>11.317680832198418</v>
      </c>
    </row>
    <row r="291" spans="1:28" x14ac:dyDescent="0.3">
      <c r="A291" s="329" t="s">
        <v>350</v>
      </c>
      <c r="B291" s="329" t="s">
        <v>412</v>
      </c>
      <c r="C291" s="327" t="s">
        <v>59</v>
      </c>
      <c r="D291" s="344">
        <v>-20.575927096943669</v>
      </c>
      <c r="E291" s="344">
        <v>-28.581115669226055</v>
      </c>
      <c r="F291" s="344">
        <v>-11.858429387457626</v>
      </c>
      <c r="G291" s="356">
        <v>-20.575927096943893</v>
      </c>
      <c r="H291" s="356">
        <v>0</v>
      </c>
      <c r="I291" s="344">
        <v>0</v>
      </c>
      <c r="J291" s="344">
        <v>-8.0400814986243407</v>
      </c>
      <c r="K291" s="344">
        <v>9.2337503465751425</v>
      </c>
      <c r="L291" s="344">
        <v>0</v>
      </c>
      <c r="M291" s="344">
        <v>20.285365588103453</v>
      </c>
      <c r="N291" s="344">
        <v>-9.8418800200150702</v>
      </c>
      <c r="O291" s="344">
        <v>-18.236977404322396</v>
      </c>
      <c r="P291" s="344">
        <v>0</v>
      </c>
      <c r="Q291" s="344">
        <v>-9.8418800200151821</v>
      </c>
      <c r="R291" s="344">
        <v>9.948211963593856</v>
      </c>
      <c r="S291" s="344">
        <v>7.1877182736737044</v>
      </c>
      <c r="T291" s="344">
        <v>0</v>
      </c>
      <c r="U291" s="344">
        <v>16.084532655790795</v>
      </c>
      <c r="V291" s="344">
        <v>7.1877182736734824</v>
      </c>
      <c r="W291" s="344">
        <v>27.422031481982856</v>
      </c>
      <c r="X291" s="344">
        <v>0</v>
      </c>
      <c r="Y291" s="344">
        <v>-8.0400814986238966</v>
      </c>
      <c r="Z291" s="344">
        <v>9.2337503465749204</v>
      </c>
      <c r="AA291" s="344">
        <v>0</v>
      </c>
      <c r="AB291" s="344">
        <v>20.285365588103232</v>
      </c>
    </row>
    <row r="292" spans="1:28" x14ac:dyDescent="0.3">
      <c r="A292" s="329" t="s">
        <v>351</v>
      </c>
      <c r="B292" s="329" t="s">
        <v>412</v>
      </c>
      <c r="C292" s="327" t="s">
        <v>59</v>
      </c>
      <c r="D292" s="344">
        <v>-5.6782074988008802</v>
      </c>
      <c r="E292" s="344">
        <v>-18.83359208244617</v>
      </c>
      <c r="F292" s="344">
        <v>-6.8005763815339737</v>
      </c>
      <c r="G292" s="356">
        <v>-5.6782074988007691</v>
      </c>
      <c r="H292" s="356">
        <v>0</v>
      </c>
      <c r="I292" s="344">
        <v>0</v>
      </c>
      <c r="J292" s="344">
        <v>-12.510403866585641</v>
      </c>
      <c r="K292" s="344">
        <v>-1.4117312365423684</v>
      </c>
      <c r="L292" s="344">
        <v>0</v>
      </c>
      <c r="M292" s="344">
        <v>5.6932890538894387</v>
      </c>
      <c r="N292" s="344">
        <v>0.54170153653632092</v>
      </c>
      <c r="O292" s="344">
        <v>-11.999402474126564</v>
      </c>
      <c r="P292" s="344">
        <v>0</v>
      </c>
      <c r="Q292" s="344">
        <v>0.54170153653609887</v>
      </c>
      <c r="R292" s="344">
        <v>6.5748742684903494</v>
      </c>
      <c r="S292" s="344">
        <v>11.755166665626815</v>
      </c>
      <c r="T292" s="344">
        <v>0</v>
      </c>
      <c r="U292" s="344">
        <v>10.149123294672879</v>
      </c>
      <c r="V292" s="344">
        <v>11.755166665626593</v>
      </c>
      <c r="W292" s="344">
        <v>16.542650049928387</v>
      </c>
      <c r="X292" s="344">
        <v>0</v>
      </c>
      <c r="Y292" s="344">
        <v>-12.510403866585641</v>
      </c>
      <c r="Z292" s="344">
        <v>-1.4117312365428125</v>
      </c>
      <c r="AA292" s="344">
        <v>0</v>
      </c>
      <c r="AB292" s="344">
        <v>5.6932890538898828</v>
      </c>
    </row>
    <row r="293" spans="1:28" x14ac:dyDescent="0.3">
      <c r="A293" s="329" t="s">
        <v>352</v>
      </c>
      <c r="B293" s="329" t="s">
        <v>412</v>
      </c>
      <c r="C293" s="327" t="s">
        <v>59</v>
      </c>
      <c r="D293" s="344">
        <v>-11.472425877327108</v>
      </c>
      <c r="E293" s="344">
        <v>-17.805671061361885</v>
      </c>
      <c r="F293" s="344">
        <v>-12.337774505004395</v>
      </c>
      <c r="G293" s="356">
        <v>-11.472425877327442</v>
      </c>
      <c r="H293" s="356">
        <v>0</v>
      </c>
      <c r="I293" s="344">
        <v>0</v>
      </c>
      <c r="J293" s="344">
        <v>-7.071558326173899</v>
      </c>
      <c r="K293" s="344">
        <v>-1.0900663601071114</v>
      </c>
      <c r="L293" s="344">
        <v>0</v>
      </c>
      <c r="M293" s="344">
        <v>10.943960629025806</v>
      </c>
      <c r="N293" s="344">
        <v>1.526044675447924</v>
      </c>
      <c r="O293" s="344">
        <v>-4.8617497097844797</v>
      </c>
      <c r="P293" s="344">
        <v>0</v>
      </c>
      <c r="Q293" s="344">
        <v>1.526044675448146</v>
      </c>
      <c r="R293" s="344">
        <v>12.65111267257768</v>
      </c>
      <c r="S293" s="344">
        <v>5.9725471587186441</v>
      </c>
      <c r="T293" s="344">
        <v>0</v>
      </c>
      <c r="U293" s="344">
        <v>5.6742266299105726</v>
      </c>
      <c r="V293" s="344">
        <v>5.9725471587188661</v>
      </c>
      <c r="W293" s="344">
        <v>17.622851355064249</v>
      </c>
      <c r="X293" s="344">
        <v>0</v>
      </c>
      <c r="Y293" s="344">
        <v>-7.0715583261735659</v>
      </c>
      <c r="Z293" s="344">
        <v>-1.0900663601068894</v>
      </c>
      <c r="AA293" s="344">
        <v>0</v>
      </c>
      <c r="AB293" s="344">
        <v>10.943960629026028</v>
      </c>
    </row>
    <row r="294" spans="1:28" x14ac:dyDescent="0.3">
      <c r="A294" s="329" t="s">
        <v>353</v>
      </c>
      <c r="B294" s="329" t="s">
        <v>412</v>
      </c>
      <c r="C294" s="327" t="s">
        <v>59</v>
      </c>
      <c r="D294" s="344">
        <v>-9.305055099602777</v>
      </c>
      <c r="E294" s="344">
        <v>-12.614072088888761</v>
      </c>
      <c r="F294" s="344">
        <v>-12.527238734999724</v>
      </c>
      <c r="G294" s="356">
        <v>-9.3050550996026651</v>
      </c>
      <c r="H294" s="356">
        <v>0</v>
      </c>
      <c r="I294" s="344">
        <v>0</v>
      </c>
      <c r="J294" s="344">
        <v>-2.9233596482975965</v>
      </c>
      <c r="K294" s="344">
        <v>-3.1967586150369875</v>
      </c>
      <c r="L294" s="344">
        <v>0</v>
      </c>
      <c r="M294" s="344">
        <v>9.7928034788701268</v>
      </c>
      <c r="N294" s="344">
        <v>2.8632942759228008</v>
      </c>
      <c r="O294" s="344">
        <v>0.1468252886764887</v>
      </c>
      <c r="P294" s="344">
        <v>0</v>
      </c>
      <c r="Q294" s="344">
        <v>2.8632942759225788</v>
      </c>
      <c r="R294" s="344">
        <v>12.56939397393575</v>
      </c>
      <c r="S294" s="344">
        <v>2.9159501139639499</v>
      </c>
      <c r="T294" s="344">
        <v>0</v>
      </c>
      <c r="U294" s="344">
        <v>-3.5091572072598609E-2</v>
      </c>
      <c r="V294" s="344">
        <v>2.9159501139639499</v>
      </c>
      <c r="W294" s="344">
        <v>12.270767557176487</v>
      </c>
      <c r="X294" s="344">
        <v>0</v>
      </c>
      <c r="Y294" s="344">
        <v>-2.9233596482975965</v>
      </c>
      <c r="Z294" s="344">
        <v>-3.1967586150366545</v>
      </c>
      <c r="AA294" s="344">
        <v>0</v>
      </c>
      <c r="AB294" s="344">
        <v>9.7928034788701268</v>
      </c>
    </row>
    <row r="295" spans="1:28" x14ac:dyDescent="0.3">
      <c r="A295" s="329" t="s">
        <v>354</v>
      </c>
      <c r="B295" s="329" t="s">
        <v>412</v>
      </c>
      <c r="C295" s="327" t="s">
        <v>59</v>
      </c>
      <c r="D295" s="344">
        <v>-11.596163371243362</v>
      </c>
      <c r="E295" s="344">
        <v>-23.64979181734439</v>
      </c>
      <c r="F295" s="344">
        <v>-14.094449669698195</v>
      </c>
      <c r="G295" s="356">
        <v>-11.596163371243474</v>
      </c>
      <c r="H295" s="356">
        <v>0</v>
      </c>
      <c r="I295" s="344">
        <v>0</v>
      </c>
      <c r="J295" s="344">
        <v>-12.585139112316623</v>
      </c>
      <c r="K295" s="344">
        <v>-3.2167163524583486</v>
      </c>
      <c r="L295" s="344">
        <v>0</v>
      </c>
      <c r="M295" s="344">
        <v>11.353258711783276</v>
      </c>
      <c r="N295" s="344">
        <v>3.2036741631848997</v>
      </c>
      <c r="O295" s="344">
        <v>-8.4093615579394765</v>
      </c>
      <c r="P295" s="344">
        <v>0</v>
      </c>
      <c r="Q295" s="344">
        <v>3.2036741631848997</v>
      </c>
      <c r="R295" s="344">
        <v>15.3368520527708</v>
      </c>
      <c r="S295" s="344">
        <v>12.810259482942232</v>
      </c>
      <c r="T295" s="344">
        <v>0</v>
      </c>
      <c r="U295" s="344">
        <v>10.587475030485072</v>
      </c>
      <c r="V295" s="344">
        <v>12.81025948294201</v>
      </c>
      <c r="W295" s="344">
        <v>24.664409660821065</v>
      </c>
      <c r="X295" s="344">
        <v>0</v>
      </c>
      <c r="Y295" s="344">
        <v>-12.585139112316845</v>
      </c>
      <c r="Z295" s="344">
        <v>-3.2167163524577935</v>
      </c>
      <c r="AA295" s="344">
        <v>0</v>
      </c>
      <c r="AB295" s="344">
        <v>11.35325871178372</v>
      </c>
    </row>
    <row r="296" spans="1:28" x14ac:dyDescent="0.3">
      <c r="A296" s="329" t="s">
        <v>355</v>
      </c>
      <c r="B296" s="329" t="s">
        <v>412</v>
      </c>
      <c r="C296" s="327" t="s">
        <v>59</v>
      </c>
      <c r="D296" s="344">
        <v>-1.6031400302902732</v>
      </c>
      <c r="E296" s="344">
        <v>-7.076387796020045</v>
      </c>
      <c r="F296" s="344">
        <v>5.4892379946827052</v>
      </c>
      <c r="G296" s="356">
        <v>-1.6031400302902732</v>
      </c>
      <c r="H296" s="356">
        <v>0</v>
      </c>
      <c r="I296" s="344">
        <v>0</v>
      </c>
      <c r="J296" s="344">
        <v>-6.0036861248153883</v>
      </c>
      <c r="K296" s="344">
        <v>7.0847834267879772</v>
      </c>
      <c r="L296" s="344">
        <v>0</v>
      </c>
      <c r="M296" s="344">
        <v>1.1480840857232</v>
      </c>
      <c r="N296" s="344">
        <v>-7.1652903198213824</v>
      </c>
      <c r="O296" s="344">
        <v>-12.174866642080451</v>
      </c>
      <c r="P296" s="344">
        <v>0</v>
      </c>
      <c r="Q296" s="344">
        <v>-7.1652903198214934</v>
      </c>
      <c r="R296" s="344">
        <v>-6.0631938381164874</v>
      </c>
      <c r="S296" s="344">
        <v>4.7624498402680793</v>
      </c>
      <c r="T296" s="344">
        <v>0</v>
      </c>
      <c r="U296" s="344">
        <v>13.0190372000345</v>
      </c>
      <c r="V296" s="344">
        <v>4.7624498402685234</v>
      </c>
      <c r="W296" s="344">
        <v>6.3615251727122679</v>
      </c>
      <c r="X296" s="344">
        <v>0</v>
      </c>
      <c r="Y296" s="344">
        <v>-6.0036861248157214</v>
      </c>
      <c r="Z296" s="344">
        <v>7.0847834267886434</v>
      </c>
      <c r="AA296" s="344">
        <v>0</v>
      </c>
      <c r="AB296" s="344">
        <v>1.148084085723422</v>
      </c>
    </row>
    <row r="297" spans="1:28" x14ac:dyDescent="0.3">
      <c r="A297" s="329" t="s">
        <v>356</v>
      </c>
      <c r="B297" s="329" t="s">
        <v>412</v>
      </c>
      <c r="C297" s="327" t="s">
        <v>59</v>
      </c>
      <c r="D297" s="344">
        <v>3.3238660203995796</v>
      </c>
      <c r="E297" s="344">
        <v>-4.1549680469580297</v>
      </c>
      <c r="F297" s="344">
        <v>6.354262584194581</v>
      </c>
      <c r="G297" s="356">
        <v>3.3238660203995796</v>
      </c>
      <c r="H297" s="356">
        <v>0</v>
      </c>
      <c r="I297" s="344">
        <v>0</v>
      </c>
      <c r="J297" s="344">
        <v>-6.8681881728829275</v>
      </c>
      <c r="K297" s="344">
        <v>2.4488719647675072</v>
      </c>
      <c r="L297" s="344">
        <v>0</v>
      </c>
      <c r="M297" s="344">
        <v>-3.0201302512791184</v>
      </c>
      <c r="N297" s="344">
        <v>-5.6981117647318946</v>
      </c>
      <c r="O297" s="344">
        <v>-11.866527911777446</v>
      </c>
      <c r="P297" s="344">
        <v>0</v>
      </c>
      <c r="Q297" s="344">
        <v>-5.6981117647321167</v>
      </c>
      <c r="R297" s="344">
        <v>-8.129671233207624</v>
      </c>
      <c r="S297" s="344">
        <v>6.1182073968970574</v>
      </c>
      <c r="T297" s="344">
        <v>0</v>
      </c>
      <c r="U297" s="344">
        <v>9.1174917414349466</v>
      </c>
      <c r="V297" s="344">
        <v>6.1182073968968353</v>
      </c>
      <c r="W297" s="344">
        <v>2.329931095029103</v>
      </c>
      <c r="X297" s="344">
        <v>0</v>
      </c>
      <c r="Y297" s="344">
        <v>-6.8681881728833716</v>
      </c>
      <c r="Z297" s="344">
        <v>2.4488719647670631</v>
      </c>
      <c r="AA297" s="344">
        <v>0</v>
      </c>
      <c r="AB297" s="344">
        <v>-3.0201302512793404</v>
      </c>
    </row>
    <row r="298" spans="1:28" x14ac:dyDescent="0.3">
      <c r="A298" s="329" t="s">
        <v>357</v>
      </c>
      <c r="B298" s="329" t="s">
        <v>412</v>
      </c>
      <c r="C298" s="327" t="s">
        <v>59</v>
      </c>
      <c r="D298" s="344">
        <v>9.3839509774846785</v>
      </c>
      <c r="E298" s="344">
        <v>7.6097151016043529</v>
      </c>
      <c r="F298" s="344">
        <v>22.023701596356695</v>
      </c>
      <c r="G298" s="356">
        <v>9.3839509774844565</v>
      </c>
      <c r="H298" s="356">
        <v>0</v>
      </c>
      <c r="I298" s="344">
        <v>0</v>
      </c>
      <c r="J298" s="344">
        <v>-1.8739051073269897</v>
      </c>
      <c r="K298" s="344">
        <v>11.890715084516446</v>
      </c>
      <c r="L298" s="344">
        <v>0</v>
      </c>
      <c r="M298" s="344">
        <v>-9.4151596706790741</v>
      </c>
      <c r="N298" s="344">
        <v>-15.399034756997887</v>
      </c>
      <c r="O298" s="344">
        <v>-16.198052571803736</v>
      </c>
      <c r="P298" s="344">
        <v>0</v>
      </c>
      <c r="Q298" s="344">
        <v>-15.399034756997999</v>
      </c>
      <c r="R298" s="344">
        <v>-24.018998592136853</v>
      </c>
      <c r="S298" s="344">
        <v>-0.38478021875554269</v>
      </c>
      <c r="T298" s="344">
        <v>0</v>
      </c>
      <c r="U298" s="344">
        <v>12.440122356192962</v>
      </c>
      <c r="V298" s="344">
        <v>-0.38478021875576474</v>
      </c>
      <c r="W298" s="344">
        <v>-9.6826806527814391</v>
      </c>
      <c r="X298" s="344">
        <v>0</v>
      </c>
      <c r="Y298" s="344">
        <v>-1.8739051073274338</v>
      </c>
      <c r="Z298" s="344">
        <v>11.890715084516446</v>
      </c>
      <c r="AA298" s="344">
        <v>0</v>
      </c>
      <c r="AB298" s="344">
        <v>-9.4151596706792962</v>
      </c>
    </row>
    <row r="299" spans="1:28" x14ac:dyDescent="0.3">
      <c r="A299" s="329" t="s">
        <v>358</v>
      </c>
      <c r="B299" s="329" t="s">
        <v>412</v>
      </c>
      <c r="C299" s="327" t="s">
        <v>59</v>
      </c>
      <c r="D299" s="344">
        <v>2.4780316039128003</v>
      </c>
      <c r="E299" s="344">
        <v>-2.5326005880684788</v>
      </c>
      <c r="F299" s="344">
        <v>4.6110219163515431</v>
      </c>
      <c r="G299" s="356">
        <v>2.4780316039125783</v>
      </c>
      <c r="H299" s="356">
        <v>0</v>
      </c>
      <c r="I299" s="344">
        <v>0</v>
      </c>
      <c r="J299" s="344">
        <v>-3.1949295924985632</v>
      </c>
      <c r="K299" s="344">
        <v>8.3162396104088376</v>
      </c>
      <c r="L299" s="344">
        <v>0</v>
      </c>
      <c r="M299" s="344">
        <v>3.6698867651248079</v>
      </c>
      <c r="N299" s="344">
        <v>-5.6039517250441317</v>
      </c>
      <c r="O299" s="344">
        <v>-9.8009100889234766</v>
      </c>
      <c r="P299" s="344">
        <v>0</v>
      </c>
      <c r="Q299" s="344">
        <v>-5.6039517250442428</v>
      </c>
      <c r="R299" s="344">
        <v>-7.718685926070834</v>
      </c>
      <c r="S299" s="344">
        <v>2.877154927745984</v>
      </c>
      <c r="T299" s="344">
        <v>0</v>
      </c>
      <c r="U299" s="344">
        <v>7.0130984639433791</v>
      </c>
      <c r="V299" s="344">
        <v>2.877154927745984</v>
      </c>
      <c r="W299" s="344">
        <v>2.0160200890446678</v>
      </c>
      <c r="X299" s="344">
        <v>0</v>
      </c>
      <c r="Y299" s="344">
        <v>-3.1949295924986743</v>
      </c>
      <c r="Z299" s="344">
        <v>8.3162396104083935</v>
      </c>
      <c r="AA299" s="344">
        <v>0</v>
      </c>
      <c r="AB299" s="344">
        <v>3.6698867651248079</v>
      </c>
    </row>
    <row r="300" spans="1:28" x14ac:dyDescent="0.3">
      <c r="A300" s="329" t="s">
        <v>359</v>
      </c>
      <c r="B300" s="329" t="s">
        <v>412</v>
      </c>
      <c r="C300" s="327" t="s">
        <v>59</v>
      </c>
      <c r="D300" s="344">
        <v>-5.83678033169166E-2</v>
      </c>
      <c r="E300" s="344">
        <v>-5.6455937066715034</v>
      </c>
      <c r="F300" s="344">
        <v>5.1199278157625372</v>
      </c>
      <c r="G300" s="356">
        <v>-5.8367803316805578E-2</v>
      </c>
      <c r="H300" s="356">
        <v>0</v>
      </c>
      <c r="I300" s="344">
        <v>0</v>
      </c>
      <c r="J300" s="344">
        <v>-5.471766094906072</v>
      </c>
      <c r="K300" s="344">
        <v>4.6618523042221138</v>
      </c>
      <c r="L300" s="344">
        <v>0</v>
      </c>
      <c r="M300" s="344">
        <v>-0.82706488953365742</v>
      </c>
      <c r="N300" s="344">
        <v>-7.42276496058214</v>
      </c>
      <c r="O300" s="344">
        <v>-12.114708480194025</v>
      </c>
      <c r="P300" s="344">
        <v>0</v>
      </c>
      <c r="Q300" s="344">
        <v>-7.4227649605825841</v>
      </c>
      <c r="R300" s="344">
        <v>-7.6194317757357632</v>
      </c>
      <c r="S300" s="344">
        <v>3.8244862566114701</v>
      </c>
      <c r="T300" s="344">
        <v>0</v>
      </c>
      <c r="U300" s="344">
        <v>9.093348051136152</v>
      </c>
      <c r="V300" s="344">
        <v>3.8244862566112481</v>
      </c>
      <c r="W300" s="344">
        <v>2.8112536375934916</v>
      </c>
      <c r="X300" s="344">
        <v>0</v>
      </c>
      <c r="Y300" s="344">
        <v>-5.4717660949065161</v>
      </c>
      <c r="Z300" s="344">
        <v>4.6618523042218918</v>
      </c>
      <c r="AA300" s="344">
        <v>0</v>
      </c>
      <c r="AB300" s="344">
        <v>-0.82706488953332435</v>
      </c>
    </row>
    <row r="301" spans="1:28" x14ac:dyDescent="0.3">
      <c r="A301" s="329" t="s">
        <v>360</v>
      </c>
      <c r="B301" s="329" t="s">
        <v>412</v>
      </c>
      <c r="C301" s="327" t="s">
        <v>59</v>
      </c>
      <c r="D301" s="344">
        <v>7.5573858470967537</v>
      </c>
      <c r="E301" s="344">
        <v>1.957683058233961</v>
      </c>
      <c r="F301" s="344">
        <v>5.2332232133565082</v>
      </c>
      <c r="G301" s="356">
        <v>7.5573858470971977</v>
      </c>
      <c r="H301" s="356">
        <v>0</v>
      </c>
      <c r="I301" s="344">
        <v>0</v>
      </c>
      <c r="J301" s="344">
        <v>-5.4347310037127228</v>
      </c>
      <c r="K301" s="344">
        <v>-2.1722422438980038</v>
      </c>
      <c r="L301" s="344">
        <v>0</v>
      </c>
      <c r="M301" s="344">
        <v>-6.687372710395656</v>
      </c>
      <c r="N301" s="344">
        <v>0.5564962578812338</v>
      </c>
      <c r="O301" s="344">
        <v>-4.2198303470515341</v>
      </c>
      <c r="P301" s="344">
        <v>0</v>
      </c>
      <c r="Q301" s="344">
        <v>0.55649625788101176</v>
      </c>
      <c r="R301" s="344">
        <v>-6.1581547604917519</v>
      </c>
      <c r="S301" s="344">
        <v>2.9805537637164203</v>
      </c>
      <c r="T301" s="344">
        <v>0</v>
      </c>
      <c r="U301" s="344">
        <v>1.5141790494908047</v>
      </c>
      <c r="V301" s="344">
        <v>2.9805537637168644</v>
      </c>
      <c r="W301" s="344">
        <v>-3.7408616813223716</v>
      </c>
      <c r="X301" s="344">
        <v>0</v>
      </c>
      <c r="Y301" s="344">
        <v>-5.4347310037128338</v>
      </c>
      <c r="Z301" s="344">
        <v>-2.1722422438983369</v>
      </c>
      <c r="AA301" s="344">
        <v>0</v>
      </c>
      <c r="AB301" s="344">
        <v>-6.6873727103961</v>
      </c>
    </row>
    <row r="302" spans="1:28" x14ac:dyDescent="0.3">
      <c r="A302" s="329" t="s">
        <v>361</v>
      </c>
      <c r="B302" s="329" t="s">
        <v>412</v>
      </c>
      <c r="C302" s="327" t="s">
        <v>59</v>
      </c>
      <c r="D302" s="344">
        <v>-17.879962622880718</v>
      </c>
      <c r="E302" s="344">
        <v>-22.933005395450401</v>
      </c>
      <c r="F302" s="344">
        <v>-12.074045728670214</v>
      </c>
      <c r="G302" s="356">
        <v>-17.879962622880274</v>
      </c>
      <c r="H302" s="356">
        <v>0</v>
      </c>
      <c r="I302" s="344">
        <v>0</v>
      </c>
      <c r="J302" s="344">
        <v>-5.0409026025122206</v>
      </c>
      <c r="K302" s="344">
        <v>5.8684671829898338</v>
      </c>
      <c r="L302" s="344">
        <v>0</v>
      </c>
      <c r="M302" s="344">
        <v>18.670528138041711</v>
      </c>
      <c r="N302" s="344">
        <v>-5.2809100220908567</v>
      </c>
      <c r="O302" s="344">
        <v>-9.9510662087629598</v>
      </c>
      <c r="P302" s="344">
        <v>0</v>
      </c>
      <c r="Q302" s="344">
        <v>-5.2809100220908567</v>
      </c>
      <c r="R302" s="344">
        <v>13.260925421297198</v>
      </c>
      <c r="S302" s="344">
        <v>5.0014733436503089</v>
      </c>
      <c r="T302" s="344">
        <v>0</v>
      </c>
      <c r="U302" s="344">
        <v>11.268504910932231</v>
      </c>
      <c r="V302" s="344">
        <v>5.0014733436503089</v>
      </c>
      <c r="W302" s="344">
        <v>23.62152452151922</v>
      </c>
      <c r="X302" s="344">
        <v>0</v>
      </c>
      <c r="Y302" s="344">
        <v>-5.0409026025118875</v>
      </c>
      <c r="Z302" s="344">
        <v>5.8684671829898338</v>
      </c>
      <c r="AA302" s="344">
        <v>0</v>
      </c>
      <c r="AB302" s="344">
        <v>18.670528138042151</v>
      </c>
    </row>
    <row r="303" spans="1:28" x14ac:dyDescent="0.3">
      <c r="A303" s="329" t="s">
        <v>362</v>
      </c>
      <c r="B303" s="329" t="s">
        <v>412</v>
      </c>
      <c r="C303" s="327" t="s">
        <v>59</v>
      </c>
      <c r="D303" s="344">
        <v>4.2196833741887652</v>
      </c>
      <c r="E303" s="344">
        <v>4.5596264165947975</v>
      </c>
      <c r="F303" s="344">
        <v>9.1554869993120125</v>
      </c>
      <c r="G303" s="356">
        <v>4.2196833741889872</v>
      </c>
      <c r="H303" s="356">
        <v>0</v>
      </c>
      <c r="I303" s="344">
        <v>0</v>
      </c>
      <c r="J303" s="344">
        <v>1.0518595516455509</v>
      </c>
      <c r="K303" s="344">
        <v>4.7111283616783073</v>
      </c>
      <c r="L303" s="344">
        <v>0</v>
      </c>
      <c r="M303" s="344">
        <v>-3.6535305764110459</v>
      </c>
      <c r="N303" s="344">
        <v>-5.5129049493606308</v>
      </c>
      <c r="O303" s="344">
        <v>-3.8536798614973167</v>
      </c>
      <c r="P303" s="344">
        <v>0</v>
      </c>
      <c r="Q303" s="344">
        <v>-5.5129049493608528</v>
      </c>
      <c r="R303" s="344">
        <v>-8.9273612096988373</v>
      </c>
      <c r="S303" s="344">
        <v>-2.5065926728061738</v>
      </c>
      <c r="T303" s="344">
        <v>0</v>
      </c>
      <c r="U303" s="344">
        <v>2.8701444058358838</v>
      </c>
      <c r="V303" s="344">
        <v>-2.5065926728057297</v>
      </c>
      <c r="W303" s="344">
        <v>-6.8583997816179521</v>
      </c>
      <c r="X303" s="344">
        <v>0</v>
      </c>
      <c r="Y303" s="344">
        <v>1.0518595516451068</v>
      </c>
      <c r="Z303" s="344">
        <v>4.7111283616785293</v>
      </c>
      <c r="AA303" s="344">
        <v>0</v>
      </c>
      <c r="AB303" s="344">
        <v>-3.65353057641149</v>
      </c>
    </row>
    <row r="304" spans="1:28" x14ac:dyDescent="0.3">
      <c r="A304" s="329" t="s">
        <v>363</v>
      </c>
      <c r="B304" s="329" t="s">
        <v>412</v>
      </c>
      <c r="C304" s="327" t="s">
        <v>59</v>
      </c>
      <c r="D304" s="344">
        <v>5.2630923107535033</v>
      </c>
      <c r="E304" s="344">
        <v>-0.49889360167454377</v>
      </c>
      <c r="F304" s="344">
        <v>1.0138918106725736</v>
      </c>
      <c r="G304" s="356">
        <v>5.2630923107532812</v>
      </c>
      <c r="H304" s="356">
        <v>0</v>
      </c>
      <c r="I304" s="344">
        <v>0</v>
      </c>
      <c r="J304" s="344">
        <v>-5.6471975249133832</v>
      </c>
      <c r="K304" s="344">
        <v>-4.3956585437349149</v>
      </c>
      <c r="L304" s="344">
        <v>0</v>
      </c>
      <c r="M304" s="344">
        <v>-4.4919054892411658</v>
      </c>
      <c r="N304" s="344">
        <v>4.1822183671225144</v>
      </c>
      <c r="O304" s="344">
        <v>-0.72040895623037837</v>
      </c>
      <c r="P304" s="344">
        <v>0</v>
      </c>
      <c r="Q304" s="344">
        <v>4.1822183671227364</v>
      </c>
      <c r="R304" s="344">
        <v>-0.17821775131665607</v>
      </c>
      <c r="S304" s="344">
        <v>3.9711902919437048</v>
      </c>
      <c r="T304" s="344">
        <v>0</v>
      </c>
      <c r="U304" s="344">
        <v>0.39463556506169617</v>
      </c>
      <c r="V304" s="344">
        <v>3.9711902919441489</v>
      </c>
      <c r="W304" s="344">
        <v>-0.51178417502428797</v>
      </c>
      <c r="X304" s="344">
        <v>0</v>
      </c>
      <c r="Y304" s="344">
        <v>-5.6471975249136053</v>
      </c>
      <c r="Z304" s="344">
        <v>-4.395658543735248</v>
      </c>
      <c r="AA304" s="344">
        <v>0</v>
      </c>
      <c r="AB304" s="344">
        <v>-4.4919054892411658</v>
      </c>
    </row>
    <row r="305" spans="1:28" x14ac:dyDescent="0.3">
      <c r="A305" s="329" t="s">
        <v>364</v>
      </c>
      <c r="B305" s="329" t="s">
        <v>412</v>
      </c>
      <c r="C305" s="327" t="s">
        <v>59</v>
      </c>
      <c r="D305" s="344">
        <v>-15.637641897020437</v>
      </c>
      <c r="E305" s="344">
        <v>-17.536822403779738</v>
      </c>
      <c r="F305" s="344">
        <v>-5.9102392962558925</v>
      </c>
      <c r="G305" s="356">
        <v>-15.637641897020771</v>
      </c>
      <c r="H305" s="356">
        <v>0</v>
      </c>
      <c r="I305" s="344">
        <v>0</v>
      </c>
      <c r="J305" s="344">
        <v>-1.898157575156878</v>
      </c>
      <c r="K305" s="344">
        <v>9.8499706279884247</v>
      </c>
      <c r="L305" s="344">
        <v>0</v>
      </c>
      <c r="M305" s="344">
        <v>16.138020753974523</v>
      </c>
      <c r="N305" s="344">
        <v>-11.591764832911689</v>
      </c>
      <c r="O305" s="344">
        <v>-12.174827654402032</v>
      </c>
      <c r="P305" s="344">
        <v>0</v>
      </c>
      <c r="Q305" s="344">
        <v>-11.591764832912022</v>
      </c>
      <c r="R305" s="344">
        <v>4.3439167661067923</v>
      </c>
      <c r="S305" s="344">
        <v>-0.56514320379819072</v>
      </c>
      <c r="T305" s="344">
        <v>0</v>
      </c>
      <c r="U305" s="344">
        <v>10.692490980478642</v>
      </c>
      <c r="V305" s="344">
        <v>-0.56514320379863481</v>
      </c>
      <c r="W305" s="344">
        <v>15.586216339902981</v>
      </c>
      <c r="X305" s="344">
        <v>0</v>
      </c>
      <c r="Y305" s="344">
        <v>-1.898157575156989</v>
      </c>
      <c r="Z305" s="344">
        <v>9.8499706279879806</v>
      </c>
      <c r="AA305" s="344">
        <v>0</v>
      </c>
      <c r="AB305" s="344">
        <v>16.138020753974747</v>
      </c>
    </row>
    <row r="306" spans="1:28" x14ac:dyDescent="0.3">
      <c r="A306" s="329" t="s">
        <v>365</v>
      </c>
      <c r="B306" s="329" t="s">
        <v>412</v>
      </c>
      <c r="C306" s="327" t="s">
        <v>59</v>
      </c>
      <c r="D306" s="344">
        <v>-63.299637815699469</v>
      </c>
      <c r="E306" s="344">
        <v>-60.466647746447613</v>
      </c>
      <c r="F306" s="344">
        <v>-58.305597850863201</v>
      </c>
      <c r="G306" s="356">
        <v>-63.299637815699363</v>
      </c>
      <c r="H306" s="356">
        <v>0</v>
      </c>
      <c r="I306" s="344">
        <v>0</v>
      </c>
      <c r="J306" s="344">
        <v>2.8174243296559265</v>
      </c>
      <c r="K306" s="344">
        <v>5.3619013331340781</v>
      </c>
      <c r="L306" s="344">
        <v>0</v>
      </c>
      <c r="M306" s="344">
        <v>67.616375193747743</v>
      </c>
      <c r="N306" s="344">
        <v>-7.1824936846570653</v>
      </c>
      <c r="O306" s="344">
        <v>-3.304508792973726</v>
      </c>
      <c r="P306" s="344">
        <v>0</v>
      </c>
      <c r="Q306" s="344">
        <v>-7.1824936846577314</v>
      </c>
      <c r="R306" s="344">
        <v>59.939957520303011</v>
      </c>
      <c r="S306" s="344">
        <v>-4.983313463189587</v>
      </c>
      <c r="T306" s="344">
        <v>0</v>
      </c>
      <c r="U306" s="344">
        <v>1.4659337288380758</v>
      </c>
      <c r="V306" s="344">
        <v>-4.9833134631901421</v>
      </c>
      <c r="W306" s="344">
        <v>62.578888420730337</v>
      </c>
      <c r="X306" s="344">
        <v>0</v>
      </c>
      <c r="Y306" s="344">
        <v>2.8174243296563706</v>
      </c>
      <c r="Z306" s="344">
        <v>5.3619013331338561</v>
      </c>
      <c r="AA306" s="344">
        <v>0</v>
      </c>
      <c r="AB306" s="344">
        <v>67.61637519374797</v>
      </c>
    </row>
    <row r="307" spans="1:28" x14ac:dyDescent="0.3">
      <c r="A307" s="329" t="s">
        <v>366</v>
      </c>
      <c r="B307" s="329" t="s">
        <v>412</v>
      </c>
      <c r="C307" s="327" t="s">
        <v>59</v>
      </c>
      <c r="D307" s="344">
        <v>-40.119327536388248</v>
      </c>
      <c r="E307" s="344">
        <v>-38.794630987219804</v>
      </c>
      <c r="F307" s="344">
        <v>-29.291890104858776</v>
      </c>
      <c r="G307" s="356">
        <v>-40.119327536388468</v>
      </c>
      <c r="H307" s="356">
        <v>0</v>
      </c>
      <c r="I307" s="344">
        <v>0</v>
      </c>
      <c r="J307" s="344">
        <v>1.5615197472846898</v>
      </c>
      <c r="K307" s="344">
        <v>10.825265883997126</v>
      </c>
      <c r="L307" s="344">
        <v>0</v>
      </c>
      <c r="M307" s="344">
        <v>40.779193829095121</v>
      </c>
      <c r="N307" s="344">
        <v>-9.9132156519102779</v>
      </c>
      <c r="O307" s="344">
        <v>-8.8343944732587332</v>
      </c>
      <c r="P307" s="344">
        <v>0</v>
      </c>
      <c r="Q307" s="344">
        <v>-9.9132156519105017</v>
      </c>
      <c r="R307" s="344">
        <v>30.949335061510872</v>
      </c>
      <c r="S307" s="344">
        <v>-0.90113881825859554</v>
      </c>
      <c r="T307" s="344">
        <v>0</v>
      </c>
      <c r="U307" s="344">
        <v>9.4866408687095394</v>
      </c>
      <c r="V307" s="344">
        <v>-0.90113881825848452</v>
      </c>
      <c r="W307" s="344">
        <v>39.654701990743391</v>
      </c>
      <c r="X307" s="344">
        <v>0</v>
      </c>
      <c r="Y307" s="344">
        <v>1.5615197472844677</v>
      </c>
      <c r="Z307" s="344">
        <v>10.82526588399757</v>
      </c>
      <c r="AA307" s="344">
        <v>0</v>
      </c>
      <c r="AB307" s="344">
        <v>40.779193829095561</v>
      </c>
    </row>
    <row r="308" spans="1:28" x14ac:dyDescent="0.3">
      <c r="A308" s="329" t="s">
        <v>367</v>
      </c>
      <c r="B308" s="329" t="s">
        <v>412</v>
      </c>
      <c r="C308" s="327" t="s">
        <v>59</v>
      </c>
      <c r="D308" s="344">
        <v>-26.933346215610943</v>
      </c>
      <c r="E308" s="344">
        <v>-16.975554404015437</v>
      </c>
      <c r="F308" s="344">
        <v>-15.048106909357429</v>
      </c>
      <c r="G308" s="356">
        <v>-26.933346215611053</v>
      </c>
      <c r="H308" s="356">
        <v>0</v>
      </c>
      <c r="I308" s="344">
        <v>0</v>
      </c>
      <c r="J308" s="344">
        <v>10.375309384282438</v>
      </c>
      <c r="K308" s="344">
        <v>12.138834822149835</v>
      </c>
      <c r="L308" s="344">
        <v>0</v>
      </c>
      <c r="M308" s="344">
        <v>27.370585929063829</v>
      </c>
      <c r="N308" s="344">
        <v>-14.372293680781967</v>
      </c>
      <c r="O308" s="344">
        <v>-3.0967031677926471</v>
      </c>
      <c r="P308" s="344">
        <v>0</v>
      </c>
      <c r="Q308" s="344">
        <v>-14.372293680782411</v>
      </c>
      <c r="R308" s="344">
        <v>12.742423666038061</v>
      </c>
      <c r="S308" s="344">
        <v>-12.725751741927581</v>
      </c>
      <c r="T308" s="344">
        <v>0</v>
      </c>
      <c r="U308" s="344">
        <v>0.40457519542047571</v>
      </c>
      <c r="V308" s="344">
        <v>-12.725751741928025</v>
      </c>
      <c r="W308" s="344">
        <v>14.260359747991336</v>
      </c>
      <c r="X308" s="344">
        <v>0</v>
      </c>
      <c r="Y308" s="344">
        <v>10.375309384282883</v>
      </c>
      <c r="Z308" s="344">
        <v>12.138834822149391</v>
      </c>
      <c r="AA308" s="344">
        <v>0</v>
      </c>
      <c r="AB308" s="344">
        <v>27.370585929064049</v>
      </c>
    </row>
    <row r="309" spans="1:28" x14ac:dyDescent="0.3">
      <c r="A309" s="329" t="s">
        <v>368</v>
      </c>
      <c r="B309" s="329" t="s">
        <v>412</v>
      </c>
      <c r="C309" s="327" t="s">
        <v>59</v>
      </c>
      <c r="D309" s="344">
        <v>-52.978671639222988</v>
      </c>
      <c r="E309" s="344">
        <v>-61.870793867924043</v>
      </c>
      <c r="F309" s="344">
        <v>-56.592603516452122</v>
      </c>
      <c r="G309" s="356">
        <v>-52.978671639223428</v>
      </c>
      <c r="H309" s="356">
        <v>0</v>
      </c>
      <c r="I309" s="344">
        <v>0</v>
      </c>
      <c r="J309" s="344">
        <v>-8.6384993946656543</v>
      </c>
      <c r="K309" s="344">
        <v>-3.5640677047382718</v>
      </c>
      <c r="L309" s="344">
        <v>0</v>
      </c>
      <c r="M309" s="344">
        <v>56.161014853295612</v>
      </c>
      <c r="N309" s="344">
        <v>3.7364172139970897</v>
      </c>
      <c r="O309" s="344">
        <v>-5.5405060722442112</v>
      </c>
      <c r="P309" s="344">
        <v>0</v>
      </c>
      <c r="Q309" s="344">
        <v>3.7364172139966456</v>
      </c>
      <c r="R309" s="344">
        <v>59.814032415570928</v>
      </c>
      <c r="S309" s="344">
        <v>9.6127456063539451</v>
      </c>
      <c r="T309" s="344">
        <v>0</v>
      </c>
      <c r="U309" s="344">
        <v>5.609104966980194</v>
      </c>
      <c r="V309" s="344">
        <v>9.6127456063541672</v>
      </c>
      <c r="W309" s="344">
        <v>65.550779507984828</v>
      </c>
      <c r="X309" s="344">
        <v>0</v>
      </c>
      <c r="Y309" s="344">
        <v>-8.6384993946664324</v>
      </c>
      <c r="Z309" s="344">
        <v>-3.5640677047384939</v>
      </c>
      <c r="AA309" s="344">
        <v>0</v>
      </c>
      <c r="AB309" s="344">
        <v>56.161014853295612</v>
      </c>
    </row>
    <row r="310" spans="1:28" x14ac:dyDescent="0.3">
      <c r="A310" s="329" t="s">
        <v>369</v>
      </c>
      <c r="B310" s="329" t="s">
        <v>412</v>
      </c>
      <c r="C310" s="327" t="s">
        <v>59</v>
      </c>
      <c r="D310" s="344">
        <v>-15.761695373853858</v>
      </c>
      <c r="E310" s="344">
        <v>-24.224591567667318</v>
      </c>
      <c r="F310" s="344">
        <v>-7.2479352564078781</v>
      </c>
      <c r="G310" s="356">
        <v>-15.761695373854302</v>
      </c>
      <c r="H310" s="356">
        <v>0</v>
      </c>
      <c r="I310" s="344">
        <v>0</v>
      </c>
      <c r="J310" s="344">
        <v>-9.5339359248943758</v>
      </c>
      <c r="K310" s="344">
        <v>7.9099946955671907</v>
      </c>
      <c r="L310" s="344">
        <v>0</v>
      </c>
      <c r="M310" s="344">
        <v>14.744180685987596</v>
      </c>
      <c r="N310" s="344">
        <v>-8.157038869620937</v>
      </c>
      <c r="O310" s="344">
        <v>-16.899602772229237</v>
      </c>
      <c r="P310" s="344">
        <v>0</v>
      </c>
      <c r="Q310" s="344">
        <v>-8.157038869620937</v>
      </c>
      <c r="R310" s="344">
        <v>7.2038167363024375</v>
      </c>
      <c r="S310" s="344">
        <v>8.9661232475020114</v>
      </c>
      <c r="T310" s="344">
        <v>0</v>
      </c>
      <c r="U310" s="344">
        <v>17.663183786667869</v>
      </c>
      <c r="V310" s="344">
        <v>8.9661232475017894</v>
      </c>
      <c r="W310" s="344">
        <v>24.75486070070998</v>
      </c>
      <c r="X310" s="344">
        <v>0</v>
      </c>
      <c r="Y310" s="344">
        <v>-9.5339359248950437</v>
      </c>
      <c r="Z310" s="344">
        <v>7.9099946955674127</v>
      </c>
      <c r="AA310" s="344">
        <v>0</v>
      </c>
      <c r="AB310" s="344">
        <v>14.744180685987596</v>
      </c>
    </row>
    <row r="311" spans="1:28" x14ac:dyDescent="0.3">
      <c r="A311" s="329" t="s">
        <v>370</v>
      </c>
      <c r="B311" s="329" t="s">
        <v>412</v>
      </c>
      <c r="C311" s="327" t="s">
        <v>59</v>
      </c>
      <c r="D311" s="344">
        <v>-55.844065654956367</v>
      </c>
      <c r="E311" s="344">
        <v>-63.177498364726084</v>
      </c>
      <c r="F311" s="344">
        <v>-56.607577063945037</v>
      </c>
      <c r="G311" s="356">
        <v>-55.844065654956587</v>
      </c>
      <c r="H311" s="356">
        <v>0</v>
      </c>
      <c r="I311" s="344">
        <v>0</v>
      </c>
      <c r="J311" s="344">
        <v>-7.6253663426558704</v>
      </c>
      <c r="K311" s="344">
        <v>-0.90149593739463629</v>
      </c>
      <c r="L311" s="344">
        <v>0</v>
      </c>
      <c r="M311" s="344">
        <v>58.902281668399723</v>
      </c>
      <c r="N311" s="344">
        <v>1.9719505468689391</v>
      </c>
      <c r="O311" s="344">
        <v>-5.9130564671504571</v>
      </c>
      <c r="P311" s="344">
        <v>0</v>
      </c>
      <c r="Q311" s="344">
        <v>1.9719505468687171</v>
      </c>
      <c r="R311" s="344">
        <v>61.05969951935775</v>
      </c>
      <c r="S311" s="344">
        <v>7.0936648998183305</v>
      </c>
      <c r="T311" s="344">
        <v>0</v>
      </c>
      <c r="U311" s="344">
        <v>6.082836769758071</v>
      </c>
      <c r="V311" s="344">
        <v>7.0936648998183305</v>
      </c>
      <c r="W311" s="344">
        <v>66.301936420965831</v>
      </c>
      <c r="X311" s="344">
        <v>0</v>
      </c>
      <c r="Y311" s="344">
        <v>-7.6253663426560925</v>
      </c>
      <c r="Z311" s="344">
        <v>-0.90149593739496936</v>
      </c>
      <c r="AA311" s="344">
        <v>0</v>
      </c>
      <c r="AB311" s="344">
        <v>58.902281668399951</v>
      </c>
    </row>
    <row r="312" spans="1:28" x14ac:dyDescent="0.3">
      <c r="A312" s="329" t="s">
        <v>371</v>
      </c>
      <c r="B312" s="329" t="s">
        <v>412</v>
      </c>
      <c r="C312" s="327" t="s">
        <v>59</v>
      </c>
      <c r="D312" s="344">
        <v>-96.540538730583663</v>
      </c>
      <c r="E312" s="344">
        <v>-104.07539272592281</v>
      </c>
      <c r="F312" s="344">
        <v>-92.63732588458528</v>
      </c>
      <c r="G312" s="356">
        <v>-96.540538730583762</v>
      </c>
      <c r="H312" s="356">
        <v>0</v>
      </c>
      <c r="I312" s="344">
        <v>0</v>
      </c>
      <c r="J312" s="344">
        <v>-9.1095723456693367</v>
      </c>
      <c r="K312" s="344">
        <v>3.491565158566079</v>
      </c>
      <c r="L312" s="344">
        <v>0</v>
      </c>
      <c r="M312" s="344">
        <v>105.63634722999748</v>
      </c>
      <c r="N312" s="344">
        <v>-3.3099065556063678</v>
      </c>
      <c r="O312" s="344">
        <v>-11.472498783217988</v>
      </c>
      <c r="P312" s="344">
        <v>0</v>
      </c>
      <c r="Q312" s="344">
        <v>-3.3099065556065899</v>
      </c>
      <c r="R312" s="344">
        <v>102.86560365043917</v>
      </c>
      <c r="S312" s="344">
        <v>8.9970138644035469</v>
      </c>
      <c r="T312" s="344">
        <v>0</v>
      </c>
      <c r="U312" s="344">
        <v>13.484955945727295</v>
      </c>
      <c r="V312" s="344">
        <v>8.9970138644035469</v>
      </c>
      <c r="W312" s="344">
        <v>116.42044481531322</v>
      </c>
      <c r="X312" s="344">
        <v>0</v>
      </c>
      <c r="Y312" s="344">
        <v>-9.1095723456697808</v>
      </c>
      <c r="Z312" s="344">
        <v>3.4915651585658569</v>
      </c>
      <c r="AA312" s="344">
        <v>0</v>
      </c>
      <c r="AB312" s="344">
        <v>105.63634722999748</v>
      </c>
    </row>
    <row r="313" spans="1:28" x14ac:dyDescent="0.3">
      <c r="A313" s="329" t="s">
        <v>372</v>
      </c>
      <c r="B313" s="329" t="s">
        <v>412</v>
      </c>
      <c r="C313" s="327" t="s">
        <v>59</v>
      </c>
      <c r="D313" s="344">
        <v>-24.158500901487745</v>
      </c>
      <c r="E313" s="344">
        <v>-24.204181099506506</v>
      </c>
      <c r="F313" s="344">
        <v>-21.325338085845246</v>
      </c>
      <c r="G313" s="356">
        <v>-24.158500901487855</v>
      </c>
      <c r="H313" s="356">
        <v>0</v>
      </c>
      <c r="I313" s="344">
        <v>0</v>
      </c>
      <c r="J313" s="344">
        <v>-0.26408912643383076</v>
      </c>
      <c r="K313" s="344">
        <v>2.9011243315666402</v>
      </c>
      <c r="L313" s="344">
        <v>0</v>
      </c>
      <c r="M313" s="344">
        <v>23.822562640134937</v>
      </c>
      <c r="N313" s="344">
        <v>-6.3271533979836203</v>
      </c>
      <c r="O313" s="344">
        <v>-6.2369914096727097</v>
      </c>
      <c r="P313" s="344">
        <v>0</v>
      </c>
      <c r="Q313" s="344">
        <v>-6.3271533979839534</v>
      </c>
      <c r="R313" s="344">
        <v>17.247609852698133</v>
      </c>
      <c r="S313" s="344">
        <v>-1.5213589231085622</v>
      </c>
      <c r="T313" s="344">
        <v>0</v>
      </c>
      <c r="U313" s="344">
        <v>1.8223727165116443</v>
      </c>
      <c r="V313" s="344">
        <v>-1.5213589231086733</v>
      </c>
      <c r="W313" s="344">
        <v>22.38376164014122</v>
      </c>
      <c r="X313" s="344">
        <v>0</v>
      </c>
      <c r="Y313" s="344">
        <v>-0.26408912643360871</v>
      </c>
      <c r="Z313" s="344">
        <v>2.9011243315664181</v>
      </c>
      <c r="AA313" s="344">
        <v>0</v>
      </c>
      <c r="AB313" s="344">
        <v>23.82256264013516</v>
      </c>
    </row>
    <row r="314" spans="1:28" x14ac:dyDescent="0.3">
      <c r="A314" s="329" t="s">
        <v>373</v>
      </c>
      <c r="B314" s="329" t="s">
        <v>412</v>
      </c>
      <c r="C314" s="327" t="s">
        <v>59</v>
      </c>
      <c r="D314" s="344">
        <v>-17.278547263039901</v>
      </c>
      <c r="E314" s="344">
        <v>-22.208940282212431</v>
      </c>
      <c r="F314" s="344">
        <v>-8.3976810283677992</v>
      </c>
      <c r="G314" s="356">
        <v>-17.278547263039901</v>
      </c>
      <c r="H314" s="356">
        <v>0</v>
      </c>
      <c r="I314" s="344">
        <v>0</v>
      </c>
      <c r="J314" s="344">
        <v>-5.4278491885171309</v>
      </c>
      <c r="K314" s="344">
        <v>8.7234462270735502</v>
      </c>
      <c r="L314" s="344">
        <v>0</v>
      </c>
      <c r="M314" s="344">
        <v>16.107741045231716</v>
      </c>
      <c r="N314" s="344">
        <v>-12.641987006930865</v>
      </c>
      <c r="O314" s="344">
        <v>-16.967401255582605</v>
      </c>
      <c r="P314" s="344">
        <v>0</v>
      </c>
      <c r="Q314" s="344">
        <v>-12.641987006930755</v>
      </c>
      <c r="R314" s="344">
        <v>3.4944202263949009</v>
      </c>
      <c r="S314" s="344">
        <v>2.9111587840982001</v>
      </c>
      <c r="T314" s="344">
        <v>0</v>
      </c>
      <c r="U314" s="344">
        <v>12.756951996992782</v>
      </c>
      <c r="V314" s="344">
        <v>2.911158784097978</v>
      </c>
      <c r="W314" s="344">
        <v>19.531870815748363</v>
      </c>
      <c r="X314" s="344">
        <v>0</v>
      </c>
      <c r="Y314" s="344">
        <v>-5.427849188517242</v>
      </c>
      <c r="Z314" s="344">
        <v>8.7234462270728841</v>
      </c>
      <c r="AA314" s="344">
        <v>0</v>
      </c>
      <c r="AB314" s="344">
        <v>16.10774104523216</v>
      </c>
    </row>
    <row r="315" spans="1:28" x14ac:dyDescent="0.3">
      <c r="A315" s="329" t="s">
        <v>374</v>
      </c>
      <c r="B315" s="329" t="s">
        <v>412</v>
      </c>
      <c r="C315" s="327" t="s">
        <v>59</v>
      </c>
      <c r="D315" s="344">
        <v>0.61169175044528679</v>
      </c>
      <c r="E315" s="344">
        <v>-6.6143911237918074</v>
      </c>
      <c r="F315" s="344">
        <v>4.2347113516911783</v>
      </c>
      <c r="G315" s="356">
        <v>0.61169175044506474</v>
      </c>
      <c r="H315" s="356">
        <v>0</v>
      </c>
      <c r="I315" s="344">
        <v>0</v>
      </c>
      <c r="J315" s="344">
        <v>-7.7153823020530421</v>
      </c>
      <c r="K315" s="344">
        <v>2.7705066132173162</v>
      </c>
      <c r="L315" s="344">
        <v>0</v>
      </c>
      <c r="M315" s="344">
        <v>-1.8434394416723121</v>
      </c>
      <c r="N315" s="344">
        <v>-5.8364195103721705</v>
      </c>
      <c r="O315" s="344">
        <v>-12.280950105799771</v>
      </c>
      <c r="P315" s="344">
        <v>0</v>
      </c>
      <c r="Q315" s="344">
        <v>-5.8364195103717265</v>
      </c>
      <c r="R315" s="344">
        <v>-6.9741994764971338</v>
      </c>
      <c r="S315" s="344">
        <v>4.6670692212746889</v>
      </c>
      <c r="T315" s="344">
        <v>0</v>
      </c>
      <c r="U315" s="344">
        <v>8.6864902367556063</v>
      </c>
      <c r="V315" s="344">
        <v>4.6670692212746889</v>
      </c>
      <c r="W315" s="344">
        <v>3.2391384586532013</v>
      </c>
      <c r="X315" s="344">
        <v>0</v>
      </c>
      <c r="Y315" s="344">
        <v>-7.715382302052709</v>
      </c>
      <c r="Z315" s="344">
        <v>2.7705066132168721</v>
      </c>
      <c r="AA315" s="344">
        <v>0</v>
      </c>
      <c r="AB315" s="344">
        <v>-1.8434394416720901</v>
      </c>
    </row>
    <row r="316" spans="1:28" x14ac:dyDescent="0.3">
      <c r="A316" s="329" t="s">
        <v>375</v>
      </c>
      <c r="B316" s="329" t="s">
        <v>412</v>
      </c>
      <c r="C316" s="327" t="s">
        <v>59</v>
      </c>
      <c r="D316" s="344">
        <v>-36.089099894460851</v>
      </c>
      <c r="E316" s="344">
        <v>-35.933756464545773</v>
      </c>
      <c r="F316" s="344">
        <v>-37.721041713622448</v>
      </c>
      <c r="G316" s="356">
        <v>-36.089099894460745</v>
      </c>
      <c r="H316" s="356">
        <v>0</v>
      </c>
      <c r="I316" s="344">
        <v>0</v>
      </c>
      <c r="J316" s="344">
        <v>-3.7915113899722463E-2</v>
      </c>
      <c r="K316" s="344">
        <v>-2.3209347711458106</v>
      </c>
      <c r="L316" s="344">
        <v>0</v>
      </c>
      <c r="M316" s="344">
        <v>36.562642341017693</v>
      </c>
      <c r="N316" s="344">
        <v>2.4338998815174318</v>
      </c>
      <c r="O316" s="344">
        <v>2.4814452138668397</v>
      </c>
      <c r="P316" s="344">
        <v>0</v>
      </c>
      <c r="Q316" s="344">
        <v>2.4338998815167656</v>
      </c>
      <c r="R316" s="344">
        <v>39.768431173246022</v>
      </c>
      <c r="S316" s="344">
        <v>1.0762130464043729</v>
      </c>
      <c r="T316" s="344">
        <v>0</v>
      </c>
      <c r="U316" s="344">
        <v>-1.1195584597837316</v>
      </c>
      <c r="V316" s="344">
        <v>1.0762130464039288</v>
      </c>
      <c r="W316" s="344">
        <v>37.983633365206828</v>
      </c>
      <c r="X316" s="344">
        <v>0</v>
      </c>
      <c r="Y316" s="344">
        <v>-3.7915113899611441E-2</v>
      </c>
      <c r="Z316" s="344">
        <v>-2.3209347711459216</v>
      </c>
      <c r="AA316" s="344">
        <v>0</v>
      </c>
      <c r="AB316" s="344">
        <v>36.562642341017693</v>
      </c>
    </row>
    <row r="317" spans="1:28" x14ac:dyDescent="0.3">
      <c r="A317" s="329" t="s">
        <v>377</v>
      </c>
      <c r="B317" s="329" t="s">
        <v>412</v>
      </c>
      <c r="C317" s="327" t="s">
        <v>59</v>
      </c>
      <c r="D317" s="344">
        <v>-10.622264532231362</v>
      </c>
      <c r="E317" s="344">
        <v>-15.962188381508756</v>
      </c>
      <c r="F317" s="344">
        <v>-15.309782946392293</v>
      </c>
      <c r="G317" s="356">
        <v>-10.622264532231696</v>
      </c>
      <c r="H317" s="356">
        <v>0</v>
      </c>
      <c r="I317" s="344">
        <v>0</v>
      </c>
      <c r="J317" s="344">
        <v>-5.9529694906753639</v>
      </c>
      <c r="K317" s="344">
        <v>-5.1195594178626846</v>
      </c>
      <c r="L317" s="344">
        <v>0</v>
      </c>
      <c r="M317" s="344">
        <v>10.364634234314885</v>
      </c>
      <c r="N317" s="344">
        <v>4.9839331733170233</v>
      </c>
      <c r="O317" s="344">
        <v>-0.65659722046018665</v>
      </c>
      <c r="P317" s="344">
        <v>0</v>
      </c>
      <c r="Q317" s="344">
        <v>4.9839331733168013</v>
      </c>
      <c r="R317" s="344">
        <v>15.798917534903589</v>
      </c>
      <c r="S317" s="344">
        <v>6.2123956127875246</v>
      </c>
      <c r="T317" s="344">
        <v>0</v>
      </c>
      <c r="U317" s="344">
        <v>1.4493253568979014</v>
      </c>
      <c r="V317" s="344">
        <v>6.2123956127875246</v>
      </c>
      <c r="W317" s="344">
        <v>17.261801442159275</v>
      </c>
      <c r="X317" s="344">
        <v>0</v>
      </c>
      <c r="Y317" s="344">
        <v>-5.9529694906755859</v>
      </c>
      <c r="Z317" s="344">
        <v>-5.1195594178629067</v>
      </c>
      <c r="AA317" s="344">
        <v>0</v>
      </c>
      <c r="AB317" s="344">
        <v>10.364634234314218</v>
      </c>
    </row>
    <row r="318" spans="1:28" x14ac:dyDescent="0.3">
      <c r="A318" s="329" t="s">
        <v>378</v>
      </c>
      <c r="B318" s="329" t="s">
        <v>412</v>
      </c>
      <c r="C318" s="327" t="s">
        <v>59</v>
      </c>
      <c r="D318" s="344">
        <v>-17.374121957054456</v>
      </c>
      <c r="E318" s="344">
        <v>-19.180698971145492</v>
      </c>
      <c r="F318" s="344">
        <v>-20.83477891212948</v>
      </c>
      <c r="G318" s="356">
        <v>-17.374121957054236</v>
      </c>
      <c r="H318" s="356">
        <v>0</v>
      </c>
      <c r="I318" s="344">
        <v>0</v>
      </c>
      <c r="J318" s="344">
        <v>-1.9246384035902508</v>
      </c>
      <c r="K318" s="344">
        <v>-3.7554712623345532</v>
      </c>
      <c r="L318" s="344">
        <v>0</v>
      </c>
      <c r="M318" s="344">
        <v>16.782370796845967</v>
      </c>
      <c r="N318" s="344">
        <v>2.922849158293106</v>
      </c>
      <c r="O318" s="344">
        <v>1.1641389019663162</v>
      </c>
      <c r="P318" s="344">
        <v>0</v>
      </c>
      <c r="Q318" s="344">
        <v>2.922849158293106</v>
      </c>
      <c r="R318" s="344">
        <v>20.019197193787086</v>
      </c>
      <c r="S318" s="344">
        <v>1.8636137382292972</v>
      </c>
      <c r="T318" s="344">
        <v>0</v>
      </c>
      <c r="U318" s="344">
        <v>-1.7909783407178415</v>
      </c>
      <c r="V318" s="344">
        <v>1.8636137382295193</v>
      </c>
      <c r="W318" s="344">
        <v>18.718497454855765</v>
      </c>
      <c r="X318" s="344">
        <v>0</v>
      </c>
      <c r="Y318" s="344">
        <v>-1.9246384035903619</v>
      </c>
      <c r="Z318" s="344">
        <v>-3.7554712623339981</v>
      </c>
      <c r="AA318" s="344">
        <v>0</v>
      </c>
      <c r="AB318" s="344">
        <v>16.782370796845747</v>
      </c>
    </row>
    <row r="319" spans="1:28" x14ac:dyDescent="0.3">
      <c r="A319" s="329" t="s">
        <v>379</v>
      </c>
      <c r="B319" s="329" t="s">
        <v>412</v>
      </c>
      <c r="C319" s="327" t="s">
        <v>59</v>
      </c>
      <c r="D319" s="344">
        <v>-16.046936689204429</v>
      </c>
      <c r="E319" s="344">
        <v>-14.394555617569416</v>
      </c>
      <c r="F319" s="344">
        <v>-7.5367783388706755</v>
      </c>
      <c r="G319" s="356">
        <v>-16.046936689204315</v>
      </c>
      <c r="H319" s="356">
        <v>0</v>
      </c>
      <c r="I319" s="344">
        <v>0</v>
      </c>
      <c r="J319" s="344">
        <v>1.2311002787233072</v>
      </c>
      <c r="K319" s="344">
        <v>8.627686534666168</v>
      </c>
      <c r="L319" s="344">
        <v>0</v>
      </c>
      <c r="M319" s="344">
        <v>15.56932760045604</v>
      </c>
      <c r="N319" s="344">
        <v>-11.721022172127448</v>
      </c>
      <c r="O319" s="344">
        <v>-9.8405821520941572</v>
      </c>
      <c r="P319" s="344">
        <v>0</v>
      </c>
      <c r="Q319" s="344">
        <v>-11.721022172127448</v>
      </c>
      <c r="R319" s="344">
        <v>3.6454616914260995</v>
      </c>
      <c r="S319" s="344">
        <v>-5.7694782010890844</v>
      </c>
      <c r="T319" s="344">
        <v>0</v>
      </c>
      <c r="U319" s="344">
        <v>3.5925817424518058</v>
      </c>
      <c r="V319" s="344">
        <v>-5.7694782010887513</v>
      </c>
      <c r="W319" s="344">
        <v>10.173452177398401</v>
      </c>
      <c r="X319" s="344">
        <v>0</v>
      </c>
      <c r="Y319" s="344">
        <v>1.2311002787233072</v>
      </c>
      <c r="Z319" s="344">
        <v>8.627686534666168</v>
      </c>
      <c r="AA319" s="344">
        <v>0</v>
      </c>
      <c r="AB319" s="344">
        <v>15.569327600455818</v>
      </c>
    </row>
    <row r="320" spans="1:28" x14ac:dyDescent="0.3">
      <c r="A320" s="329" t="s">
        <v>380</v>
      </c>
      <c r="B320" s="329" t="s">
        <v>412</v>
      </c>
      <c r="C320" s="327" t="s">
        <v>59</v>
      </c>
      <c r="D320" s="344">
        <v>-3.6533402945791993</v>
      </c>
      <c r="E320" s="344">
        <v>-10.615716268524199</v>
      </c>
      <c r="F320" s="344">
        <v>-0.81647305152499072</v>
      </c>
      <c r="G320" s="356">
        <v>-3.6533402945794213</v>
      </c>
      <c r="H320" s="356">
        <v>0</v>
      </c>
      <c r="I320" s="344">
        <v>0</v>
      </c>
      <c r="J320" s="344">
        <v>-6.2026879851728722</v>
      </c>
      <c r="K320" s="344">
        <v>3.1466556726529316</v>
      </c>
      <c r="L320" s="344">
        <v>0</v>
      </c>
      <c r="M320" s="344">
        <v>4.4506415020550971</v>
      </c>
      <c r="N320" s="344">
        <v>-3.0043959108833063</v>
      </c>
      <c r="O320" s="344">
        <v>-8.9677085590730279</v>
      </c>
      <c r="P320" s="344">
        <v>0</v>
      </c>
      <c r="Q320" s="344">
        <v>-3.0043959108836393</v>
      </c>
      <c r="R320" s="344">
        <v>1.119417534615863</v>
      </c>
      <c r="S320" s="344">
        <v>5.66526540643153</v>
      </c>
      <c r="T320" s="344">
        <v>0</v>
      </c>
      <c r="U320" s="344">
        <v>9.1025890357525618</v>
      </c>
      <c r="V320" s="344">
        <v>5.665265406431752</v>
      </c>
      <c r="W320" s="344">
        <v>9.415873632189653</v>
      </c>
      <c r="X320" s="344">
        <v>0</v>
      </c>
      <c r="Y320" s="344">
        <v>-6.2026879851732053</v>
      </c>
      <c r="Z320" s="344">
        <v>3.1466556726529316</v>
      </c>
      <c r="AA320" s="344">
        <v>0</v>
      </c>
      <c r="AB320" s="344">
        <v>4.4506415020550971</v>
      </c>
    </row>
    <row r="321" spans="1:28" x14ac:dyDescent="0.3">
      <c r="A321" s="329" t="s">
        <v>381</v>
      </c>
      <c r="B321" s="329" t="s">
        <v>412</v>
      </c>
      <c r="C321" s="327" t="s">
        <v>59</v>
      </c>
      <c r="D321" s="344">
        <v>-21.693103101152357</v>
      </c>
      <c r="E321" s="344">
        <v>-11.545072257888588</v>
      </c>
      <c r="F321" s="344">
        <v>-9.4885122024961355</v>
      </c>
      <c r="G321" s="356">
        <v>-21.693103101152133</v>
      </c>
      <c r="H321" s="356">
        <v>0</v>
      </c>
      <c r="I321" s="344">
        <v>0</v>
      </c>
      <c r="J321" s="344">
        <v>10.227493445546409</v>
      </c>
      <c r="K321" s="344">
        <v>12.791848765995262</v>
      </c>
      <c r="L321" s="344">
        <v>0</v>
      </c>
      <c r="M321" s="344">
        <v>22.220795792547541</v>
      </c>
      <c r="N321" s="344">
        <v>-11.595178903075819</v>
      </c>
      <c r="O321" s="344">
        <v>-2.2792766567865108</v>
      </c>
      <c r="P321" s="344">
        <v>0</v>
      </c>
      <c r="Q321" s="344">
        <v>-11.595178903075599</v>
      </c>
      <c r="R321" s="344">
        <v>10.023260130763711</v>
      </c>
      <c r="S321" s="344">
        <v>-9.1215056850849621</v>
      </c>
      <c r="T321" s="344">
        <v>0</v>
      </c>
      <c r="U321" s="344">
        <v>2.7162236287516794</v>
      </c>
      <c r="V321" s="344">
        <v>-9.1215056850846299</v>
      </c>
      <c r="W321" s="344">
        <v>13.018409805545694</v>
      </c>
      <c r="X321" s="344">
        <v>0</v>
      </c>
      <c r="Y321" s="344">
        <v>10.227493445546854</v>
      </c>
      <c r="Z321" s="344">
        <v>12.791848765995262</v>
      </c>
      <c r="AA321" s="344">
        <v>0</v>
      </c>
      <c r="AB321" s="344">
        <v>22.220795792547765</v>
      </c>
    </row>
    <row r="322" spans="1:28" x14ac:dyDescent="0.3">
      <c r="A322" s="329" t="s">
        <v>382</v>
      </c>
      <c r="B322" s="329" t="s">
        <v>412</v>
      </c>
      <c r="C322" s="327" t="s">
        <v>59</v>
      </c>
      <c r="D322" s="344">
        <v>3.4419362936954911</v>
      </c>
      <c r="E322" s="344">
        <v>-1.3429300840929193</v>
      </c>
      <c r="F322" s="344">
        <v>-0.48532091753383799</v>
      </c>
      <c r="G322" s="356">
        <v>3.4419362936957132</v>
      </c>
      <c r="H322" s="356">
        <v>0</v>
      </c>
      <c r="I322" s="344">
        <v>0</v>
      </c>
      <c r="J322" s="344">
        <v>-5.1679834288227422</v>
      </c>
      <c r="K322" s="344">
        <v>-3.9449465844726417</v>
      </c>
      <c r="L322" s="344">
        <v>0</v>
      </c>
      <c r="M322" s="344">
        <v>-4.1409362648626713</v>
      </c>
      <c r="N322" s="344">
        <v>3.1672456856883802</v>
      </c>
      <c r="O322" s="344">
        <v>-1.3379176178475172</v>
      </c>
      <c r="P322" s="344">
        <v>0</v>
      </c>
      <c r="Q322" s="344">
        <v>3.1672456856881581</v>
      </c>
      <c r="R322" s="344">
        <v>-1.0324758732641603</v>
      </c>
      <c r="S322" s="344">
        <v>4.0999419772298484</v>
      </c>
      <c r="T322" s="344">
        <v>0</v>
      </c>
      <c r="U322" s="344">
        <v>0.79376898284566622</v>
      </c>
      <c r="V322" s="344">
        <v>4.0999419772300705</v>
      </c>
      <c r="W322" s="344">
        <v>0.2102639650485294</v>
      </c>
      <c r="X322" s="344">
        <v>0</v>
      </c>
      <c r="Y322" s="344">
        <v>-5.1679834288230753</v>
      </c>
      <c r="Z322" s="344">
        <v>-3.9449465844727527</v>
      </c>
      <c r="AA322" s="344">
        <v>0</v>
      </c>
      <c r="AB322" s="344">
        <v>-4.1409362648623382</v>
      </c>
    </row>
    <row r="323" spans="1:28" x14ac:dyDescent="0.3">
      <c r="A323" s="329" t="s">
        <v>383</v>
      </c>
      <c r="B323" s="329" t="s">
        <v>412</v>
      </c>
      <c r="C323" s="327" t="s">
        <v>59</v>
      </c>
      <c r="D323" s="344">
        <v>-8.1752749068243489</v>
      </c>
      <c r="E323" s="344">
        <v>-1.1137132494392077</v>
      </c>
      <c r="F323" s="344">
        <v>0.98580428823602517</v>
      </c>
      <c r="G323" s="356">
        <v>-8.1752749068241251</v>
      </c>
      <c r="H323" s="356">
        <v>0</v>
      </c>
      <c r="I323" s="344">
        <v>0</v>
      </c>
      <c r="J323" s="344">
        <v>7.1255292595346909</v>
      </c>
      <c r="K323" s="344">
        <v>9.2859761266024243</v>
      </c>
      <c r="L323" s="344">
        <v>0</v>
      </c>
      <c r="M323" s="344">
        <v>7.8613458210052833</v>
      </c>
      <c r="N323" s="344">
        <v>-9.2654138901504535</v>
      </c>
      <c r="O323" s="344">
        <v>-2.9220089920092285</v>
      </c>
      <c r="P323" s="344">
        <v>0</v>
      </c>
      <c r="Q323" s="344">
        <v>-9.2654138901504535</v>
      </c>
      <c r="R323" s="344">
        <v>-1.6215949784694761</v>
      </c>
      <c r="S323" s="344">
        <v>-6.3878948694870985</v>
      </c>
      <c r="T323" s="344">
        <v>0</v>
      </c>
      <c r="U323" s="344">
        <v>2.2258918356281576</v>
      </c>
      <c r="V323" s="344">
        <v>-6.3878948694867654</v>
      </c>
      <c r="W323" s="344">
        <v>1.4059449151344605</v>
      </c>
      <c r="X323" s="344">
        <v>0</v>
      </c>
      <c r="Y323" s="344">
        <v>7.1255292595342468</v>
      </c>
      <c r="Z323" s="344">
        <v>9.2859761266022023</v>
      </c>
      <c r="AA323" s="344">
        <v>0</v>
      </c>
      <c r="AB323" s="344">
        <v>7.8613458210055054</v>
      </c>
    </row>
    <row r="324" spans="1:28" x14ac:dyDescent="0.3">
      <c r="A324" s="329" t="s">
        <v>384</v>
      </c>
      <c r="B324" s="329" t="s">
        <v>412</v>
      </c>
      <c r="C324" s="327" t="s">
        <v>334</v>
      </c>
      <c r="D324" s="344">
        <v>-43.2847849330823</v>
      </c>
      <c r="E324" s="344">
        <v>-31.908468759145215</v>
      </c>
      <c r="F324" s="344">
        <v>1205.3420601737073</v>
      </c>
      <c r="G324" s="356">
        <v>-43.284784933082406</v>
      </c>
      <c r="H324" s="356">
        <v>0</v>
      </c>
      <c r="I324" s="344">
        <v>0</v>
      </c>
      <c r="J324" s="344">
        <v>11.644577526128685</v>
      </c>
      <c r="K324" s="344">
        <v>1305.0666969192978</v>
      </c>
      <c r="L324" s="344">
        <v>0</v>
      </c>
      <c r="M324" s="344">
        <v>44.464678860670624</v>
      </c>
      <c r="N324" s="344">
        <v>-566.84378946862842</v>
      </c>
      <c r="O324" s="344">
        <v>-561.78437819846658</v>
      </c>
      <c r="P324" s="344">
        <v>0</v>
      </c>
      <c r="Q324" s="344">
        <v>-566.84378946862842</v>
      </c>
      <c r="R324" s="344">
        <v>-547.57011822152629</v>
      </c>
      <c r="S324" s="344">
        <v>-11.405745677173119</v>
      </c>
      <c r="T324" s="344">
        <v>0</v>
      </c>
      <c r="U324" s="344">
        <v>1278.7892716951528</v>
      </c>
      <c r="V324" s="344">
        <v>-11.405745677172895</v>
      </c>
      <c r="W324" s="344">
        <v>32.750369158530248</v>
      </c>
      <c r="X324" s="344">
        <v>0</v>
      </c>
      <c r="Y324" s="344">
        <v>11.644577526128241</v>
      </c>
      <c r="Z324" s="344">
        <v>1305.0666969192978</v>
      </c>
      <c r="AA324" s="344">
        <v>0</v>
      </c>
      <c r="AB324" s="344">
        <v>44.464678860670844</v>
      </c>
    </row>
    <row r="325" spans="1:28" x14ac:dyDescent="0.3">
      <c r="A325" s="329" t="s">
        <v>385</v>
      </c>
      <c r="B325" s="329" t="s">
        <v>412</v>
      </c>
      <c r="C325" s="327" t="s">
        <v>334</v>
      </c>
      <c r="D325" s="344">
        <v>-75.102148733370285</v>
      </c>
      <c r="E325" s="344">
        <v>-66.557965071047391</v>
      </c>
      <c r="F325" s="344">
        <v>1226.98041095961</v>
      </c>
      <c r="G325" s="356">
        <v>-75.10214873337074</v>
      </c>
      <c r="H325" s="356">
        <v>0</v>
      </c>
      <c r="I325" s="344">
        <v>0</v>
      </c>
      <c r="J325" s="344">
        <v>9.3404876182539009</v>
      </c>
      <c r="K325" s="344">
        <v>1404.70510068769</v>
      </c>
      <c r="L325" s="344">
        <v>0</v>
      </c>
      <c r="M325" s="344">
        <v>80.460135879392382</v>
      </c>
      <c r="N325" s="344">
        <v>-586.43479992731898</v>
      </c>
      <c r="O325" s="344">
        <v>-582.42484222979112</v>
      </c>
      <c r="P325" s="344">
        <v>0</v>
      </c>
      <c r="Q325" s="344">
        <v>-586.43479992731898</v>
      </c>
      <c r="R325" s="344">
        <v>-552.60701958984691</v>
      </c>
      <c r="S325" s="344">
        <v>-9.9029555241400011</v>
      </c>
      <c r="T325" s="344">
        <v>0</v>
      </c>
      <c r="U325" s="344">
        <v>1382.1654205484269</v>
      </c>
      <c r="V325" s="344">
        <v>-9.9029555241401113</v>
      </c>
      <c r="W325" s="344">
        <v>69.541938626587196</v>
      </c>
      <c r="X325" s="344">
        <v>0</v>
      </c>
      <c r="Y325" s="344">
        <v>9.340487618254123</v>
      </c>
      <c r="Z325" s="344">
        <v>1404.7051006876909</v>
      </c>
      <c r="AA325" s="344">
        <v>0</v>
      </c>
      <c r="AB325" s="344">
        <v>80.460135879392382</v>
      </c>
    </row>
    <row r="326" spans="1:28" x14ac:dyDescent="0.3">
      <c r="A326" s="329" t="s">
        <v>386</v>
      </c>
      <c r="B326" s="329" t="s">
        <v>412</v>
      </c>
      <c r="C326" s="327" t="s">
        <v>334</v>
      </c>
      <c r="D326" s="344">
        <v>-67.961656234446835</v>
      </c>
      <c r="E326" s="344">
        <v>-63.094952839000129</v>
      </c>
      <c r="F326" s="344">
        <v>1138.8200113114256</v>
      </c>
      <c r="G326" s="356">
        <v>-67.961656234447162</v>
      </c>
      <c r="H326" s="356">
        <v>0</v>
      </c>
      <c r="I326" s="344">
        <v>0</v>
      </c>
      <c r="J326" s="344">
        <v>4.8058369080330454</v>
      </c>
      <c r="K326" s="344">
        <v>1294.8424759324628</v>
      </c>
      <c r="L326" s="344">
        <v>0</v>
      </c>
      <c r="M326" s="344">
        <v>71.849069364339215</v>
      </c>
      <c r="N326" s="344">
        <v>-564.60918903577453</v>
      </c>
      <c r="O326" s="344">
        <v>-562.4120627636438</v>
      </c>
      <c r="P326" s="344">
        <v>0</v>
      </c>
      <c r="Q326" s="344">
        <v>-564.60918903577453</v>
      </c>
      <c r="R326" s="344">
        <v>-533.35863443830749</v>
      </c>
      <c r="S326" s="344">
        <v>-3.8912258286885049</v>
      </c>
      <c r="T326" s="344">
        <v>0</v>
      </c>
      <c r="U326" s="344">
        <v>1286.5292346976407</v>
      </c>
      <c r="V326" s="344">
        <v>-3.8912258286883938</v>
      </c>
      <c r="W326" s="344">
        <v>68.066075935052879</v>
      </c>
      <c r="X326" s="344">
        <v>0</v>
      </c>
      <c r="Y326" s="344">
        <v>4.8058369080328234</v>
      </c>
      <c r="Z326" s="344">
        <v>1294.8424759324623</v>
      </c>
      <c r="AA326" s="344">
        <v>0</v>
      </c>
      <c r="AB326" s="344">
        <v>71.849069364339442</v>
      </c>
    </row>
    <row r="327" spans="1:28" x14ac:dyDescent="0.3">
      <c r="A327" s="329" t="s">
        <v>387</v>
      </c>
      <c r="B327" s="329" t="s">
        <v>412</v>
      </c>
      <c r="C327" s="327" t="s">
        <v>334</v>
      </c>
      <c r="D327" s="344">
        <v>-45.830356656471615</v>
      </c>
      <c r="E327" s="344">
        <v>-42.239395218429898</v>
      </c>
      <c r="F327" s="344">
        <v>1087.5858603652105</v>
      </c>
      <c r="G327" s="356">
        <v>-45.830356656472063</v>
      </c>
      <c r="H327" s="356">
        <v>0</v>
      </c>
      <c r="I327" s="344">
        <v>0</v>
      </c>
      <c r="J327" s="344">
        <v>3.7526804585070739</v>
      </c>
      <c r="K327" s="344">
        <v>1188.950590656442</v>
      </c>
      <c r="L327" s="344">
        <v>0</v>
      </c>
      <c r="M327" s="344">
        <v>47.633215569528261</v>
      </c>
      <c r="N327" s="344">
        <v>-545.6009436741698</v>
      </c>
      <c r="O327" s="344">
        <v>-543.86112592248764</v>
      </c>
      <c r="P327" s="344">
        <v>0</v>
      </c>
      <c r="Q327" s="344">
        <v>-545.6009436741698</v>
      </c>
      <c r="R327" s="344">
        <v>-524.18606033909737</v>
      </c>
      <c r="S327" s="344">
        <v>-5.6944731478886235</v>
      </c>
      <c r="T327" s="344">
        <v>0</v>
      </c>
      <c r="U327" s="344">
        <v>1176.9081714478168</v>
      </c>
      <c r="V327" s="344">
        <v>-5.6944731478884014</v>
      </c>
      <c r="W327" s="344">
        <v>41.782368702887538</v>
      </c>
      <c r="X327" s="344">
        <v>0</v>
      </c>
      <c r="Y327" s="344">
        <v>3.7526804585072959</v>
      </c>
      <c r="Z327" s="344">
        <v>1188.950590656442</v>
      </c>
      <c r="AA327" s="344">
        <v>0</v>
      </c>
      <c r="AB327" s="344">
        <v>47.633215569528488</v>
      </c>
    </row>
    <row r="328" spans="1:28" x14ac:dyDescent="0.3">
      <c r="A328" s="329" t="s">
        <v>388</v>
      </c>
      <c r="B328" s="329" t="s">
        <v>412</v>
      </c>
      <c r="C328" s="327" t="s">
        <v>334</v>
      </c>
      <c r="D328" s="344">
        <v>-10.131208507270228</v>
      </c>
      <c r="E328" s="344">
        <v>-2.3736273815144759</v>
      </c>
      <c r="F328" s="344">
        <v>1147.6932570225183</v>
      </c>
      <c r="G328" s="356">
        <v>-10.131208507270673</v>
      </c>
      <c r="H328" s="356">
        <v>0</v>
      </c>
      <c r="I328" s="344">
        <v>0</v>
      </c>
      <c r="J328" s="344">
        <v>7.1400029768557971</v>
      </c>
      <c r="K328" s="344">
        <v>1170.7898297651159</v>
      </c>
      <c r="L328" s="344">
        <v>0</v>
      </c>
      <c r="M328" s="344">
        <v>9.5138720048888459</v>
      </c>
      <c r="N328" s="344">
        <v>-541.49402727681286</v>
      </c>
      <c r="O328" s="344">
        <v>-538.29641287757977</v>
      </c>
      <c r="P328" s="344">
        <v>0</v>
      </c>
      <c r="Q328" s="344">
        <v>-541.49402727681297</v>
      </c>
      <c r="R328" s="344">
        <v>-537.3670460911685</v>
      </c>
      <c r="S328" s="344">
        <v>-9.143068383520859</v>
      </c>
      <c r="T328" s="344">
        <v>0</v>
      </c>
      <c r="U328" s="344">
        <v>1150.7721518717203</v>
      </c>
      <c r="V328" s="344">
        <v>-9.1430683835206352</v>
      </c>
      <c r="W328" s="344">
        <v>1.1986949296693972</v>
      </c>
      <c r="X328" s="344">
        <v>0</v>
      </c>
      <c r="Y328" s="344">
        <v>7.1400029768557971</v>
      </c>
      <c r="Z328" s="344">
        <v>1170.7898297651154</v>
      </c>
      <c r="AA328" s="344">
        <v>0</v>
      </c>
      <c r="AB328" s="344">
        <v>9.5138720048888459</v>
      </c>
    </row>
    <row r="329" spans="1:28" x14ac:dyDescent="0.3">
      <c r="A329" s="329" t="s">
        <v>389</v>
      </c>
      <c r="B329" s="329" t="s">
        <v>412</v>
      </c>
      <c r="C329" s="327" t="s">
        <v>334</v>
      </c>
      <c r="D329" s="344">
        <v>-8.377217409090143</v>
      </c>
      <c r="E329" s="344">
        <v>8.2460131737960296E-2</v>
      </c>
      <c r="F329" s="344">
        <v>1236.4984901496778</v>
      </c>
      <c r="G329" s="356">
        <v>-8.3772174090908091</v>
      </c>
      <c r="H329" s="356">
        <v>0</v>
      </c>
      <c r="I329" s="344">
        <v>0</v>
      </c>
      <c r="J329" s="344">
        <v>7.7568010181818803</v>
      </c>
      <c r="K329" s="344">
        <v>1254.3886226008576</v>
      </c>
      <c r="L329" s="344">
        <v>0</v>
      </c>
      <c r="M329" s="344">
        <v>6.854298131587111</v>
      </c>
      <c r="N329" s="344">
        <v>-558.74562552692828</v>
      </c>
      <c r="O329" s="344">
        <v>-555.2640190730533</v>
      </c>
      <c r="P329" s="344">
        <v>0</v>
      </c>
      <c r="Q329" s="344">
        <v>-558.74562552692828</v>
      </c>
      <c r="R329" s="344">
        <v>-555.53240933967402</v>
      </c>
      <c r="S329" s="344">
        <v>-9.4356906884573988</v>
      </c>
      <c r="T329" s="344">
        <v>0</v>
      </c>
      <c r="U329" s="344">
        <v>1233.4879522006581</v>
      </c>
      <c r="V329" s="344">
        <v>-9.4356906884571767</v>
      </c>
      <c r="W329" s="344">
        <v>-1.7398039893096184</v>
      </c>
      <c r="X329" s="344">
        <v>0</v>
      </c>
      <c r="Y329" s="344">
        <v>7.7568010181818803</v>
      </c>
      <c r="Z329" s="344">
        <v>1254.3886226008572</v>
      </c>
      <c r="AA329" s="344">
        <v>0</v>
      </c>
      <c r="AB329" s="344">
        <v>6.8542981315868889</v>
      </c>
    </row>
    <row r="330" spans="1:28" x14ac:dyDescent="0.3">
      <c r="A330" s="329" t="s">
        <v>390</v>
      </c>
      <c r="B330" s="329" t="s">
        <v>412</v>
      </c>
      <c r="C330" s="327" t="s">
        <v>334</v>
      </c>
      <c r="D330" s="344">
        <v>-5.4253991509257693</v>
      </c>
      <c r="E330" s="344">
        <v>-5.5605536662532984</v>
      </c>
      <c r="F330" s="344">
        <v>1242.3809054885085</v>
      </c>
      <c r="G330" s="356">
        <v>-5.4253991509259913</v>
      </c>
      <c r="H330" s="356">
        <v>0</v>
      </c>
      <c r="I330" s="344">
        <v>0</v>
      </c>
      <c r="J330" s="344">
        <v>-0.69320663749328215</v>
      </c>
      <c r="K330" s="344">
        <v>1255.4602052804578</v>
      </c>
      <c r="L330" s="344">
        <v>0</v>
      </c>
      <c r="M330" s="344">
        <v>4.6026354625283705</v>
      </c>
      <c r="N330" s="344">
        <v>-558.84676042010324</v>
      </c>
      <c r="O330" s="344">
        <v>-559.26313767843271</v>
      </c>
      <c r="P330" s="344">
        <v>0</v>
      </c>
      <c r="Q330" s="344">
        <v>-558.84676042010324</v>
      </c>
      <c r="R330" s="344">
        <v>-556.97132815001328</v>
      </c>
      <c r="S330" s="344">
        <v>-0.96520351712958696</v>
      </c>
      <c r="T330" s="344">
        <v>0</v>
      </c>
      <c r="U330" s="344">
        <v>1252.9673411413405</v>
      </c>
      <c r="V330" s="344">
        <v>-0.96520351712903185</v>
      </c>
      <c r="W330" s="344">
        <v>4.3672807356789356</v>
      </c>
      <c r="X330" s="344">
        <v>0</v>
      </c>
      <c r="Y330" s="344">
        <v>-0.69320663749306011</v>
      </c>
      <c r="Z330" s="344">
        <v>1255.4602052804573</v>
      </c>
      <c r="AA330" s="344">
        <v>0</v>
      </c>
      <c r="AB330" s="344">
        <v>4.6026354625290367</v>
      </c>
    </row>
    <row r="331" spans="1:28" x14ac:dyDescent="0.3">
      <c r="A331" s="329" t="s">
        <v>391</v>
      </c>
      <c r="B331" s="329" t="s">
        <v>412</v>
      </c>
      <c r="C331" s="327" t="s">
        <v>334</v>
      </c>
      <c r="D331" s="344">
        <v>-12.637853072572923</v>
      </c>
      <c r="E331" s="344">
        <v>0.53933117209048476</v>
      </c>
      <c r="F331" s="344">
        <v>1237.2075653273896</v>
      </c>
      <c r="G331" s="356">
        <v>-12.637853072572923</v>
      </c>
      <c r="H331" s="356">
        <v>0</v>
      </c>
      <c r="I331" s="344">
        <v>0</v>
      </c>
      <c r="J331" s="344">
        <v>13.483241217693287</v>
      </c>
      <c r="K331" s="344">
        <v>1265.2975212797032</v>
      </c>
      <c r="L331" s="344">
        <v>0</v>
      </c>
      <c r="M331" s="344">
        <v>11.875083674359743</v>
      </c>
      <c r="N331" s="344">
        <v>-560.05842579481612</v>
      </c>
      <c r="O331" s="344">
        <v>-554.21935250334138</v>
      </c>
      <c r="P331" s="344">
        <v>0</v>
      </c>
      <c r="Q331" s="344">
        <v>-560.05842579481612</v>
      </c>
      <c r="R331" s="344">
        <v>-554.74033545169061</v>
      </c>
      <c r="S331" s="344">
        <v>-15.434031337246967</v>
      </c>
      <c r="T331" s="344">
        <v>0</v>
      </c>
      <c r="U331" s="344">
        <v>1230.0003861105386</v>
      </c>
      <c r="V331" s="344">
        <v>-15.434031337247301</v>
      </c>
      <c r="W331" s="344">
        <v>-3.9157947372947532</v>
      </c>
      <c r="X331" s="344">
        <v>0</v>
      </c>
      <c r="Y331" s="344">
        <v>13.483241217693287</v>
      </c>
      <c r="Z331" s="344">
        <v>1265.2975212797028</v>
      </c>
      <c r="AA331" s="344">
        <v>0</v>
      </c>
      <c r="AB331" s="344">
        <v>11.875083674359965</v>
      </c>
    </row>
    <row r="332" spans="1:28" x14ac:dyDescent="0.3">
      <c r="A332" s="329" t="s">
        <v>392</v>
      </c>
      <c r="B332" s="329" t="s">
        <v>412</v>
      </c>
      <c r="C332" s="327" t="s">
        <v>334</v>
      </c>
      <c r="D332" s="344">
        <v>6.4329531445874721</v>
      </c>
      <c r="E332" s="344">
        <v>19.741543444931509</v>
      </c>
      <c r="F332" s="344">
        <v>1215.1675069041464</v>
      </c>
      <c r="G332" s="356">
        <v>6.4329531445872501</v>
      </c>
      <c r="H332" s="356">
        <v>0</v>
      </c>
      <c r="I332" s="344">
        <v>0</v>
      </c>
      <c r="J332" s="344">
        <v>12.719104241265544</v>
      </c>
      <c r="K332" s="344">
        <v>1200.5736928794847</v>
      </c>
      <c r="L332" s="344">
        <v>0</v>
      </c>
      <c r="M332" s="344">
        <v>-7.2972622482460059</v>
      </c>
      <c r="N332" s="344">
        <v>-546.97103135940449</v>
      </c>
      <c r="O332" s="344">
        <v>-541.17574039739918</v>
      </c>
      <c r="P332" s="344">
        <v>0</v>
      </c>
      <c r="Q332" s="344">
        <v>-546.97103135940426</v>
      </c>
      <c r="R332" s="344">
        <v>-550.23029087664861</v>
      </c>
      <c r="S332" s="344">
        <v>-15.561628493850343</v>
      </c>
      <c r="T332" s="344">
        <v>0</v>
      </c>
      <c r="U332" s="344">
        <v>1166.389443186803</v>
      </c>
      <c r="V332" s="344">
        <v>-15.561628493850677</v>
      </c>
      <c r="W332" s="344">
        <v>-22.370070986688528</v>
      </c>
      <c r="X332" s="344">
        <v>0</v>
      </c>
      <c r="Y332" s="344">
        <v>12.719104241265766</v>
      </c>
      <c r="Z332" s="344">
        <v>1200.5736928794838</v>
      </c>
      <c r="AA332" s="344">
        <v>0</v>
      </c>
      <c r="AB332" s="344">
        <v>-7.2972622482461169</v>
      </c>
    </row>
    <row r="333" spans="1:28" x14ac:dyDescent="0.3">
      <c r="A333" s="329" t="s">
        <v>393</v>
      </c>
      <c r="B333" s="329" t="s">
        <v>412</v>
      </c>
      <c r="C333" s="327" t="s">
        <v>334</v>
      </c>
      <c r="D333" s="344">
        <v>-4.3372999735639128</v>
      </c>
      <c r="E333" s="344">
        <v>8.8097274292349148</v>
      </c>
      <c r="F333" s="344">
        <v>1472.4665882447896</v>
      </c>
      <c r="G333" s="356">
        <v>-4.3372999735639128</v>
      </c>
      <c r="H333" s="356">
        <v>0</v>
      </c>
      <c r="I333" s="344">
        <v>0</v>
      </c>
      <c r="J333" s="344">
        <v>13.169184988547578</v>
      </c>
      <c r="K333" s="344">
        <v>1483.8121141312608</v>
      </c>
      <c r="L333" s="344">
        <v>0</v>
      </c>
      <c r="M333" s="344">
        <v>3.7463314349186483</v>
      </c>
      <c r="N333" s="344">
        <v>-598.79835829940407</v>
      </c>
      <c r="O333" s="344">
        <v>-593.46240703482204</v>
      </c>
      <c r="P333" s="344">
        <v>0</v>
      </c>
      <c r="Q333" s="344">
        <v>-598.79835829940419</v>
      </c>
      <c r="R333" s="344">
        <v>-597.38564124166896</v>
      </c>
      <c r="S333" s="344">
        <v>-16.016919658513707</v>
      </c>
      <c r="T333" s="344">
        <v>0</v>
      </c>
      <c r="U333" s="344">
        <v>1444.1738415543673</v>
      </c>
      <c r="V333" s="344">
        <v>-16.016919658513817</v>
      </c>
      <c r="W333" s="344">
        <v>-12.40253033589056</v>
      </c>
      <c r="X333" s="344">
        <v>0</v>
      </c>
      <c r="Y333" s="344">
        <v>13.1691849885478</v>
      </c>
      <c r="Z333" s="344">
        <v>1483.8121141312595</v>
      </c>
      <c r="AA333" s="344">
        <v>0</v>
      </c>
      <c r="AB333" s="344">
        <v>3.7463314349188703</v>
      </c>
    </row>
    <row r="334" spans="1:28" x14ac:dyDescent="0.3">
      <c r="A334" s="329" t="s">
        <v>394</v>
      </c>
      <c r="B334" s="329" t="s">
        <v>412</v>
      </c>
      <c r="C334" s="327" t="s">
        <v>334</v>
      </c>
      <c r="D334" s="344">
        <v>6.3194152717298557</v>
      </c>
      <c r="E334" s="344">
        <v>11.385771877599149</v>
      </c>
      <c r="F334" s="344">
        <v>468.56131855729234</v>
      </c>
      <c r="G334" s="356">
        <v>6.3194152717294116</v>
      </c>
      <c r="H334" s="356">
        <v>0</v>
      </c>
      <c r="I334" s="344">
        <v>0</v>
      </c>
      <c r="J334" s="344">
        <v>5.1707336283739469</v>
      </c>
      <c r="K334" s="344">
        <v>459.39374462663363</v>
      </c>
      <c r="L334" s="344">
        <v>0</v>
      </c>
      <c r="M334" s="344">
        <v>-6.7584660270236796</v>
      </c>
      <c r="N334" s="344">
        <v>-316.36927301016084</v>
      </c>
      <c r="O334" s="344">
        <v>-313.3121423351962</v>
      </c>
      <c r="P334" s="344">
        <v>0</v>
      </c>
      <c r="Q334" s="344">
        <v>-316.36927301016095</v>
      </c>
      <c r="R334" s="344">
        <v>-321.01013845720172</v>
      </c>
      <c r="S334" s="344">
        <v>-6.6722773386044265</v>
      </c>
      <c r="T334" s="344">
        <v>0</v>
      </c>
      <c r="U334" s="344">
        <v>448.68950014912315</v>
      </c>
      <c r="V334" s="344">
        <v>-6.6722773386046486</v>
      </c>
      <c r="W334" s="344">
        <v>-13.520940134260751</v>
      </c>
      <c r="X334" s="344">
        <v>0</v>
      </c>
      <c r="Y334" s="344">
        <v>5.1707336283739469</v>
      </c>
      <c r="Z334" s="344">
        <v>459.39374462663341</v>
      </c>
      <c r="AA334" s="344">
        <v>0</v>
      </c>
      <c r="AB334" s="344">
        <v>-6.7584660270237906</v>
      </c>
    </row>
    <row r="335" spans="1:28" x14ac:dyDescent="0.3">
      <c r="A335" s="329" t="s">
        <v>395</v>
      </c>
      <c r="B335" s="329" t="s">
        <v>412</v>
      </c>
      <c r="C335" s="327" t="s">
        <v>334</v>
      </c>
      <c r="D335" s="344">
        <v>-13.109636769584544</v>
      </c>
      <c r="E335" s="344">
        <v>-7.3282734420672124</v>
      </c>
      <c r="F335" s="344">
        <v>411.82580241990354</v>
      </c>
      <c r="G335" s="356">
        <v>-13.109636769584764</v>
      </c>
      <c r="H335" s="356">
        <v>0</v>
      </c>
      <c r="I335" s="344">
        <v>0</v>
      </c>
      <c r="J335" s="344">
        <v>5.4577996681501872</v>
      </c>
      <c r="K335" s="344">
        <v>430.39952619096897</v>
      </c>
      <c r="L335" s="344">
        <v>0</v>
      </c>
      <c r="M335" s="344">
        <v>12.926760450745478</v>
      </c>
      <c r="N335" s="344">
        <v>-303.93166642561829</v>
      </c>
      <c r="O335" s="344">
        <v>-299.7297006837295</v>
      </c>
      <c r="P335" s="344">
        <v>0</v>
      </c>
      <c r="Q335" s="344">
        <v>-303.93166642561818</v>
      </c>
      <c r="R335" s="344">
        <v>-294.86842807572623</v>
      </c>
      <c r="S335" s="344">
        <v>-5.9093748645768773</v>
      </c>
      <c r="T335" s="344">
        <v>0</v>
      </c>
      <c r="U335" s="344">
        <v>422.76459171418446</v>
      </c>
      <c r="V335" s="344">
        <v>-5.9093748645768773</v>
      </c>
      <c r="W335" s="344">
        <v>7.3023506972349495</v>
      </c>
      <c r="X335" s="344">
        <v>0</v>
      </c>
      <c r="Y335" s="344">
        <v>5.4577996681504093</v>
      </c>
      <c r="Z335" s="344">
        <v>430.3995261909692</v>
      </c>
      <c r="AA335" s="344">
        <v>0</v>
      </c>
      <c r="AB335" s="344">
        <v>12.926760450745256</v>
      </c>
    </row>
    <row r="336" spans="1:28" x14ac:dyDescent="0.3">
      <c r="A336" s="329" t="s">
        <v>396</v>
      </c>
      <c r="B336" s="329" t="s">
        <v>412</v>
      </c>
      <c r="C336" s="327" t="s">
        <v>334</v>
      </c>
      <c r="D336" s="344">
        <v>-11.646803189289123</v>
      </c>
      <c r="E336" s="344">
        <v>-13.085031693493177</v>
      </c>
      <c r="F336" s="344">
        <v>352.63505133995875</v>
      </c>
      <c r="G336" s="356">
        <v>-11.646803189289013</v>
      </c>
      <c r="H336" s="356">
        <v>0</v>
      </c>
      <c r="I336" s="344">
        <v>0</v>
      </c>
      <c r="J336" s="344">
        <v>-1.4587083915498233</v>
      </c>
      <c r="K336" s="344">
        <v>368.63214784697004</v>
      </c>
      <c r="L336" s="344">
        <v>0</v>
      </c>
      <c r="M336" s="344">
        <v>11.778576311112454</v>
      </c>
      <c r="N336" s="344">
        <v>-271.83287868423787</v>
      </c>
      <c r="O336" s="344">
        <v>-272.36256861422339</v>
      </c>
      <c r="P336" s="344">
        <v>0</v>
      </c>
      <c r="Q336" s="344">
        <v>-271.83287868423798</v>
      </c>
      <c r="R336" s="344">
        <v>-263.27294676870281</v>
      </c>
      <c r="S336" s="344">
        <v>-0.75117110332934001</v>
      </c>
      <c r="T336" s="344">
        <v>0</v>
      </c>
      <c r="U336" s="344">
        <v>368.74377056421315</v>
      </c>
      <c r="V336" s="344">
        <v>-0.75117110332900694</v>
      </c>
      <c r="W336" s="344">
        <v>11.053559808575253</v>
      </c>
      <c r="X336" s="344">
        <v>0</v>
      </c>
      <c r="Y336" s="344">
        <v>-1.4587083915496013</v>
      </c>
      <c r="Z336" s="344">
        <v>368.63214784697072</v>
      </c>
      <c r="AA336" s="344">
        <v>0</v>
      </c>
      <c r="AB336" s="344">
        <v>11.778576311112898</v>
      </c>
    </row>
    <row r="337" spans="1:28" x14ac:dyDescent="0.3">
      <c r="A337" s="329" t="s">
        <v>397</v>
      </c>
      <c r="B337" s="329" t="s">
        <v>412</v>
      </c>
      <c r="C337" s="327" t="s">
        <v>334</v>
      </c>
      <c r="D337" s="344">
        <v>-21.011252854132078</v>
      </c>
      <c r="E337" s="344">
        <v>-20.33035211199552</v>
      </c>
      <c r="F337" s="344">
        <v>373.74508695413635</v>
      </c>
      <c r="G337" s="356">
        <v>-21.011252854132302</v>
      </c>
      <c r="H337" s="356">
        <v>0</v>
      </c>
      <c r="I337" s="344">
        <v>0</v>
      </c>
      <c r="J337" s="344">
        <v>1.1294023972445721</v>
      </c>
      <c r="K337" s="344">
        <v>402.67738527782871</v>
      </c>
      <c r="L337" s="344">
        <v>0</v>
      </c>
      <c r="M337" s="344">
        <v>21.268803897985578</v>
      </c>
      <c r="N337" s="344">
        <v>-288.15011176831672</v>
      </c>
      <c r="O337" s="344">
        <v>-286.94848567405506</v>
      </c>
      <c r="P337" s="344">
        <v>0</v>
      </c>
      <c r="Q337" s="344">
        <v>-288.15011176831706</v>
      </c>
      <c r="R337" s="344">
        <v>-272.71715907501948</v>
      </c>
      <c r="S337" s="344">
        <v>-0.84924157244670173</v>
      </c>
      <c r="T337" s="344">
        <v>0</v>
      </c>
      <c r="U337" s="344">
        <v>402.26512653337988</v>
      </c>
      <c r="V337" s="344">
        <v>-0.84924157244725684</v>
      </c>
      <c r="W337" s="344">
        <v>19.979566917943004</v>
      </c>
      <c r="X337" s="344">
        <v>0</v>
      </c>
      <c r="Y337" s="344">
        <v>1.1294023972441281</v>
      </c>
      <c r="Z337" s="344">
        <v>402.67738527782871</v>
      </c>
      <c r="AA337" s="344">
        <v>0</v>
      </c>
      <c r="AB337" s="344">
        <v>21.268803897985133</v>
      </c>
    </row>
    <row r="338" spans="1:28" x14ac:dyDescent="0.3">
      <c r="A338" s="329" t="s">
        <v>398</v>
      </c>
      <c r="B338" s="329" t="s">
        <v>412</v>
      </c>
      <c r="C338" s="327" t="s">
        <v>334</v>
      </c>
      <c r="D338" s="344">
        <v>-9.6123618577069756</v>
      </c>
      <c r="E338" s="344">
        <v>-8.8584247288574502</v>
      </c>
      <c r="F338" s="344">
        <v>389.4367463959685</v>
      </c>
      <c r="G338" s="356">
        <v>-9.6123618577071959</v>
      </c>
      <c r="H338" s="356">
        <v>0</v>
      </c>
      <c r="I338" s="344">
        <v>0</v>
      </c>
      <c r="J338" s="344">
        <v>0.14141715477444805</v>
      </c>
      <c r="K338" s="344">
        <v>401.88834102138026</v>
      </c>
      <c r="L338" s="344">
        <v>0</v>
      </c>
      <c r="M338" s="344">
        <v>8.896695069398719</v>
      </c>
      <c r="N338" s="344">
        <v>-287.67326180057415</v>
      </c>
      <c r="O338" s="344">
        <v>-286.83223621079202</v>
      </c>
      <c r="P338" s="344">
        <v>0</v>
      </c>
      <c r="Q338" s="344">
        <v>-287.67326180057449</v>
      </c>
      <c r="R338" s="344">
        <v>-280.74709757854379</v>
      </c>
      <c r="S338" s="344">
        <v>-1.5960786131219429</v>
      </c>
      <c r="T338" s="344">
        <v>0</v>
      </c>
      <c r="U338" s="344">
        <v>401.09773425008808</v>
      </c>
      <c r="V338" s="344">
        <v>-1.5960786131221649</v>
      </c>
      <c r="W338" s="344">
        <v>7.9453973761527408</v>
      </c>
      <c r="X338" s="344">
        <v>0</v>
      </c>
      <c r="Y338" s="344">
        <v>0.14141715477422601</v>
      </c>
      <c r="Z338" s="344">
        <v>401.88834102138048</v>
      </c>
      <c r="AA338" s="344">
        <v>0</v>
      </c>
      <c r="AB338" s="344">
        <v>8.896695069398497</v>
      </c>
    </row>
    <row r="339" spans="1:28" x14ac:dyDescent="0.3">
      <c r="A339" s="329" t="s">
        <v>399</v>
      </c>
      <c r="B339" s="329" t="s">
        <v>412</v>
      </c>
      <c r="C339" s="327" t="s">
        <v>334</v>
      </c>
      <c r="D339" s="344">
        <v>3.9972200028721705</v>
      </c>
      <c r="E339" s="344">
        <v>0.31881248130827267</v>
      </c>
      <c r="F339" s="344">
        <v>366.41596035574463</v>
      </c>
      <c r="G339" s="356">
        <v>3.9972200028719485</v>
      </c>
      <c r="H339" s="356">
        <v>0</v>
      </c>
      <c r="I339" s="344">
        <v>0</v>
      </c>
      <c r="J339" s="344">
        <v>-3.7958422506482181</v>
      </c>
      <c r="K339" s="344">
        <v>361.72809002347117</v>
      </c>
      <c r="L339" s="344">
        <v>0</v>
      </c>
      <c r="M339" s="344">
        <v>-4.9611910191038611</v>
      </c>
      <c r="N339" s="344">
        <v>-266.65330977948423</v>
      </c>
      <c r="O339" s="344">
        <v>-269.37671016635801</v>
      </c>
      <c r="P339" s="344">
        <v>0</v>
      </c>
      <c r="Q339" s="344">
        <v>-266.65330977948429</v>
      </c>
      <c r="R339" s="344">
        <v>-270.72315932500265</v>
      </c>
      <c r="S339" s="344">
        <v>3.1190128690592456</v>
      </c>
      <c r="T339" s="344">
        <v>0</v>
      </c>
      <c r="U339" s="344">
        <v>366.37257814147551</v>
      </c>
      <c r="V339" s="344">
        <v>3.1190128690590235</v>
      </c>
      <c r="W339" s="344">
        <v>-1.8031164087883855</v>
      </c>
      <c r="X339" s="344">
        <v>0</v>
      </c>
      <c r="Y339" s="344">
        <v>-3.7958422506478851</v>
      </c>
      <c r="Z339" s="344">
        <v>361.72809002347117</v>
      </c>
      <c r="AA339" s="344">
        <v>0</v>
      </c>
      <c r="AB339" s="344">
        <v>-4.9611910191041941</v>
      </c>
    </row>
    <row r="340" spans="1:28" x14ac:dyDescent="0.3">
      <c r="A340" s="329" t="s">
        <v>400</v>
      </c>
      <c r="B340" s="329" t="s">
        <v>412</v>
      </c>
      <c r="C340" s="327" t="s">
        <v>334</v>
      </c>
      <c r="D340" s="344">
        <v>-6.0308121628660505</v>
      </c>
      <c r="E340" s="344">
        <v>-1.4495919692441017</v>
      </c>
      <c r="F340" s="344">
        <v>375.74059926037705</v>
      </c>
      <c r="G340" s="356">
        <v>-6.0308121628664946</v>
      </c>
      <c r="H340" s="356">
        <v>0</v>
      </c>
      <c r="I340" s="344">
        <v>0</v>
      </c>
      <c r="J340" s="344">
        <v>4.1922704067818284</v>
      </c>
      <c r="K340" s="344">
        <v>383.40966327937264</v>
      </c>
      <c r="L340" s="344">
        <v>0</v>
      </c>
      <c r="M340" s="344">
        <v>4.7827101003790062</v>
      </c>
      <c r="N340" s="344">
        <v>-279.2428433452713</v>
      </c>
      <c r="O340" s="344">
        <v>-275.29785218535562</v>
      </c>
      <c r="P340" s="344">
        <v>0</v>
      </c>
      <c r="Q340" s="344">
        <v>-279.24284334527152</v>
      </c>
      <c r="R340" s="344">
        <v>-275.44137087442743</v>
      </c>
      <c r="S340" s="344">
        <v>-6.2337632205332616</v>
      </c>
      <c r="T340" s="344">
        <v>0</v>
      </c>
      <c r="U340" s="344">
        <v>376.56419696418641</v>
      </c>
      <c r="V340" s="344">
        <v>-6.2337632205332616</v>
      </c>
      <c r="W340" s="344">
        <v>-1.177514521136569</v>
      </c>
      <c r="X340" s="344">
        <v>0</v>
      </c>
      <c r="Y340" s="344">
        <v>4.1922704067822725</v>
      </c>
      <c r="Z340" s="344">
        <v>383.40966327937196</v>
      </c>
      <c r="AA340" s="344">
        <v>0</v>
      </c>
      <c r="AB340" s="344">
        <v>4.7827101003790062</v>
      </c>
    </row>
    <row r="341" spans="1:28" x14ac:dyDescent="0.3">
      <c r="A341" s="329" t="s">
        <v>401</v>
      </c>
      <c r="B341" s="329" t="s">
        <v>412</v>
      </c>
      <c r="C341" s="327" t="s">
        <v>334</v>
      </c>
      <c r="D341" s="344">
        <v>8.3470988550911063</v>
      </c>
      <c r="E341" s="344">
        <v>3.2963951873814512</v>
      </c>
      <c r="F341" s="344">
        <v>440.68626387580576</v>
      </c>
      <c r="G341" s="356">
        <v>8.3470988550911063</v>
      </c>
      <c r="H341" s="356">
        <v>0</v>
      </c>
      <c r="I341" s="344">
        <v>0</v>
      </c>
      <c r="J341" s="344">
        <v>-5.1567512861437903</v>
      </c>
      <c r="K341" s="344">
        <v>428.69721820875253</v>
      </c>
      <c r="L341" s="344">
        <v>0</v>
      </c>
      <c r="M341" s="344">
        <v>-9.3172382020100244</v>
      </c>
      <c r="N341" s="344">
        <v>-302.56849843638878</v>
      </c>
      <c r="O341" s="344">
        <v>-305.53089618800931</v>
      </c>
      <c r="P341" s="344">
        <v>0</v>
      </c>
      <c r="Q341" s="344">
        <v>-302.56849843638935</v>
      </c>
      <c r="R341" s="344">
        <v>-309.0644644256476</v>
      </c>
      <c r="S341" s="344">
        <v>3.3081368537786204</v>
      </c>
      <c r="T341" s="344">
        <v>0</v>
      </c>
      <c r="U341" s="344">
        <v>434.66904093493451</v>
      </c>
      <c r="V341" s="344">
        <v>3.3081368537783984</v>
      </c>
      <c r="W341" s="344">
        <v>-6.0315692704872026</v>
      </c>
      <c r="X341" s="344">
        <v>0</v>
      </c>
      <c r="Y341" s="344">
        <v>-5.1567512861435683</v>
      </c>
      <c r="Z341" s="344">
        <v>428.6972182087527</v>
      </c>
      <c r="AA341" s="344">
        <v>0</v>
      </c>
      <c r="AB341" s="344">
        <v>-9.3172382020105804</v>
      </c>
    </row>
    <row r="342" spans="1:28" x14ac:dyDescent="0.3">
      <c r="A342" s="329" t="s">
        <v>402</v>
      </c>
      <c r="B342" s="329" t="s">
        <v>412</v>
      </c>
      <c r="C342" s="327" t="s">
        <v>334</v>
      </c>
      <c r="D342" s="344">
        <v>-7.1403814491055595</v>
      </c>
      <c r="E342" s="344">
        <v>-0.9934624238780998</v>
      </c>
      <c r="F342" s="344">
        <v>372.03396303156524</v>
      </c>
      <c r="G342" s="356">
        <v>-7.1403814491057815</v>
      </c>
      <c r="H342" s="356">
        <v>0</v>
      </c>
      <c r="I342" s="344">
        <v>0</v>
      </c>
      <c r="J342" s="344">
        <v>5.162653116264071</v>
      </c>
      <c r="K342" s="344">
        <v>381.56096286337981</v>
      </c>
      <c r="L342" s="344">
        <v>0</v>
      </c>
      <c r="M342" s="344">
        <v>6.0067636781939715</v>
      </c>
      <c r="N342" s="344">
        <v>-277.97173848213839</v>
      </c>
      <c r="O342" s="344">
        <v>-273.42355920822456</v>
      </c>
      <c r="P342" s="344">
        <v>0</v>
      </c>
      <c r="Q342" s="344">
        <v>-277.97173848213873</v>
      </c>
      <c r="R342" s="344">
        <v>-273.49698121760525</v>
      </c>
      <c r="S342" s="344">
        <v>-6.1511827832242405</v>
      </c>
      <c r="T342" s="344">
        <v>0</v>
      </c>
      <c r="U342" s="344">
        <v>374.63628443322585</v>
      </c>
      <c r="V342" s="344">
        <v>-6.1511827832241295</v>
      </c>
      <c r="W342" s="344">
        <v>0.81150391960393975</v>
      </c>
      <c r="X342" s="344">
        <v>0</v>
      </c>
      <c r="Y342" s="344">
        <v>5.162653116264293</v>
      </c>
      <c r="Z342" s="344">
        <v>381.56096286337959</v>
      </c>
      <c r="AA342" s="344">
        <v>0</v>
      </c>
      <c r="AB342" s="344">
        <v>6.0067636781941935</v>
      </c>
    </row>
    <row r="343" spans="1:28" x14ac:dyDescent="0.3">
      <c r="A343" s="329" t="s">
        <v>403</v>
      </c>
      <c r="B343" s="329" t="s">
        <v>412</v>
      </c>
      <c r="C343" s="327" t="s">
        <v>334</v>
      </c>
      <c r="D343" s="344">
        <v>-11.548772448724986</v>
      </c>
      <c r="E343" s="344">
        <v>-10.463641340782148</v>
      </c>
      <c r="F343" s="344">
        <v>334.543544401676</v>
      </c>
      <c r="G343" s="356">
        <v>-11.548772448724765</v>
      </c>
      <c r="H343" s="356">
        <v>0</v>
      </c>
      <c r="I343" s="344">
        <v>0</v>
      </c>
      <c r="J343" s="344">
        <v>1.2510108906094164</v>
      </c>
      <c r="K343" s="344">
        <v>349.30837882592459</v>
      </c>
      <c r="L343" s="344">
        <v>0</v>
      </c>
      <c r="M343" s="344">
        <v>10.514013794958199</v>
      </c>
      <c r="N343" s="344">
        <v>-261.4319478766588</v>
      </c>
      <c r="O343" s="344">
        <v>-260.13253257279257</v>
      </c>
      <c r="P343" s="344">
        <v>0</v>
      </c>
      <c r="Q343" s="344">
        <v>-261.43194787665902</v>
      </c>
      <c r="R343" s="344">
        <v>-253.27370309128162</v>
      </c>
      <c r="S343" s="344">
        <v>-1.5480034866287573</v>
      </c>
      <c r="T343" s="344">
        <v>0</v>
      </c>
      <c r="U343" s="344">
        <v>348.04808418064414</v>
      </c>
      <c r="V343" s="344">
        <v>-1.5480034866289794</v>
      </c>
      <c r="W343" s="344">
        <v>8.7598461425559826</v>
      </c>
      <c r="X343" s="344">
        <v>0</v>
      </c>
      <c r="Y343" s="344">
        <v>1.2510108906098605</v>
      </c>
      <c r="Z343" s="344">
        <v>349.30837882592482</v>
      </c>
      <c r="AA343" s="344">
        <v>0</v>
      </c>
      <c r="AB343" s="344">
        <v>10.514013794957977</v>
      </c>
    </row>
    <row r="344" spans="1:28" x14ac:dyDescent="0.3">
      <c r="A344" s="327" t="s">
        <v>464</v>
      </c>
      <c r="B344" s="327" t="s">
        <v>410</v>
      </c>
      <c r="C344" s="327" t="s">
        <v>59</v>
      </c>
      <c r="D344" s="344">
        <v>-236.98945520294146</v>
      </c>
      <c r="E344" s="344">
        <v>-342.80955254008103</v>
      </c>
      <c r="F344" s="344">
        <v>-347.05211022471303</v>
      </c>
      <c r="G344" s="356">
        <v>-236.98945520294146</v>
      </c>
      <c r="H344" s="356">
        <v>0</v>
      </c>
      <c r="I344" s="344">
        <v>0</v>
      </c>
      <c r="J344" s="344">
        <v>-137.5294414588989</v>
      </c>
      <c r="K344" s="344">
        <v>-143.12035905707677</v>
      </c>
      <c r="L344" s="344">
        <v>0</v>
      </c>
      <c r="M344" s="344">
        <v>312.12515001797556</v>
      </c>
      <c r="N344" s="344">
        <v>167.48174818136241</v>
      </c>
      <c r="O344" s="344">
        <v>5.4855402501086115</v>
      </c>
      <c r="P344" s="344">
        <v>0</v>
      </c>
      <c r="Q344" s="344">
        <v>167.48174818136198</v>
      </c>
      <c r="R344" s="344">
        <v>529.92142486868897</v>
      </c>
      <c r="S344" s="344">
        <v>160.58229013545767</v>
      </c>
      <c r="T344" s="344">
        <v>0</v>
      </c>
      <c r="U344" s="344">
        <v>-6.8442092320656345</v>
      </c>
      <c r="V344" s="344">
        <v>160.58229013545809</v>
      </c>
      <c r="W344" s="344">
        <v>520.90410699614995</v>
      </c>
      <c r="X344" s="344">
        <v>0</v>
      </c>
      <c r="Y344" s="344">
        <v>-137.52944145889856</v>
      </c>
      <c r="Z344" s="344">
        <v>-143.12035905707654</v>
      </c>
      <c r="AA344" s="344">
        <v>0</v>
      </c>
      <c r="AB344" s="344">
        <v>312.12515001797539</v>
      </c>
    </row>
    <row r="345" spans="1:28" x14ac:dyDescent="0.3">
      <c r="A345" s="327" t="s">
        <v>465</v>
      </c>
      <c r="B345" s="327" t="s">
        <v>410</v>
      </c>
      <c r="C345" s="327" t="s">
        <v>59</v>
      </c>
      <c r="D345" s="344">
        <v>-187.70871304995785</v>
      </c>
      <c r="E345" s="344">
        <v>-339.99830875688696</v>
      </c>
      <c r="F345" s="344">
        <v>-340.62125981874379</v>
      </c>
      <c r="G345" s="356">
        <v>-187.70871304995816</v>
      </c>
      <c r="H345" s="356">
        <v>0</v>
      </c>
      <c r="I345" s="344">
        <v>0</v>
      </c>
      <c r="J345" s="344">
        <v>-186.36164926975684</v>
      </c>
      <c r="K345" s="344">
        <v>-187.25933076222279</v>
      </c>
      <c r="L345" s="344">
        <v>0</v>
      </c>
      <c r="M345" s="344">
        <v>232.06547809354626</v>
      </c>
      <c r="N345" s="344">
        <v>230.04658383327703</v>
      </c>
      <c r="O345" s="344">
        <v>-0.70720982109595543</v>
      </c>
      <c r="P345" s="344">
        <v>0</v>
      </c>
      <c r="Q345" s="344">
        <v>230.0465838332768</v>
      </c>
      <c r="R345" s="344">
        <v>513.72044238009789</v>
      </c>
      <c r="S345" s="344">
        <v>230.26260689594369</v>
      </c>
      <c r="T345" s="344">
        <v>0</v>
      </c>
      <c r="U345" s="344">
        <v>-1.6368600735728878</v>
      </c>
      <c r="V345" s="344">
        <v>230.26260689594392</v>
      </c>
      <c r="W345" s="344">
        <v>513.86902820173327</v>
      </c>
      <c r="X345" s="344">
        <v>0</v>
      </c>
      <c r="Y345" s="344">
        <v>-186.36164926975661</v>
      </c>
      <c r="Z345" s="344">
        <v>-187.25933076222279</v>
      </c>
      <c r="AA345" s="344">
        <v>0</v>
      </c>
      <c r="AB345" s="344">
        <v>232.06547809354606</v>
      </c>
    </row>
    <row r="346" spans="1:28" x14ac:dyDescent="0.3">
      <c r="A346" s="327" t="s">
        <v>466</v>
      </c>
      <c r="B346" s="327" t="s">
        <v>410</v>
      </c>
      <c r="C346" s="327" t="s">
        <v>59</v>
      </c>
      <c r="D346" s="344">
        <v>-162.61018926423665</v>
      </c>
      <c r="E346" s="344">
        <v>-331.02557776103583</v>
      </c>
      <c r="F346" s="344">
        <v>-333.71424572471597</v>
      </c>
      <c r="G346" s="356">
        <v>-162.61018926423688</v>
      </c>
      <c r="H346" s="356">
        <v>0</v>
      </c>
      <c r="I346" s="344">
        <v>0</v>
      </c>
      <c r="J346" s="344">
        <v>-200.13254837094564</v>
      </c>
      <c r="K346" s="344">
        <v>-204.27557632028115</v>
      </c>
      <c r="L346" s="344">
        <v>0</v>
      </c>
      <c r="M346" s="344">
        <v>194.20400248493362</v>
      </c>
      <c r="N346" s="344">
        <v>254.93122659945388</v>
      </c>
      <c r="O346" s="344">
        <v>3.0813086233325571</v>
      </c>
      <c r="P346" s="344">
        <v>0</v>
      </c>
      <c r="Q346" s="344">
        <v>254.93122659945345</v>
      </c>
      <c r="R346" s="344">
        <v>498.50896666620127</v>
      </c>
      <c r="S346" s="344">
        <v>251.07812704357468</v>
      </c>
      <c r="T346" s="344">
        <v>0</v>
      </c>
      <c r="U346" s="344">
        <v>-5.1992402819772687</v>
      </c>
      <c r="V346" s="344">
        <v>251.07812704357445</v>
      </c>
      <c r="W346" s="344">
        <v>492.37323476566866</v>
      </c>
      <c r="X346" s="344">
        <v>0</v>
      </c>
      <c r="Y346" s="344">
        <v>-200.13254837094564</v>
      </c>
      <c r="Z346" s="344">
        <v>-204.27557632028092</v>
      </c>
      <c r="AA346" s="344">
        <v>0</v>
      </c>
      <c r="AB346" s="344">
        <v>194.20400248493362</v>
      </c>
    </row>
    <row r="347" spans="1:28" x14ac:dyDescent="0.3">
      <c r="A347" s="327" t="s">
        <v>467</v>
      </c>
      <c r="B347" s="327" t="s">
        <v>410</v>
      </c>
      <c r="C347" s="327" t="s">
        <v>59</v>
      </c>
      <c r="D347" s="344">
        <v>-190.39871601510205</v>
      </c>
      <c r="E347" s="344">
        <v>-225.59930432933783</v>
      </c>
      <c r="F347" s="344">
        <v>-234.30708574385628</v>
      </c>
      <c r="G347" s="356">
        <v>-190.39871601510228</v>
      </c>
      <c r="H347" s="356">
        <v>0</v>
      </c>
      <c r="I347" s="344">
        <v>0</v>
      </c>
      <c r="J347" s="344">
        <v>-43.096299460771867</v>
      </c>
      <c r="K347" s="344">
        <v>-54.057873735293363</v>
      </c>
      <c r="L347" s="344">
        <v>0</v>
      </c>
      <c r="M347" s="344">
        <v>234.40543124872914</v>
      </c>
      <c r="N347" s="344">
        <v>58.546960937685853</v>
      </c>
      <c r="O347" s="344">
        <v>11.488638188893452</v>
      </c>
      <c r="P347" s="344">
        <v>0</v>
      </c>
      <c r="Q347" s="344">
        <v>58.54696093768608</v>
      </c>
      <c r="R347" s="344">
        <v>306.54279402902262</v>
      </c>
      <c r="S347" s="344">
        <v>46.116846583514224</v>
      </c>
      <c r="T347" s="344">
        <v>0</v>
      </c>
      <c r="U347" s="344">
        <v>-11.812475091881215</v>
      </c>
      <c r="V347" s="344">
        <v>46.116846583514672</v>
      </c>
      <c r="W347" s="344">
        <v>290.83202988490609</v>
      </c>
      <c r="X347" s="344">
        <v>0</v>
      </c>
      <c r="Y347" s="344">
        <v>-43.09629946077176</v>
      </c>
      <c r="Z347" s="344">
        <v>-54.057873735293363</v>
      </c>
      <c r="AA347" s="344">
        <v>0</v>
      </c>
      <c r="AB347" s="344">
        <v>234.4054312487296</v>
      </c>
    </row>
    <row r="348" spans="1:28" x14ac:dyDescent="0.3">
      <c r="A348" s="327" t="s">
        <v>468</v>
      </c>
      <c r="B348" s="327" t="s">
        <v>410</v>
      </c>
      <c r="C348" s="327" t="s">
        <v>59</v>
      </c>
      <c r="D348" s="344">
        <v>-222.19806203860682</v>
      </c>
      <c r="E348" s="344">
        <v>-240.61516184680875</v>
      </c>
      <c r="F348" s="344">
        <v>-230.51387932765888</v>
      </c>
      <c r="G348" s="356">
        <v>-222.19806203860693</v>
      </c>
      <c r="H348" s="356">
        <v>0</v>
      </c>
      <c r="I348" s="344">
        <v>0</v>
      </c>
      <c r="J348" s="344">
        <v>-24.820195331756278</v>
      </c>
      <c r="K348" s="344">
        <v>-10.455662938458122</v>
      </c>
      <c r="L348" s="344">
        <v>0</v>
      </c>
      <c r="M348" s="344">
        <v>284.87928097281821</v>
      </c>
      <c r="N348" s="344">
        <v>10.894623193094422</v>
      </c>
      <c r="O348" s="344">
        <v>-13.946777288678103</v>
      </c>
      <c r="P348" s="344">
        <v>0</v>
      </c>
      <c r="Q348" s="344">
        <v>10.894623193094422</v>
      </c>
      <c r="R348" s="344">
        <v>298.53967584396844</v>
      </c>
      <c r="S348" s="344">
        <v>24.591779464959274</v>
      </c>
      <c r="T348" s="344">
        <v>0</v>
      </c>
      <c r="U348" s="344">
        <v>14.002538470054171</v>
      </c>
      <c r="V348" s="344">
        <v>24.591779464958829</v>
      </c>
      <c r="W348" s="344">
        <v>317.86386818817601</v>
      </c>
      <c r="X348" s="344">
        <v>0</v>
      </c>
      <c r="Y348" s="344">
        <v>-24.820195331756612</v>
      </c>
      <c r="Z348" s="344">
        <v>-10.455662938458232</v>
      </c>
      <c r="AA348" s="344">
        <v>0</v>
      </c>
      <c r="AB348" s="344">
        <v>284.87928097281758</v>
      </c>
    </row>
    <row r="349" spans="1:28" x14ac:dyDescent="0.3">
      <c r="A349" s="327" t="s">
        <v>469</v>
      </c>
      <c r="B349" s="327" t="s">
        <v>410</v>
      </c>
      <c r="C349" s="327" t="s">
        <v>59</v>
      </c>
      <c r="D349" s="344">
        <v>-216.13943857224993</v>
      </c>
      <c r="E349" s="344">
        <v>-239.53665983889439</v>
      </c>
      <c r="F349" s="344">
        <v>-229.25235077950023</v>
      </c>
      <c r="G349" s="356">
        <v>-216.13943857224982</v>
      </c>
      <c r="H349" s="356">
        <v>0</v>
      </c>
      <c r="I349" s="344">
        <v>0</v>
      </c>
      <c r="J349" s="344">
        <v>-30.629898948830391</v>
      </c>
      <c r="K349" s="344">
        <v>-16.687575243160445</v>
      </c>
      <c r="L349" s="344">
        <v>0</v>
      </c>
      <c r="M349" s="344">
        <v>275.83955260361859</v>
      </c>
      <c r="N349" s="344">
        <v>17.039117091086851</v>
      </c>
      <c r="O349" s="344">
        <v>-13.464018207587912</v>
      </c>
      <c r="P349" s="344">
        <v>0</v>
      </c>
      <c r="Q349" s="344">
        <v>17.039117091086851</v>
      </c>
      <c r="R349" s="344">
        <v>297.47314750933106</v>
      </c>
      <c r="S349" s="344">
        <v>31.461221896311955</v>
      </c>
      <c r="T349" s="344">
        <v>0</v>
      </c>
      <c r="U349" s="344">
        <v>14.878840846572983</v>
      </c>
      <c r="V349" s="344">
        <v>31.461221896311731</v>
      </c>
      <c r="W349" s="344">
        <v>317.10694956137564</v>
      </c>
      <c r="X349" s="344">
        <v>0</v>
      </c>
      <c r="Y349" s="344">
        <v>-30.629898948830615</v>
      </c>
      <c r="Z349" s="344">
        <v>-16.687575243160779</v>
      </c>
      <c r="AA349" s="344">
        <v>0</v>
      </c>
      <c r="AB349" s="344">
        <v>275.83955260361813</v>
      </c>
    </row>
    <row r="350" spans="1:28" x14ac:dyDescent="0.3">
      <c r="A350" s="327" t="s">
        <v>470</v>
      </c>
      <c r="B350" s="327" t="s">
        <v>410</v>
      </c>
      <c r="C350" s="327" t="s">
        <v>334</v>
      </c>
      <c r="D350" s="344">
        <v>-47.673421818883014</v>
      </c>
      <c r="E350" s="344">
        <v>-124.47032862739272</v>
      </c>
      <c r="F350" s="344">
        <v>3300.9016856790263</v>
      </c>
      <c r="G350" s="356">
        <v>-47.673421818883568</v>
      </c>
      <c r="H350" s="356">
        <v>0</v>
      </c>
      <c r="I350" s="344">
        <v>0</v>
      </c>
      <c r="J350" s="344">
        <v>-79.933151552905699</v>
      </c>
      <c r="K350" s="344">
        <v>3518.6107390914804</v>
      </c>
      <c r="L350" s="344">
        <v>0</v>
      </c>
      <c r="M350" s="344">
        <v>50.868278160569602</v>
      </c>
      <c r="N350" s="344">
        <v>-779.04940898712209</v>
      </c>
      <c r="O350" s="344">
        <v>-796.88055760822272</v>
      </c>
      <c r="P350" s="344">
        <v>0</v>
      </c>
      <c r="Q350" s="344">
        <v>-779.04940898712221</v>
      </c>
      <c r="R350" s="344">
        <v>-767.94646593068467</v>
      </c>
      <c r="S350" s="344">
        <v>89.184627156056578</v>
      </c>
      <c r="T350" s="344">
        <v>0</v>
      </c>
      <c r="U350" s="344">
        <v>3917.0755163069853</v>
      </c>
      <c r="V350" s="344">
        <v>89.184627156056791</v>
      </c>
      <c r="W350" s="344">
        <v>143.5630082560171</v>
      </c>
      <c r="X350" s="344">
        <v>0</v>
      </c>
      <c r="Y350" s="344">
        <v>-79.933151552905926</v>
      </c>
      <c r="Z350" s="344">
        <v>3518.6107390914813</v>
      </c>
      <c r="AA350" s="344">
        <v>0</v>
      </c>
      <c r="AB350" s="344">
        <v>50.868278160569602</v>
      </c>
    </row>
    <row r="351" spans="1:28" x14ac:dyDescent="0.3">
      <c r="A351" s="327" t="s">
        <v>471</v>
      </c>
      <c r="B351" s="327" t="s">
        <v>410</v>
      </c>
      <c r="C351" s="327" t="s">
        <v>334</v>
      </c>
      <c r="D351" s="344">
        <v>11.225108771067749</v>
      </c>
      <c r="E351" s="344">
        <v>-118.36865519916306</v>
      </c>
      <c r="F351" s="344">
        <v>3295.6333640225062</v>
      </c>
      <c r="G351" s="356">
        <v>11.225108771067527</v>
      </c>
      <c r="H351" s="356">
        <v>0</v>
      </c>
      <c r="I351" s="344">
        <v>0</v>
      </c>
      <c r="J351" s="344">
        <v>-127.87089748797453</v>
      </c>
      <c r="K351" s="344">
        <v>3249.0410238616932</v>
      </c>
      <c r="L351" s="344">
        <v>0</v>
      </c>
      <c r="M351" s="344">
        <v>-10.158744357668613</v>
      </c>
      <c r="N351" s="344">
        <v>-765.18203844613708</v>
      </c>
      <c r="O351" s="344">
        <v>-795.29656972903149</v>
      </c>
      <c r="P351" s="344">
        <v>0</v>
      </c>
      <c r="Q351" s="344">
        <v>-765.18203844613708</v>
      </c>
      <c r="R351" s="344">
        <v>-767.63721071646603</v>
      </c>
      <c r="S351" s="344">
        <v>147.46173729714764</v>
      </c>
      <c r="T351" s="344">
        <v>0</v>
      </c>
      <c r="U351" s="344">
        <v>3873.422122533455</v>
      </c>
      <c r="V351" s="344">
        <v>147.46173729714741</v>
      </c>
      <c r="W351" s="344">
        <v>135.3099021873021</v>
      </c>
      <c r="X351" s="344">
        <v>0</v>
      </c>
      <c r="Y351" s="344">
        <v>-127.8708974879743</v>
      </c>
      <c r="Z351" s="344">
        <v>3249.0410238616923</v>
      </c>
      <c r="AA351" s="344">
        <v>0</v>
      </c>
      <c r="AB351" s="344">
        <v>-10.158744357668725</v>
      </c>
    </row>
    <row r="352" spans="1:28" x14ac:dyDescent="0.3">
      <c r="A352" s="327" t="s">
        <v>472</v>
      </c>
      <c r="B352" s="327" t="s">
        <v>410</v>
      </c>
      <c r="C352" s="327" t="s">
        <v>334</v>
      </c>
      <c r="D352" s="344">
        <v>12.350748572932169</v>
      </c>
      <c r="E352" s="344">
        <v>-121.48661363561575</v>
      </c>
      <c r="F352" s="344">
        <v>3320.714410013572</v>
      </c>
      <c r="G352" s="356">
        <v>12.350748572931947</v>
      </c>
      <c r="H352" s="356">
        <v>0</v>
      </c>
      <c r="I352" s="344">
        <v>0</v>
      </c>
      <c r="J352" s="344">
        <v>-132.48062779974956</v>
      </c>
      <c r="K352" s="344">
        <v>3266.7014134111873</v>
      </c>
      <c r="L352" s="344">
        <v>0</v>
      </c>
      <c r="M352" s="344">
        <v>-11.614944915040336</v>
      </c>
      <c r="N352" s="344">
        <v>-766.18754929880038</v>
      </c>
      <c r="O352" s="344">
        <v>-797.11250373076439</v>
      </c>
      <c r="P352" s="344">
        <v>0</v>
      </c>
      <c r="Q352" s="344">
        <v>-766.18754929880038</v>
      </c>
      <c r="R352" s="344">
        <v>-768.83907909834682</v>
      </c>
      <c r="S352" s="344">
        <v>153.16395471884414</v>
      </c>
      <c r="T352" s="344">
        <v>0</v>
      </c>
      <c r="U352" s="344">
        <v>3921.235599723987</v>
      </c>
      <c r="V352" s="344">
        <v>153.16395471884368</v>
      </c>
      <c r="W352" s="344">
        <v>140.02446073647755</v>
      </c>
      <c r="X352" s="344">
        <v>0</v>
      </c>
      <c r="Y352" s="344">
        <v>-132.48062779974933</v>
      </c>
      <c r="Z352" s="344">
        <v>3266.7014134111892</v>
      </c>
      <c r="AA352" s="344">
        <v>0</v>
      </c>
      <c r="AB352" s="344">
        <v>-11.614944915040226</v>
      </c>
    </row>
    <row r="353" spans="1:28" x14ac:dyDescent="0.3">
      <c r="A353" s="328" t="s">
        <v>447</v>
      </c>
      <c r="B353" s="328" t="s">
        <v>409</v>
      </c>
      <c r="C353" s="327" t="s">
        <v>59</v>
      </c>
      <c r="D353" s="344">
        <v>-352.27703840691669</v>
      </c>
      <c r="E353" s="344">
        <v>-360.07476145668193</v>
      </c>
      <c r="F353" s="344">
        <v>-365.91138530023039</v>
      </c>
      <c r="G353" s="356">
        <v>-352.27703840691703</v>
      </c>
      <c r="H353" s="356">
        <v>0</v>
      </c>
      <c r="I353" s="344">
        <v>0</v>
      </c>
      <c r="J353" s="344">
        <v>-12.670575668701778</v>
      </c>
      <c r="K353" s="344">
        <v>-20.931857877131034</v>
      </c>
      <c r="L353" s="344">
        <v>0</v>
      </c>
      <c r="M353" s="344">
        <v>543.42345273501326</v>
      </c>
      <c r="N353" s="344">
        <v>24.822978999128331</v>
      </c>
      <c r="O353" s="344">
        <v>11.762668331988024</v>
      </c>
      <c r="P353" s="344">
        <v>0</v>
      </c>
      <c r="Q353" s="344">
        <v>24.822978999128331</v>
      </c>
      <c r="R353" s="344">
        <v>581.45767897440749</v>
      </c>
      <c r="S353" s="344">
        <v>14.820322012834675</v>
      </c>
      <c r="T353" s="344">
        <v>0</v>
      </c>
      <c r="U353" s="344">
        <v>-6.3765318093716994</v>
      </c>
      <c r="V353" s="344">
        <v>14.820322012834231</v>
      </c>
      <c r="W353" s="344">
        <v>567.35052924977629</v>
      </c>
      <c r="X353" s="344">
        <v>0</v>
      </c>
      <c r="Y353" s="344">
        <v>-12.670575668702</v>
      </c>
      <c r="Z353" s="344">
        <v>-20.931857877131254</v>
      </c>
      <c r="AA353" s="344">
        <v>0</v>
      </c>
      <c r="AB353" s="344">
        <v>543.42345273501212</v>
      </c>
    </row>
    <row r="354" spans="1:28" x14ac:dyDescent="0.3">
      <c r="A354" s="328" t="s">
        <v>448</v>
      </c>
      <c r="B354" s="328" t="s">
        <v>409</v>
      </c>
      <c r="C354" s="327" t="s">
        <v>59</v>
      </c>
      <c r="D354" s="344">
        <v>-192.23415086060035</v>
      </c>
      <c r="E354" s="344">
        <v>-195.60346855040513</v>
      </c>
      <c r="F354" s="344">
        <v>-185.52706274341335</v>
      </c>
      <c r="G354" s="356">
        <v>-192.23415086060058</v>
      </c>
      <c r="H354" s="356">
        <v>0</v>
      </c>
      <c r="I354" s="344">
        <v>0</v>
      </c>
      <c r="J354" s="344">
        <v>-5.262397786188755</v>
      </c>
      <c r="K354" s="344">
        <v>8.1097225642088322</v>
      </c>
      <c r="L354" s="344">
        <v>0</v>
      </c>
      <c r="M354" s="344">
        <v>236.73861889415826</v>
      </c>
      <c r="N354" s="344">
        <v>-8.2973774300312275</v>
      </c>
      <c r="O354" s="344">
        <v>-13.08425583296402</v>
      </c>
      <c r="P354" s="344">
        <v>0</v>
      </c>
      <c r="Q354" s="344">
        <v>-8.2973774300310055</v>
      </c>
      <c r="R354" s="344">
        <v>226.73890500426452</v>
      </c>
      <c r="S354" s="344">
        <v>4.4048587092708757</v>
      </c>
      <c r="T354" s="344">
        <v>0</v>
      </c>
      <c r="U354" s="344">
        <v>13.014556858231163</v>
      </c>
      <c r="V354" s="344">
        <v>4.4048587092704317</v>
      </c>
      <c r="W354" s="344">
        <v>243.57257656571994</v>
      </c>
      <c r="X354" s="344">
        <v>0</v>
      </c>
      <c r="Y354" s="344">
        <v>-5.262397786188977</v>
      </c>
      <c r="Z354" s="344">
        <v>8.1097225642086102</v>
      </c>
      <c r="AA354" s="344">
        <v>0</v>
      </c>
      <c r="AB354" s="344">
        <v>236.73861889415738</v>
      </c>
    </row>
    <row r="355" spans="1:28" x14ac:dyDescent="0.3">
      <c r="A355" s="328" t="s">
        <v>449</v>
      </c>
      <c r="B355" s="328" t="s">
        <v>409</v>
      </c>
      <c r="C355" s="327" t="s">
        <v>59</v>
      </c>
      <c r="D355" s="344">
        <v>-6.2757353539835137</v>
      </c>
      <c r="E355" s="344">
        <v>-2.531105021286284</v>
      </c>
      <c r="F355" s="344">
        <v>-11.831973994990697</v>
      </c>
      <c r="G355" s="356">
        <v>-6.2757353539838467</v>
      </c>
      <c r="H355" s="356">
        <v>0</v>
      </c>
      <c r="I355" s="344">
        <v>0</v>
      </c>
      <c r="J355" s="344">
        <v>4.217533301613452</v>
      </c>
      <c r="K355" s="344">
        <v>-5.5218128968796965</v>
      </c>
      <c r="L355" s="344">
        <v>0</v>
      </c>
      <c r="M355" s="344">
        <v>6.3233815227456969</v>
      </c>
      <c r="N355" s="344">
        <v>3.627736063138487</v>
      </c>
      <c r="O355" s="344">
        <v>8.0079607479655035</v>
      </c>
      <c r="P355" s="344">
        <v>0</v>
      </c>
      <c r="Q355" s="344">
        <v>3.6277360631382649</v>
      </c>
      <c r="R355" s="344">
        <v>9.828326416402966</v>
      </c>
      <c r="S355" s="344">
        <v>-5.7170359489566724</v>
      </c>
      <c r="T355" s="344">
        <v>0</v>
      </c>
      <c r="U355" s="344">
        <v>-11.081913651047937</v>
      </c>
      <c r="V355" s="344">
        <v>-5.7170359489571165</v>
      </c>
      <c r="W355" s="344">
        <v>0.10915485928109092</v>
      </c>
      <c r="X355" s="344">
        <v>0</v>
      </c>
      <c r="Y355" s="344">
        <v>4.2175333016132299</v>
      </c>
      <c r="Z355" s="344">
        <v>-5.5218128968808067</v>
      </c>
      <c r="AA355" s="344">
        <v>0</v>
      </c>
      <c r="AB355" s="344">
        <v>6.3233815227459189</v>
      </c>
    </row>
    <row r="356" spans="1:28" x14ac:dyDescent="0.3">
      <c r="A356" s="328" t="s">
        <v>450</v>
      </c>
      <c r="B356" s="328" t="s">
        <v>409</v>
      </c>
      <c r="C356" s="327" t="s">
        <v>59</v>
      </c>
      <c r="D356" s="344">
        <v>-7.9389439285747487</v>
      </c>
      <c r="E356" s="344">
        <v>-8.8531795751137778</v>
      </c>
      <c r="F356" s="344">
        <v>-5.6076771710882323</v>
      </c>
      <c r="G356" s="356">
        <v>-7.9389439285747487</v>
      </c>
      <c r="H356" s="356">
        <v>0</v>
      </c>
      <c r="I356" s="344">
        <v>0</v>
      </c>
      <c r="J356" s="344">
        <v>-0.80141150335644173</v>
      </c>
      <c r="K356" s="344">
        <v>2.5663716446637785</v>
      </c>
      <c r="L356" s="344">
        <v>0</v>
      </c>
      <c r="M356" s="344">
        <v>7.9590772613893357</v>
      </c>
      <c r="N356" s="344">
        <v>-1.7702876040116555</v>
      </c>
      <c r="O356" s="344">
        <v>-2.3363205868038861</v>
      </c>
      <c r="P356" s="344">
        <v>0</v>
      </c>
      <c r="Q356" s="344">
        <v>-1.7702876040118776</v>
      </c>
      <c r="R356" s="344">
        <v>5.9625842949468932</v>
      </c>
      <c r="S356" s="344">
        <v>2.2320246723970261</v>
      </c>
      <c r="T356" s="344">
        <v>0</v>
      </c>
      <c r="U356" s="344">
        <v>4.9826259054848165</v>
      </c>
      <c r="V356" s="344">
        <v>2.2320246723972481</v>
      </c>
      <c r="W356" s="344">
        <v>10.024138020985784</v>
      </c>
      <c r="X356" s="344">
        <v>0</v>
      </c>
      <c r="Y356" s="344">
        <v>-0.80141150335655276</v>
      </c>
      <c r="Z356" s="344">
        <v>2.5663716446637785</v>
      </c>
      <c r="AA356" s="344">
        <v>0</v>
      </c>
      <c r="AB356" s="344">
        <v>7.9590772613895577</v>
      </c>
    </row>
    <row r="357" spans="1:28" x14ac:dyDescent="0.3">
      <c r="A357" s="328" t="s">
        <v>451</v>
      </c>
      <c r="B357" s="328" t="s">
        <v>409</v>
      </c>
      <c r="C357" s="327" t="s">
        <v>59</v>
      </c>
      <c r="D357" s="344">
        <v>-63.304709614594337</v>
      </c>
      <c r="E357" s="344">
        <v>-64.527256266480265</v>
      </c>
      <c r="F357" s="344">
        <v>-62.104175115793581</v>
      </c>
      <c r="G357" s="356">
        <v>-63.304709614594557</v>
      </c>
      <c r="H357" s="356">
        <v>0</v>
      </c>
      <c r="I357" s="344">
        <v>0</v>
      </c>
      <c r="J357" s="344">
        <v>-2.4614572938637114</v>
      </c>
      <c r="K357" s="344">
        <v>0.80809544823701174</v>
      </c>
      <c r="L357" s="344">
        <v>0</v>
      </c>
      <c r="M357" s="344">
        <v>67.147670521402247</v>
      </c>
      <c r="N357" s="344">
        <v>-1.2880836341885304</v>
      </c>
      <c r="O357" s="344">
        <v>-2.8583750982846823</v>
      </c>
      <c r="P357" s="344">
        <v>0</v>
      </c>
      <c r="Q357" s="344">
        <v>-1.2880836341887525</v>
      </c>
      <c r="R357" s="344">
        <v>66.226778234784518</v>
      </c>
      <c r="S357" s="344">
        <v>1.3112496554938957</v>
      </c>
      <c r="T357" s="344">
        <v>0</v>
      </c>
      <c r="U357" s="344">
        <v>3.0372628336645668</v>
      </c>
      <c r="V357" s="344">
        <v>1.3112496554938957</v>
      </c>
      <c r="W357" s="344">
        <v>69.675773029551863</v>
      </c>
      <c r="X357" s="344">
        <v>0</v>
      </c>
      <c r="Y357" s="344">
        <v>-2.4614572938639334</v>
      </c>
      <c r="Z357" s="344">
        <v>0.80809544823678969</v>
      </c>
      <c r="AA357" s="344">
        <v>0</v>
      </c>
      <c r="AB357" s="344">
        <v>67.147670521402247</v>
      </c>
    </row>
    <row r="358" spans="1:28" x14ac:dyDescent="0.3">
      <c r="A358" s="328" t="s">
        <v>452</v>
      </c>
      <c r="B358" s="328" t="s">
        <v>409</v>
      </c>
      <c r="C358" s="327" t="s">
        <v>59</v>
      </c>
      <c r="D358" s="344">
        <v>-65.471295389595397</v>
      </c>
      <c r="E358" s="344">
        <v>-70.994450899805159</v>
      </c>
      <c r="F358" s="344">
        <v>-59.991902154808315</v>
      </c>
      <c r="G358" s="356">
        <v>-65.471295389595397</v>
      </c>
      <c r="H358" s="356">
        <v>0</v>
      </c>
      <c r="I358" s="344">
        <v>0</v>
      </c>
      <c r="J358" s="344">
        <v>-6.4822270122212311</v>
      </c>
      <c r="K358" s="344">
        <v>5.4105358316582919</v>
      </c>
      <c r="L358" s="344">
        <v>0</v>
      </c>
      <c r="M358" s="344">
        <v>69.960842234916498</v>
      </c>
      <c r="N358" s="344">
        <v>-6.3667985897378765</v>
      </c>
      <c r="O358" s="344">
        <v>-11.83829286490845</v>
      </c>
      <c r="P358" s="344">
        <v>0</v>
      </c>
      <c r="Q358" s="344">
        <v>-6.3667985897384316</v>
      </c>
      <c r="R358" s="344">
        <v>63.598480629696532</v>
      </c>
      <c r="S358" s="344">
        <v>5.776753842444915</v>
      </c>
      <c r="T358" s="344">
        <v>0</v>
      </c>
      <c r="U358" s="344">
        <v>12.1628728518417</v>
      </c>
      <c r="V358" s="344">
        <v>5.776753842444915</v>
      </c>
      <c r="W358" s="344">
        <v>76.657690978079614</v>
      </c>
      <c r="X358" s="344">
        <v>0</v>
      </c>
      <c r="Y358" s="344">
        <v>-6.4822270122212311</v>
      </c>
      <c r="Z358" s="344">
        <v>5.4105358316578478</v>
      </c>
      <c r="AA358" s="344">
        <v>0</v>
      </c>
      <c r="AB358" s="344">
        <v>69.960842234916939</v>
      </c>
    </row>
    <row r="359" spans="1:28" x14ac:dyDescent="0.3">
      <c r="A359" s="328" t="s">
        <v>453</v>
      </c>
      <c r="B359" s="328" t="s">
        <v>409</v>
      </c>
      <c r="C359" s="327" t="s">
        <v>334</v>
      </c>
      <c r="D359" s="344">
        <v>-49.527516988905226</v>
      </c>
      <c r="E359" s="344">
        <v>-52.605516042930731</v>
      </c>
      <c r="F359" s="344">
        <v>3705.1923220738267</v>
      </c>
      <c r="G359" s="356">
        <v>-49.52751698890512</v>
      </c>
      <c r="H359" s="356">
        <v>0</v>
      </c>
      <c r="I359" s="344">
        <v>0</v>
      </c>
      <c r="J359" s="344">
        <v>-3.1288785150781484</v>
      </c>
      <c r="K359" s="344">
        <v>3951.4809064804394</v>
      </c>
      <c r="L359" s="344">
        <v>0</v>
      </c>
      <c r="M359" s="344">
        <v>52.683398525135374</v>
      </c>
      <c r="N359" s="344">
        <v>-798.48041756103953</v>
      </c>
      <c r="O359" s="344">
        <v>-799.10369569957129</v>
      </c>
      <c r="P359" s="344">
        <v>0</v>
      </c>
      <c r="Q359" s="344">
        <v>-798.48041756103953</v>
      </c>
      <c r="R359" s="344">
        <v>-787.92831728423221</v>
      </c>
      <c r="S359" s="344">
        <v>3.6248651855022018</v>
      </c>
      <c r="T359" s="344">
        <v>0</v>
      </c>
      <c r="U359" s="344">
        <v>3969.585905659053</v>
      </c>
      <c r="V359" s="344">
        <v>3.6248651855024239</v>
      </c>
      <c r="W359" s="344">
        <v>56.294364061398426</v>
      </c>
      <c r="X359" s="344">
        <v>0</v>
      </c>
      <c r="Y359" s="344">
        <v>-3.1288785150783704</v>
      </c>
      <c r="Z359" s="344">
        <v>3951.4809064804394</v>
      </c>
      <c r="AA359" s="344">
        <v>0</v>
      </c>
      <c r="AB359" s="344">
        <v>52.683398525135146</v>
      </c>
    </row>
    <row r="360" spans="1:28" x14ac:dyDescent="0.3">
      <c r="A360" s="328" t="s">
        <v>454</v>
      </c>
      <c r="B360" s="328" t="s">
        <v>409</v>
      </c>
      <c r="C360" s="327" t="s">
        <v>334</v>
      </c>
      <c r="D360" s="344">
        <v>-99.824428953876108</v>
      </c>
      <c r="E360" s="344">
        <v>-85.268869410168307</v>
      </c>
      <c r="F360" s="344">
        <v>3579.0865398121518</v>
      </c>
      <c r="G360" s="356">
        <v>-99.824428953876222</v>
      </c>
      <c r="H360" s="356">
        <v>0</v>
      </c>
      <c r="I360" s="344">
        <v>0</v>
      </c>
      <c r="J360" s="344">
        <v>15.846300394813051</v>
      </c>
      <c r="K360" s="344">
        <v>4078.9732208113137</v>
      </c>
      <c r="L360" s="344">
        <v>0</v>
      </c>
      <c r="M360" s="344">
        <v>109.85418896715005</v>
      </c>
      <c r="N360" s="344">
        <v>-804.56934174947776</v>
      </c>
      <c r="O360" s="344">
        <v>-801.278248788204</v>
      </c>
      <c r="P360" s="344">
        <v>0</v>
      </c>
      <c r="Q360" s="344">
        <v>-804.56934174947776</v>
      </c>
      <c r="R360" s="344">
        <v>-782.77790273318828</v>
      </c>
      <c r="S360" s="344">
        <v>-17.768201267858828</v>
      </c>
      <c r="T360" s="344">
        <v>0</v>
      </c>
      <c r="U360" s="344">
        <v>3993.936839235766</v>
      </c>
      <c r="V360" s="344">
        <v>-17.768201267859052</v>
      </c>
      <c r="W360" s="344">
        <v>90.357588145954182</v>
      </c>
      <c r="X360" s="344">
        <v>0</v>
      </c>
      <c r="Y360" s="344">
        <v>15.846300394813051</v>
      </c>
      <c r="Z360" s="344">
        <v>4078.9732208113137</v>
      </c>
      <c r="AA360" s="344">
        <v>0</v>
      </c>
      <c r="AB360" s="344">
        <v>109.85418896714982</v>
      </c>
    </row>
  </sheetData>
  <mergeCells count="1">
    <mergeCell ref="A1:L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5F8C-A795-4CCA-92B4-B141804DFCCC}">
  <sheetPr codeName="Tabelle6"/>
  <dimension ref="A1:V8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RowHeight="14.4" x14ac:dyDescent="0.3"/>
  <cols>
    <col min="1" max="1" width="21" customWidth="1"/>
    <col min="2" max="2" width="11.88671875" bestFit="1" customWidth="1"/>
  </cols>
  <sheetData>
    <row r="1" spans="1:22" s="131" customFormat="1" ht="15.6" x14ac:dyDescent="0.35">
      <c r="A1" s="131" t="s">
        <v>635</v>
      </c>
      <c r="C1" s="312"/>
      <c r="D1" s="312"/>
      <c r="E1" s="312"/>
      <c r="F1" s="32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1:22" s="131" customFormat="1" ht="15" thickBot="1" x14ac:dyDescent="0.35">
      <c r="B2" s="323" t="s">
        <v>537</v>
      </c>
      <c r="C2" s="343">
        <v>1.3595598365060352E-2</v>
      </c>
      <c r="D2" s="343">
        <v>5.3388575969823292E-2</v>
      </c>
      <c r="E2" s="343">
        <v>1.6744214769165558E-2</v>
      </c>
      <c r="F2" s="345">
        <v>0.38519896459423836</v>
      </c>
      <c r="G2" s="343">
        <v>3.5297123528492055E-2</v>
      </c>
      <c r="H2" s="343">
        <v>0.13859917401070052</v>
      </c>
      <c r="I2" s="343">
        <v>4.3469307595211858E-2</v>
      </c>
      <c r="J2" s="343">
        <v>2.596066063890234</v>
      </c>
      <c r="K2" s="343">
        <v>0.8119579539851951</v>
      </c>
      <c r="L2" s="343">
        <v>3.1884789287424971</v>
      </c>
      <c r="M2" s="343">
        <v>23.004898701107297</v>
      </c>
      <c r="N2" s="343">
        <v>59.722119776049354</v>
      </c>
      <c r="O2" s="343">
        <v>0.25465369918734976</v>
      </c>
      <c r="P2" s="343">
        <v>0.3136291700050185</v>
      </c>
      <c r="Q2" s="343">
        <v>7.2150072856778102</v>
      </c>
      <c r="R2" s="343">
        <v>18.730598856302663</v>
      </c>
      <c r="S2" s="343">
        <v>3.9269015262342446</v>
      </c>
      <c r="T2" s="343">
        <v>1.2315908663642865</v>
      </c>
      <c r="U2" s="343">
        <v>28.332623121919386</v>
      </c>
      <c r="V2" s="343">
        <v>73.553217236096316</v>
      </c>
    </row>
    <row r="3" spans="1:22" s="251" customFormat="1" ht="16.8" thickBot="1" x14ac:dyDescent="0.35">
      <c r="A3" s="323" t="s">
        <v>404</v>
      </c>
      <c r="B3" s="323" t="s">
        <v>405</v>
      </c>
      <c r="C3" s="351" t="s">
        <v>612</v>
      </c>
      <c r="D3" s="351" t="s">
        <v>613</v>
      </c>
      <c r="E3" s="351" t="s">
        <v>614</v>
      </c>
      <c r="F3" s="351" t="s">
        <v>615</v>
      </c>
      <c r="G3" s="351" t="s">
        <v>616</v>
      </c>
      <c r="H3" s="351" t="s">
        <v>617</v>
      </c>
      <c r="I3" s="351" t="s">
        <v>618</v>
      </c>
      <c r="J3" s="351" t="s">
        <v>619</v>
      </c>
      <c r="K3" s="351" t="s">
        <v>620</v>
      </c>
      <c r="L3" s="351" t="s">
        <v>621</v>
      </c>
      <c r="M3" s="351" t="s">
        <v>622</v>
      </c>
      <c r="N3" s="351" t="s">
        <v>623</v>
      </c>
      <c r="O3" s="351" t="s">
        <v>624</v>
      </c>
      <c r="P3" s="351" t="s">
        <v>625</v>
      </c>
      <c r="Q3" s="351" t="s">
        <v>626</v>
      </c>
      <c r="R3" s="351" t="s">
        <v>627</v>
      </c>
      <c r="S3" s="351" t="s">
        <v>628</v>
      </c>
      <c r="T3" s="351" t="s">
        <v>629</v>
      </c>
      <c r="U3" s="351" t="s">
        <v>630</v>
      </c>
      <c r="V3" s="351" t="s">
        <v>631</v>
      </c>
    </row>
    <row r="4" spans="1:22" x14ac:dyDescent="0.3">
      <c r="A4" s="346" t="s">
        <v>538</v>
      </c>
      <c r="B4" s="347" t="s">
        <v>547</v>
      </c>
      <c r="C4" s="348">
        <v>1.2494337593840927E-2</v>
      </c>
      <c r="D4" s="348">
        <v>4.7401764424370212E-2</v>
      </c>
      <c r="E4" s="348">
        <v>1.6373400850688381E-2</v>
      </c>
      <c r="F4" s="348">
        <v>0.35397608487148879</v>
      </c>
      <c r="G4" s="348">
        <v>3.5297123528492055E-2</v>
      </c>
      <c r="H4" s="348">
        <v>0.13391233603134362</v>
      </c>
      <c r="I4" s="348">
        <v>4.6255669663764862E-2</v>
      </c>
      <c r="J4" s="348">
        <v>2.8250496085436128</v>
      </c>
      <c r="K4" s="348">
        <v>0.76308750440905704</v>
      </c>
      <c r="L4" s="348">
        <v>2.8950469640751098</v>
      </c>
      <c r="M4" s="348">
        <v>21.618971409754909</v>
      </c>
      <c r="N4" s="348">
        <v>61.074666718243655</v>
      </c>
      <c r="O4" s="348">
        <v>0.26358380844189278</v>
      </c>
      <c r="P4" s="348">
        <v>0.34541753982200885</v>
      </c>
      <c r="Q4" s="348">
        <v>7.4675719178398863</v>
      </c>
      <c r="R4" s="348">
        <v>21.096261123264846</v>
      </c>
      <c r="S4" s="348">
        <v>3.7938597439320731</v>
      </c>
      <c r="T4" s="348">
        <v>1.3104656991787731</v>
      </c>
      <c r="U4" s="348">
        <v>28.33092048401037</v>
      </c>
      <c r="V4" s="348">
        <v>80.036255823033727</v>
      </c>
    </row>
    <row r="5" spans="1:22" x14ac:dyDescent="0.3">
      <c r="A5" s="346" t="s">
        <v>539</v>
      </c>
      <c r="B5" s="347" t="s">
        <v>547</v>
      </c>
      <c r="C5" s="348">
        <v>1.0674537080789069E-2</v>
      </c>
      <c r="D5" s="348">
        <v>5.311308396404063E-2</v>
      </c>
      <c r="E5" s="348">
        <v>1.6772364405510668E-2</v>
      </c>
      <c r="F5" s="348">
        <v>0.30241946123945529</v>
      </c>
      <c r="G5" s="348">
        <v>3.5297123528492055E-2</v>
      </c>
      <c r="H5" s="348">
        <v>0.17562720251652642</v>
      </c>
      <c r="I5" s="348">
        <v>5.5460598788086374E-2</v>
      </c>
      <c r="J5" s="348">
        <v>3.3066655032765944</v>
      </c>
      <c r="K5" s="348">
        <v>0.6364360338654389</v>
      </c>
      <c r="L5" s="348">
        <v>3.1667022418490967</v>
      </c>
      <c r="M5" s="348">
        <v>18.030818668600681</v>
      </c>
      <c r="N5" s="348">
        <v>59.621886087297483</v>
      </c>
      <c r="O5" s="348">
        <v>0.20097754233243348</v>
      </c>
      <c r="P5" s="348">
        <v>0.31578592606044364</v>
      </c>
      <c r="Q5" s="348">
        <v>5.6938787708920007</v>
      </c>
      <c r="R5" s="348">
        <v>18.827752511547516</v>
      </c>
      <c r="S5" s="348">
        <v>4.975680309324896</v>
      </c>
      <c r="T5" s="348">
        <v>1.5712498142608771</v>
      </c>
      <c r="U5" s="348">
        <v>28.33092048401037</v>
      </c>
      <c r="V5" s="348">
        <v>93.680877440549338</v>
      </c>
    </row>
    <row r="6" spans="1:22" x14ac:dyDescent="0.3">
      <c r="A6" s="346" t="s">
        <v>540</v>
      </c>
      <c r="B6" s="347" t="s">
        <v>547</v>
      </c>
      <c r="C6" s="348">
        <v>1.0349300762439626E-2</v>
      </c>
      <c r="D6" s="348">
        <v>4.4625267644285878E-2</v>
      </c>
      <c r="E6" s="348">
        <v>1.8034511530448247E-2</v>
      </c>
      <c r="F6" s="348">
        <v>0.29320521696578494</v>
      </c>
      <c r="G6" s="348">
        <v>3.5297123528492055E-2</v>
      </c>
      <c r="H6" s="348">
        <v>0.15219806832254743</v>
      </c>
      <c r="I6" s="348">
        <v>6.1508153630679602E-2</v>
      </c>
      <c r="J6" s="348">
        <v>3.410580515409769</v>
      </c>
      <c r="K6" s="348">
        <v>0.57386088583361783</v>
      </c>
      <c r="L6" s="348">
        <v>2.474437279265568</v>
      </c>
      <c r="M6" s="348">
        <v>16.258007125435981</v>
      </c>
      <c r="N6" s="348">
        <v>55.449242321405144</v>
      </c>
      <c r="O6" s="348">
        <v>0.23191571297533317</v>
      </c>
      <c r="P6" s="348">
        <v>0.40413228833054426</v>
      </c>
      <c r="Q6" s="348">
        <v>6.5703856232967368</v>
      </c>
      <c r="R6" s="348">
        <v>22.40882918554432</v>
      </c>
      <c r="S6" s="348">
        <v>4.3119113714660688</v>
      </c>
      <c r="T6" s="348">
        <v>1.7425826096290777</v>
      </c>
      <c r="U6" s="348">
        <v>28.330920484010374</v>
      </c>
      <c r="V6" s="348">
        <v>96.62488538638928</v>
      </c>
    </row>
    <row r="7" spans="1:22" x14ac:dyDescent="0.3">
      <c r="A7" s="346" t="s">
        <v>541</v>
      </c>
      <c r="B7" s="347" t="s">
        <v>547</v>
      </c>
      <c r="C7" s="348">
        <v>1.7532048368280376E-2</v>
      </c>
      <c r="D7" s="348">
        <v>3.6017656626501963E-2</v>
      </c>
      <c r="E7" s="348">
        <v>1.7064504325247441E-2</v>
      </c>
      <c r="F7" s="348">
        <v>0.49669906824357507</v>
      </c>
      <c r="G7" s="348">
        <v>3.5297123528492055E-2</v>
      </c>
      <c r="H7" s="348">
        <v>7.2514041054812989E-2</v>
      </c>
      <c r="I7" s="348">
        <v>3.4355821092217589E-2</v>
      </c>
      <c r="J7" s="348">
        <v>2.0132914755330531</v>
      </c>
      <c r="K7" s="348">
        <v>1.0273986301694793</v>
      </c>
      <c r="L7" s="348">
        <v>2.1106769900847793</v>
      </c>
      <c r="M7" s="348">
        <v>29.107148896712694</v>
      </c>
      <c r="N7" s="348">
        <v>58.601174750822985</v>
      </c>
      <c r="O7" s="348">
        <v>0.48676260507687252</v>
      </c>
      <c r="P7" s="348">
        <v>0.47378163721765554</v>
      </c>
      <c r="Q7" s="348">
        <v>13.790432659022617</v>
      </c>
      <c r="R7" s="348">
        <v>27.764160516322853</v>
      </c>
      <c r="S7" s="348">
        <v>2.0543895310981704</v>
      </c>
      <c r="T7" s="348">
        <v>0.97333203552650283</v>
      </c>
      <c r="U7" s="348">
        <v>28.33092048401037</v>
      </c>
      <c r="V7" s="348">
        <v>57.038400704462838</v>
      </c>
    </row>
    <row r="8" spans="1:22" x14ac:dyDescent="0.3">
      <c r="A8" s="346" t="s">
        <v>542</v>
      </c>
      <c r="B8" s="347" t="s">
        <v>547</v>
      </c>
      <c r="C8" s="348">
        <v>1.353962451616068E-2</v>
      </c>
      <c r="D8" s="348">
        <v>5.0377407249893362E-2</v>
      </c>
      <c r="E8" s="348">
        <v>1.639170553766026E-2</v>
      </c>
      <c r="F8" s="348">
        <v>0.38359002555070559</v>
      </c>
      <c r="G8" s="348">
        <v>3.5297123528492055E-2</v>
      </c>
      <c r="H8" s="348">
        <v>0.13133137958310681</v>
      </c>
      <c r="I8" s="348">
        <v>4.2732356020277931E-2</v>
      </c>
      <c r="J8" s="348">
        <v>2.6069499553966193</v>
      </c>
      <c r="K8" s="348">
        <v>0.82600462075487702</v>
      </c>
      <c r="L8" s="348">
        <v>3.0733475009144287</v>
      </c>
      <c r="M8" s="348">
        <v>23.401471230031561</v>
      </c>
      <c r="N8" s="348">
        <v>61.006464379346049</v>
      </c>
      <c r="O8" s="348">
        <v>0.26876382202439247</v>
      </c>
      <c r="P8" s="348">
        <v>0.3253781096027914</v>
      </c>
      <c r="Q8" s="348">
        <v>7.614326470751779</v>
      </c>
      <c r="R8" s="348">
        <v>19.850168053301648</v>
      </c>
      <c r="S8" s="348">
        <v>3.7207388720243824</v>
      </c>
      <c r="T8" s="348">
        <v>1.2106469805049158</v>
      </c>
      <c r="U8" s="348">
        <v>28.33092048401037</v>
      </c>
      <c r="V8" s="348">
        <v>73.857291892136004</v>
      </c>
    </row>
    <row r="9" spans="1:22" x14ac:dyDescent="0.3">
      <c r="A9" s="346" t="s">
        <v>543</v>
      </c>
      <c r="B9" s="347" t="s">
        <v>547</v>
      </c>
      <c r="C9" s="348">
        <v>1.5568061719716296E-2</v>
      </c>
      <c r="D9" s="348">
        <v>4.8677669681027325E-2</v>
      </c>
      <c r="E9" s="348">
        <v>1.6204353200798022E-2</v>
      </c>
      <c r="F9" s="348">
        <v>0.4410575186714481</v>
      </c>
      <c r="G9" s="348">
        <v>3.5297123528492055E-2</v>
      </c>
      <c r="H9" s="348">
        <v>0.11036580858581445</v>
      </c>
      <c r="I9" s="348">
        <v>3.6739773192414255E-2</v>
      </c>
      <c r="J9" s="348">
        <v>2.2672779800063183</v>
      </c>
      <c r="K9" s="348">
        <v>0.96073329967589272</v>
      </c>
      <c r="L9" s="348">
        <v>3.0039872050326624</v>
      </c>
      <c r="M9" s="348">
        <v>27.218458719458624</v>
      </c>
      <c r="N9" s="348">
        <v>61.711812104339515</v>
      </c>
      <c r="O9" s="348">
        <v>0.31981937142287081</v>
      </c>
      <c r="P9" s="348">
        <v>0.33289089857795412</v>
      </c>
      <c r="Q9" s="348">
        <v>9.0607771810275324</v>
      </c>
      <c r="R9" s="348">
        <v>20.543300584287447</v>
      </c>
      <c r="S9" s="348">
        <v>3.1267649471982182</v>
      </c>
      <c r="T9" s="348">
        <v>1.0408715929148642</v>
      </c>
      <c r="U9" s="348">
        <v>28.33092048401037</v>
      </c>
      <c r="V9" s="348">
        <v>64.234072166706667</v>
      </c>
    </row>
    <row r="10" spans="1:22" x14ac:dyDescent="0.3">
      <c r="A10" s="346" t="s">
        <v>544</v>
      </c>
      <c r="B10" s="347" t="s">
        <v>547</v>
      </c>
      <c r="C10" s="348">
        <v>1.2598362946114879E-2</v>
      </c>
      <c r="D10" s="348">
        <v>4.601807027907575E-2</v>
      </c>
      <c r="E10" s="348">
        <v>1.7490917312301516E-2</v>
      </c>
      <c r="F10" s="348">
        <v>0.35692321885508332</v>
      </c>
      <c r="G10" s="348">
        <v>3.5297123528492055E-2</v>
      </c>
      <c r="H10" s="348">
        <v>0.12892988701236566</v>
      </c>
      <c r="I10" s="348">
        <v>4.900470574149763E-2</v>
      </c>
      <c r="J10" s="348">
        <v>2.8017230238137474</v>
      </c>
      <c r="K10" s="348">
        <v>0.72028028725825266</v>
      </c>
      <c r="L10" s="348">
        <v>2.6309695173454877</v>
      </c>
      <c r="M10" s="348">
        <v>20.406203544513705</v>
      </c>
      <c r="N10" s="348">
        <v>57.172530299293747</v>
      </c>
      <c r="O10" s="348">
        <v>0.27376990972703408</v>
      </c>
      <c r="P10" s="348">
        <v>0.38008802207976483</v>
      </c>
      <c r="Q10" s="348">
        <v>7.7561535433913011</v>
      </c>
      <c r="R10" s="348">
        <v>21.730593958753989</v>
      </c>
      <c r="S10" s="348">
        <v>3.6527023769597733</v>
      </c>
      <c r="T10" s="348">
        <v>1.3883484217046957</v>
      </c>
      <c r="U10" s="348">
        <v>28.330920484010374</v>
      </c>
      <c r="V10" s="348">
        <v>79.375392205888375</v>
      </c>
    </row>
    <row r="11" spans="1:22" x14ac:dyDescent="0.3">
      <c r="A11" s="346" t="s">
        <v>545</v>
      </c>
      <c r="B11" s="347" t="s">
        <v>547</v>
      </c>
      <c r="C11" s="348">
        <v>1.4785657207208485E-2</v>
      </c>
      <c r="D11" s="348">
        <v>5.3527461918441904E-2</v>
      </c>
      <c r="E11" s="348">
        <v>1.6613245217285345E-2</v>
      </c>
      <c r="F11" s="348">
        <v>0.41889127864125847</v>
      </c>
      <c r="G11" s="348">
        <v>3.5297123528492055E-2</v>
      </c>
      <c r="H11" s="348">
        <v>0.1277836628446094</v>
      </c>
      <c r="I11" s="348">
        <v>3.9660040837262329E-2</v>
      </c>
      <c r="J11" s="348">
        <v>2.3872542852734044</v>
      </c>
      <c r="K11" s="348">
        <v>0.88999211254792443</v>
      </c>
      <c r="L11" s="348">
        <v>3.2219750697924421</v>
      </c>
      <c r="M11" s="348">
        <v>25.214295771991658</v>
      </c>
      <c r="N11" s="348">
        <v>60.192935631838168</v>
      </c>
      <c r="O11" s="348">
        <v>0.27622563591258859</v>
      </c>
      <c r="P11" s="348">
        <v>0.31036863362956418</v>
      </c>
      <c r="Q11" s="348">
        <v>7.8257265266847478</v>
      </c>
      <c r="R11" s="348">
        <v>18.681999186205918</v>
      </c>
      <c r="S11" s="348">
        <v>3.6202287912062197</v>
      </c>
      <c r="T11" s="348">
        <v>1.1236054633530832</v>
      </c>
      <c r="U11" s="348">
        <v>28.330920484010374</v>
      </c>
      <c r="V11" s="348">
        <v>67.633111331193831</v>
      </c>
    </row>
    <row r="12" spans="1:22" x14ac:dyDescent="0.3">
      <c r="A12" s="346" t="s">
        <v>546</v>
      </c>
      <c r="B12" s="347" t="s">
        <v>547</v>
      </c>
      <c r="C12" s="348">
        <v>1.7114971042494431E-2</v>
      </c>
      <c r="D12" s="348">
        <v>6.9257488136201736E-2</v>
      </c>
      <c r="E12" s="348">
        <v>1.9358443678742284E-2</v>
      </c>
      <c r="F12" s="348">
        <v>0.48488288369104987</v>
      </c>
      <c r="G12" s="348">
        <v>3.5297123528492055E-2</v>
      </c>
      <c r="H12" s="348">
        <v>0.14283343558963435</v>
      </c>
      <c r="I12" s="348">
        <v>3.9923957577922664E-2</v>
      </c>
      <c r="J12" s="348">
        <v>2.0623536809296086</v>
      </c>
      <c r="K12" s="348">
        <v>0.88410883263764473</v>
      </c>
      <c r="L12" s="348">
        <v>3.5776371946807966</v>
      </c>
      <c r="M12" s="348">
        <v>25.047617036668345</v>
      </c>
      <c r="N12" s="348">
        <v>51.657045194088141</v>
      </c>
      <c r="O12" s="348">
        <v>0.24712087462421592</v>
      </c>
      <c r="P12" s="348">
        <v>0.27951408865236316</v>
      </c>
      <c r="Q12" s="348">
        <v>7.0011618489177581</v>
      </c>
      <c r="R12" s="348">
        <v>14.438871909899483</v>
      </c>
      <c r="S12" s="348">
        <v>4.0466027061479481</v>
      </c>
      <c r="T12" s="348">
        <v>1.1310824675471303</v>
      </c>
      <c r="U12" s="348">
        <v>28.330920484010374</v>
      </c>
      <c r="V12" s="348">
        <v>58.428378144322842</v>
      </c>
    </row>
    <row r="13" spans="1:22" x14ac:dyDescent="0.3">
      <c r="B13" s="134"/>
    </row>
    <row r="14" spans="1:22" x14ac:dyDescent="0.3">
      <c r="A14" s="131" t="s">
        <v>636</v>
      </c>
      <c r="B14" s="134"/>
    </row>
    <row r="15" spans="1:22" s="131" customFormat="1" ht="15" thickBot="1" x14ac:dyDescent="0.35">
      <c r="B15" s="323" t="s">
        <v>537</v>
      </c>
      <c r="C15" s="343">
        <v>1.3595598365060352E-2</v>
      </c>
      <c r="D15" s="343">
        <v>5.3388575969823292E-2</v>
      </c>
      <c r="E15" s="343">
        <v>1.6744214769165558E-2</v>
      </c>
      <c r="F15" s="345">
        <v>0.38519896459423836</v>
      </c>
      <c r="G15" s="343">
        <v>3.5297123528492055E-2</v>
      </c>
      <c r="H15" s="343">
        <v>0.13859917401070052</v>
      </c>
      <c r="I15" s="343">
        <v>4.3469307595211858E-2</v>
      </c>
      <c r="J15" s="343">
        <v>2.596066063890234</v>
      </c>
      <c r="K15" s="343">
        <v>0.8119579539851951</v>
      </c>
      <c r="L15" s="343">
        <v>3.1884789287424971</v>
      </c>
      <c r="M15" s="343">
        <v>23.004898701107297</v>
      </c>
      <c r="N15" s="343">
        <v>59.722119776049354</v>
      </c>
      <c r="O15" s="343">
        <v>0.25465369918734976</v>
      </c>
      <c r="P15" s="343">
        <v>0.3136291700050185</v>
      </c>
      <c r="Q15" s="343">
        <v>7.2150072856778102</v>
      </c>
      <c r="R15" s="343">
        <v>18.730598856302663</v>
      </c>
      <c r="S15" s="343">
        <v>3.9269015262342446</v>
      </c>
      <c r="T15" s="343">
        <v>1.2315908663642865</v>
      </c>
      <c r="U15" s="343">
        <v>28.332623121919386</v>
      </c>
      <c r="V15" s="343">
        <v>73.553217236096316</v>
      </c>
    </row>
    <row r="16" spans="1:22" s="251" customFormat="1" ht="16.8" thickBot="1" x14ac:dyDescent="0.35">
      <c r="A16" s="323" t="s">
        <v>404</v>
      </c>
      <c r="B16" s="323" t="s">
        <v>405</v>
      </c>
      <c r="C16" s="351" t="s">
        <v>612</v>
      </c>
      <c r="D16" s="351" t="s">
        <v>613</v>
      </c>
      <c r="E16" s="351" t="s">
        <v>614</v>
      </c>
      <c r="F16" s="351" t="s">
        <v>615</v>
      </c>
      <c r="G16" s="351" t="s">
        <v>616</v>
      </c>
      <c r="H16" s="351" t="s">
        <v>617</v>
      </c>
      <c r="I16" s="351" t="s">
        <v>618</v>
      </c>
      <c r="J16" s="351" t="s">
        <v>619</v>
      </c>
      <c r="K16" s="351" t="s">
        <v>620</v>
      </c>
      <c r="L16" s="351" t="s">
        <v>621</v>
      </c>
      <c r="M16" s="351" t="s">
        <v>622</v>
      </c>
      <c r="N16" s="351" t="s">
        <v>623</v>
      </c>
      <c r="O16" s="351" t="s">
        <v>624</v>
      </c>
      <c r="P16" s="351" t="s">
        <v>625</v>
      </c>
      <c r="Q16" s="351" t="s">
        <v>626</v>
      </c>
      <c r="R16" s="351" t="s">
        <v>627</v>
      </c>
      <c r="S16" s="351" t="s">
        <v>628</v>
      </c>
      <c r="T16" s="351" t="s">
        <v>629</v>
      </c>
      <c r="U16" s="351" t="s">
        <v>630</v>
      </c>
      <c r="V16" s="351" t="s">
        <v>631</v>
      </c>
    </row>
    <row r="17" spans="1:22" x14ac:dyDescent="0.3">
      <c r="A17" s="349" t="s">
        <v>549</v>
      </c>
      <c r="B17" s="349" t="s">
        <v>548</v>
      </c>
      <c r="C17" s="348">
        <v>1.4324790840062995E-2</v>
      </c>
      <c r="D17" s="348">
        <v>6.0995791814405495E-2</v>
      </c>
      <c r="E17" s="348">
        <v>1.8186855517163179E-2</v>
      </c>
      <c r="F17" s="348">
        <v>0.40585890017182791</v>
      </c>
      <c r="G17" s="348">
        <v>3.5295002361654067E-2</v>
      </c>
      <c r="H17" s="348">
        <v>0.1509516482824616</v>
      </c>
      <c r="I17" s="348">
        <v>4.5002586728912233E-2</v>
      </c>
      <c r="J17" s="348">
        <v>2.4859186273876954</v>
      </c>
      <c r="K17" s="348">
        <v>0.79542049117489233</v>
      </c>
      <c r="L17" s="348">
        <v>3.3845116543792972</v>
      </c>
      <c r="M17" s="348">
        <v>22.536348999910235</v>
      </c>
      <c r="N17" s="348">
        <v>55.77987015389985</v>
      </c>
      <c r="O17" s="348">
        <v>0.23713706989090891</v>
      </c>
      <c r="P17" s="348">
        <v>0.30084638028548122</v>
      </c>
      <c r="Q17" s="348">
        <v>6.7187152294553796</v>
      </c>
      <c r="R17" s="348">
        <v>16.628150358172281</v>
      </c>
      <c r="S17" s="348">
        <v>4.2768561604195128</v>
      </c>
      <c r="T17" s="348">
        <v>1.2750413293017615</v>
      </c>
      <c r="U17" s="348">
        <v>28.332623121919372</v>
      </c>
      <c r="V17" s="348">
        <v>70.432595581534713</v>
      </c>
    </row>
    <row r="18" spans="1:22" x14ac:dyDescent="0.3">
      <c r="A18" s="349" t="s">
        <v>550</v>
      </c>
      <c r="B18" s="349" t="s">
        <v>548</v>
      </c>
      <c r="C18" s="348">
        <v>1.4270735936737564E-2</v>
      </c>
      <c r="D18" s="348">
        <v>6.088278668079266E-2</v>
      </c>
      <c r="E18" s="348">
        <v>1.813177762863703E-2</v>
      </c>
      <c r="F18" s="348">
        <v>0.40432738296801651</v>
      </c>
      <c r="G18" s="348">
        <v>3.5295002361654067E-2</v>
      </c>
      <c r="H18" s="348">
        <v>0.15124348406531285</v>
      </c>
      <c r="I18" s="348">
        <v>4.5045561464354407E-2</v>
      </c>
      <c r="J18" s="348">
        <v>2.4951289628150288</v>
      </c>
      <c r="K18" s="348">
        <v>0.79463814016031342</v>
      </c>
      <c r="L18" s="348">
        <v>3.3872815919501091</v>
      </c>
      <c r="M18" s="348">
        <v>22.514182943465116</v>
      </c>
      <c r="N18" s="348">
        <v>55.923123348976119</v>
      </c>
      <c r="O18" s="348">
        <v>0.23673952857485162</v>
      </c>
      <c r="P18" s="348">
        <v>0.30057420458907708</v>
      </c>
      <c r="Q18" s="348">
        <v>6.7074518411721353</v>
      </c>
      <c r="R18" s="348">
        <v>16.661694343663456</v>
      </c>
      <c r="S18" s="348">
        <v>4.2851246336685289</v>
      </c>
      <c r="T18" s="348">
        <v>1.2762589162848081</v>
      </c>
      <c r="U18" s="348">
        <v>28.332623121919372</v>
      </c>
      <c r="V18" s="348">
        <v>70.693548544023827</v>
      </c>
    </row>
    <row r="19" spans="1:22" x14ac:dyDescent="0.3">
      <c r="A19" s="349" t="s">
        <v>551</v>
      </c>
      <c r="B19" s="349" t="s">
        <v>548</v>
      </c>
      <c r="C19" s="348">
        <v>1.532278188393806E-2</v>
      </c>
      <c r="D19" s="348">
        <v>6.2142617990893011E-2</v>
      </c>
      <c r="E19" s="348">
        <v>1.859610085103499E-2</v>
      </c>
      <c r="F19" s="348">
        <v>0.43413460429699102</v>
      </c>
      <c r="G19" s="348">
        <v>3.5295002361654067E-2</v>
      </c>
      <c r="H19" s="348">
        <v>0.1437410977275374</v>
      </c>
      <c r="I19" s="348">
        <v>4.3034557606304973E-2</v>
      </c>
      <c r="J19" s="348">
        <v>2.3252784079601643</v>
      </c>
      <c r="K19" s="348">
        <v>0.83106513726667386</v>
      </c>
      <c r="L19" s="348">
        <v>3.3675382012521964</v>
      </c>
      <c r="M19" s="348">
        <v>23.54625532394288</v>
      </c>
      <c r="N19" s="348">
        <v>54.496323885412806</v>
      </c>
      <c r="O19" s="348">
        <v>0.24878054704492669</v>
      </c>
      <c r="P19" s="348">
        <v>0.3018244524735707</v>
      </c>
      <c r="Q19" s="348">
        <v>7.0486054794888453</v>
      </c>
      <c r="R19" s="348">
        <v>16.321287245606303</v>
      </c>
      <c r="S19" s="348">
        <v>4.0725623490453007</v>
      </c>
      <c r="T19" s="348">
        <v>1.2192819018779679</v>
      </c>
      <c r="U19" s="348">
        <v>28.332623121919372</v>
      </c>
      <c r="V19" s="348">
        <v>65.881236786272055</v>
      </c>
    </row>
    <row r="20" spans="1:22" x14ac:dyDescent="0.3">
      <c r="A20" s="349" t="s">
        <v>552</v>
      </c>
      <c r="B20" s="349" t="s">
        <v>548</v>
      </c>
      <c r="C20" s="348">
        <v>1.4624528743615216E-2</v>
      </c>
      <c r="D20" s="348">
        <v>6.1027535828571754E-2</v>
      </c>
      <c r="E20" s="348">
        <v>1.8480095934088461E-2</v>
      </c>
      <c r="F20" s="348">
        <v>0.41435126122852711</v>
      </c>
      <c r="G20" s="348">
        <v>3.5295002361654067E-2</v>
      </c>
      <c r="H20" s="348">
        <v>0.14786150496317305</v>
      </c>
      <c r="I20" s="348">
        <v>4.4780529317570698E-2</v>
      </c>
      <c r="J20" s="348">
        <v>2.4362099458798365</v>
      </c>
      <c r="K20" s="348">
        <v>0.79840941191735715</v>
      </c>
      <c r="L20" s="348">
        <v>3.329900818899993</v>
      </c>
      <c r="M20" s="348">
        <v>22.621032964847771</v>
      </c>
      <c r="N20" s="348">
        <v>54.884823697146608</v>
      </c>
      <c r="O20" s="348">
        <v>0.24214610487621263</v>
      </c>
      <c r="P20" s="348">
        <v>0.30584913598530733</v>
      </c>
      <c r="Q20" s="348">
        <v>6.8606343298984989</v>
      </c>
      <c r="R20" s="348">
        <v>16.647544642927098</v>
      </c>
      <c r="S20" s="348">
        <v>4.1893042943613938</v>
      </c>
      <c r="T20" s="348">
        <v>1.2687498603547926</v>
      </c>
      <c r="U20" s="348">
        <v>28.332623121919372</v>
      </c>
      <c r="V20" s="348">
        <v>69.02421824248502</v>
      </c>
    </row>
    <row r="21" spans="1:22" x14ac:dyDescent="0.3">
      <c r="A21" s="349" t="s">
        <v>553</v>
      </c>
      <c r="B21" s="349" t="s">
        <v>548</v>
      </c>
      <c r="C21" s="348">
        <v>1.4716044514761368E-2</v>
      </c>
      <c r="D21" s="348">
        <v>6.1843940249411346E-2</v>
      </c>
      <c r="E21" s="348">
        <v>1.8418984312802644E-2</v>
      </c>
      <c r="F21" s="348">
        <v>0.41694414308212291</v>
      </c>
      <c r="G21" s="348">
        <v>3.5295002361654067E-2</v>
      </c>
      <c r="H21" s="348">
        <v>0.14908494752485554</v>
      </c>
      <c r="I21" s="348">
        <v>4.4368755139560095E-2</v>
      </c>
      <c r="J21" s="348">
        <v>2.4215614003684864</v>
      </c>
      <c r="K21" s="348">
        <v>0.80556243568480557</v>
      </c>
      <c r="L21" s="348">
        <v>3.3852539244111148</v>
      </c>
      <c r="M21" s="348">
        <v>22.823696891433023</v>
      </c>
      <c r="N21" s="348">
        <v>55.030784195461443</v>
      </c>
      <c r="O21" s="348">
        <v>0.24016307952809468</v>
      </c>
      <c r="P21" s="348">
        <v>0.30036171905675707</v>
      </c>
      <c r="Q21" s="348">
        <v>6.8044500200690594</v>
      </c>
      <c r="R21" s="348">
        <v>16.393941371915073</v>
      </c>
      <c r="S21" s="348">
        <v>4.2239676313728598</v>
      </c>
      <c r="T21" s="348">
        <v>1.2570832177578803</v>
      </c>
      <c r="U21" s="348">
        <v>28.332623121919372</v>
      </c>
      <c r="V21" s="348">
        <v>68.609186523227663</v>
      </c>
    </row>
    <row r="22" spans="1:22" x14ac:dyDescent="0.3">
      <c r="A22" s="349" t="s">
        <v>554</v>
      </c>
      <c r="B22" s="349" t="s">
        <v>548</v>
      </c>
      <c r="C22" s="348">
        <v>1.4524207784094125E-2</v>
      </c>
      <c r="D22" s="348">
        <v>6.1627580571163021E-2</v>
      </c>
      <c r="E22" s="348">
        <v>1.8516519390376501E-2</v>
      </c>
      <c r="F22" s="348">
        <v>0.41150890529118667</v>
      </c>
      <c r="G22" s="348">
        <v>3.5295002361654067E-2</v>
      </c>
      <c r="H22" s="348">
        <v>0.15039172355261524</v>
      </c>
      <c r="I22" s="348">
        <v>4.5183546989364338E-2</v>
      </c>
      <c r="J22" s="348">
        <v>2.4516526451220333</v>
      </c>
      <c r="K22" s="348">
        <v>0.79131853150591736</v>
      </c>
      <c r="L22" s="348">
        <v>3.3554950500625247</v>
      </c>
      <c r="M22" s="348">
        <v>22.420129722547848</v>
      </c>
      <c r="N22" s="348">
        <v>54.737578748136443</v>
      </c>
      <c r="O22" s="348">
        <v>0.23799516231757073</v>
      </c>
      <c r="P22" s="348">
        <v>0.30320235263784151</v>
      </c>
      <c r="Q22" s="348">
        <v>6.7430272387837631</v>
      </c>
      <c r="R22" s="348">
        <v>16.461555557744742</v>
      </c>
      <c r="S22" s="348">
        <v>4.2609920240721353</v>
      </c>
      <c r="T22" s="348">
        <v>1.2801684081611953</v>
      </c>
      <c r="U22" s="348">
        <v>28.332623121919372</v>
      </c>
      <c r="V22" s="348">
        <v>69.461750420099349</v>
      </c>
    </row>
    <row r="23" spans="1:22" x14ac:dyDescent="0.3">
      <c r="A23" s="349" t="s">
        <v>555</v>
      </c>
      <c r="B23" s="349" t="s">
        <v>548</v>
      </c>
      <c r="C23" s="348">
        <v>1.433032928143272E-2</v>
      </c>
      <c r="D23" s="348">
        <v>6.0891101660524791E-2</v>
      </c>
      <c r="E23" s="348">
        <v>1.818567828499424E-2</v>
      </c>
      <c r="F23" s="348">
        <v>0.40601581874383913</v>
      </c>
      <c r="G23" s="348">
        <v>3.5295002361654067E-2</v>
      </c>
      <c r="H23" s="348">
        <v>0.15053224715473337</v>
      </c>
      <c r="I23" s="348">
        <v>4.4920842241336086E-2</v>
      </c>
      <c r="J23" s="348">
        <v>2.4837340550798519</v>
      </c>
      <c r="K23" s="348">
        <v>0.79545878745795873</v>
      </c>
      <c r="L23" s="348">
        <v>3.3776483997408882</v>
      </c>
      <c r="M23" s="348">
        <v>22.537434034065321</v>
      </c>
      <c r="N23" s="348">
        <v>55.816801391239828</v>
      </c>
      <c r="O23" s="348">
        <v>0.23751446980453725</v>
      </c>
      <c r="P23" s="348">
        <v>0.30096635836348201</v>
      </c>
      <c r="Q23" s="348">
        <v>6.7294079589744564</v>
      </c>
      <c r="R23" s="348">
        <v>16.652072828291942</v>
      </c>
      <c r="S23" s="348">
        <v>4.2649734263306831</v>
      </c>
      <c r="T23" s="348">
        <v>1.2727252935429718</v>
      </c>
      <c r="U23" s="348">
        <v>28.332623121919372</v>
      </c>
      <c r="V23" s="348">
        <v>70.370700917654005</v>
      </c>
    </row>
    <row r="24" spans="1:22" x14ac:dyDescent="0.3">
      <c r="A24" s="349" t="s">
        <v>556</v>
      </c>
      <c r="B24" s="349" t="s">
        <v>548</v>
      </c>
      <c r="C24" s="348">
        <v>1.3739567688125431E-2</v>
      </c>
      <c r="D24" s="348">
        <v>5.864119681198178E-2</v>
      </c>
      <c r="E24" s="348">
        <v>1.7472301955346489E-2</v>
      </c>
      <c r="F24" s="348">
        <v>0.38927799316575906</v>
      </c>
      <c r="G24" s="348">
        <v>3.5295002361654067E-2</v>
      </c>
      <c r="H24" s="348">
        <v>0.15124177644304765</v>
      </c>
      <c r="I24" s="348">
        <v>4.5073325320119949E-2</v>
      </c>
      <c r="J24" s="348">
        <v>2.5924989313996569</v>
      </c>
      <c r="K24" s="348">
        <v>0.79334083215581497</v>
      </c>
      <c r="L24" s="348">
        <v>3.3845610015614693</v>
      </c>
      <c r="M24" s="348">
        <v>22.477426804700613</v>
      </c>
      <c r="N24" s="348">
        <v>58.024823874080283</v>
      </c>
      <c r="O24" s="348">
        <v>0.2367145469877506</v>
      </c>
      <c r="P24" s="348">
        <v>0.30097235791271382</v>
      </c>
      <c r="Q24" s="348">
        <v>6.7067440472798161</v>
      </c>
      <c r="R24" s="348">
        <v>17.320360331165475</v>
      </c>
      <c r="S24" s="348">
        <v>4.2850762522504535</v>
      </c>
      <c r="T24" s="348">
        <v>1.2770455391466251</v>
      </c>
      <c r="U24" s="348">
        <v>28.332623121919372</v>
      </c>
      <c r="V24" s="348">
        <v>73.452295167325204</v>
      </c>
    </row>
    <row r="25" spans="1:22" x14ac:dyDescent="0.3">
      <c r="A25" s="349" t="s">
        <v>557</v>
      </c>
      <c r="B25" s="349" t="s">
        <v>548</v>
      </c>
      <c r="C25" s="348">
        <v>1.3599159763819086E-2</v>
      </c>
      <c r="D25" s="348">
        <v>5.7663509011064776E-2</v>
      </c>
      <c r="E25" s="348">
        <v>1.7328001389034144E-2</v>
      </c>
      <c r="F25" s="348">
        <v>0.38529986836305646</v>
      </c>
      <c r="G25" s="348">
        <v>3.5295002361654067E-2</v>
      </c>
      <c r="H25" s="348">
        <v>0.15034464735512387</v>
      </c>
      <c r="I25" s="348">
        <v>4.5172618696109071E-2</v>
      </c>
      <c r="J25" s="348">
        <v>2.6187120300915803</v>
      </c>
      <c r="K25" s="348">
        <v>0.7912875613643986</v>
      </c>
      <c r="L25" s="348">
        <v>3.3506274421098792</v>
      </c>
      <c r="M25" s="348">
        <v>22.419252257200164</v>
      </c>
      <c r="N25" s="348">
        <v>58.450225493994417</v>
      </c>
      <c r="O25" s="348">
        <v>0.2383105244692762</v>
      </c>
      <c r="P25" s="348">
        <v>0.30318081340887798</v>
      </c>
      <c r="Q25" s="348">
        <v>6.7519622757749511</v>
      </c>
      <c r="R25" s="348">
        <v>17.600955552193888</v>
      </c>
      <c r="S25" s="348">
        <v>4.2596582319105964</v>
      </c>
      <c r="T25" s="348">
        <v>1.2798587809470279</v>
      </c>
      <c r="U25" s="348">
        <v>28.332623121919372</v>
      </c>
      <c r="V25" s="348">
        <v>74.19498101342117</v>
      </c>
    </row>
    <row r="26" spans="1:22" x14ac:dyDescent="0.3">
      <c r="A26" s="349" t="s">
        <v>558</v>
      </c>
      <c r="B26" s="349" t="s">
        <v>548</v>
      </c>
      <c r="C26" s="348">
        <v>1.3666828934056753E-2</v>
      </c>
      <c r="D26" s="348">
        <v>5.8319016141525605E-2</v>
      </c>
      <c r="E26" s="348">
        <v>1.7477868743751387E-2</v>
      </c>
      <c r="F26" s="348">
        <v>0.38721711346037341</v>
      </c>
      <c r="G26" s="348">
        <v>3.5295002361654067E-2</v>
      </c>
      <c r="H26" s="348">
        <v>0.15123984915025035</v>
      </c>
      <c r="I26" s="348">
        <v>4.533788887659642E-2</v>
      </c>
      <c r="J26" s="348">
        <v>2.604813224492132</v>
      </c>
      <c r="K26" s="348">
        <v>0.78940593682890225</v>
      </c>
      <c r="L26" s="348">
        <v>3.3639563280906546</v>
      </c>
      <c r="M26" s="348">
        <v>22.365940898378991</v>
      </c>
      <c r="N26" s="348">
        <v>57.996545702960439</v>
      </c>
      <c r="O26" s="348">
        <v>0.23681339992568196</v>
      </c>
      <c r="P26" s="348">
        <v>0.30255577238885289</v>
      </c>
      <c r="Q26" s="348">
        <v>6.7095448103147186</v>
      </c>
      <c r="R26" s="348">
        <v>17.404595592152333</v>
      </c>
      <c r="S26" s="348">
        <v>4.2850216469899829</v>
      </c>
      <c r="T26" s="348">
        <v>1.2845413186840675</v>
      </c>
      <c r="U26" s="348">
        <v>28.332623121919372</v>
      </c>
      <c r="V26" s="348">
        <v>73.801191392527159</v>
      </c>
    </row>
    <row r="27" spans="1:22" x14ac:dyDescent="0.3">
      <c r="A27" s="349" t="s">
        <v>559</v>
      </c>
      <c r="B27" s="349" t="s">
        <v>548</v>
      </c>
      <c r="C27" s="348">
        <v>1.3664594480193812E-2</v>
      </c>
      <c r="D27" s="348">
        <v>5.8112154300521385E-2</v>
      </c>
      <c r="E27" s="348">
        <v>1.7464532761208226E-2</v>
      </c>
      <c r="F27" s="348">
        <v>0.38715380552119122</v>
      </c>
      <c r="G27" s="348">
        <v>3.5295002361654067E-2</v>
      </c>
      <c r="H27" s="348">
        <v>0.15072509703960049</v>
      </c>
      <c r="I27" s="348">
        <v>4.5302881187270133E-2</v>
      </c>
      <c r="J27" s="348">
        <v>2.6038978458641053</v>
      </c>
      <c r="K27" s="348">
        <v>0.78853832161412818</v>
      </c>
      <c r="L27" s="348">
        <v>3.3488321671487054</v>
      </c>
      <c r="M27" s="348">
        <v>22.341359083483951</v>
      </c>
      <c r="N27" s="348">
        <v>57.922985033936598</v>
      </c>
      <c r="O27" s="348">
        <v>0.23760944245415871</v>
      </c>
      <c r="P27" s="348">
        <v>0.30329679386577729</v>
      </c>
      <c r="Q27" s="348">
        <v>6.7320987832630692</v>
      </c>
      <c r="R27" s="348">
        <v>17.456068348975265</v>
      </c>
      <c r="S27" s="348">
        <v>4.2704373694377287</v>
      </c>
      <c r="T27" s="348">
        <v>1.2835494590160166</v>
      </c>
      <c r="U27" s="348">
        <v>28.332623121919372</v>
      </c>
      <c r="V27" s="348">
        <v>73.775256314845421</v>
      </c>
    </row>
    <row r="28" spans="1:22" x14ac:dyDescent="0.3">
      <c r="A28" s="349" t="s">
        <v>560</v>
      </c>
      <c r="B28" s="349" t="s">
        <v>548</v>
      </c>
      <c r="C28" s="348">
        <v>1.3698606337076884E-2</v>
      </c>
      <c r="D28" s="348">
        <v>5.7846901791133248E-2</v>
      </c>
      <c r="E28" s="348">
        <v>1.746211972447545E-2</v>
      </c>
      <c r="F28" s="348">
        <v>0.38811745064393599</v>
      </c>
      <c r="G28" s="348">
        <v>3.5295002361654067E-2</v>
      </c>
      <c r="H28" s="348">
        <v>0.14966434504392775</v>
      </c>
      <c r="I28" s="348">
        <v>4.5175321851637334E-2</v>
      </c>
      <c r="J28" s="348">
        <v>2.5981762489134166</v>
      </c>
      <c r="K28" s="348">
        <v>0.79097985474159904</v>
      </c>
      <c r="L28" s="348">
        <v>3.3357682244771922</v>
      </c>
      <c r="M28" s="348">
        <v>22.41053412142427</v>
      </c>
      <c r="N28" s="348">
        <v>57.987977055252586</v>
      </c>
      <c r="O28" s="348">
        <v>0.23910324972684346</v>
      </c>
      <c r="P28" s="348">
        <v>0.30433428644091848</v>
      </c>
      <c r="Q28" s="348">
        <v>6.7744222617368308</v>
      </c>
      <c r="R28" s="348">
        <v>17.526215359397284</v>
      </c>
      <c r="S28" s="348">
        <v>4.2403834829185092</v>
      </c>
      <c r="T28" s="348">
        <v>1.2799353684338501</v>
      </c>
      <c r="U28" s="348">
        <v>28.332623121919372</v>
      </c>
      <c r="V28" s="348">
        <v>73.613148464786022</v>
      </c>
    </row>
    <row r="29" spans="1:22" x14ac:dyDescent="0.3">
      <c r="A29" s="349" t="s">
        <v>561</v>
      </c>
      <c r="B29" s="349" t="s">
        <v>548</v>
      </c>
      <c r="C29" s="348">
        <v>1.3760406050224706E-2</v>
      </c>
      <c r="D29" s="348">
        <v>5.8710818886029123E-2</v>
      </c>
      <c r="E29" s="348">
        <v>1.7623055729023753E-2</v>
      </c>
      <c r="F29" s="348">
        <v>0.38986839862559597</v>
      </c>
      <c r="G29" s="348">
        <v>3.5295002361654067E-2</v>
      </c>
      <c r="H29" s="348">
        <v>0.15125107541110447</v>
      </c>
      <c r="I29" s="348">
        <v>4.5393805184409212E-2</v>
      </c>
      <c r="J29" s="348">
        <v>2.5880490810220369</v>
      </c>
      <c r="K29" s="348">
        <v>0.78658996557840022</v>
      </c>
      <c r="L29" s="348">
        <v>3.3547364430787296</v>
      </c>
      <c r="M29" s="348">
        <v>22.28615704621636</v>
      </c>
      <c r="N29" s="348">
        <v>57.434087415241862</v>
      </c>
      <c r="O29" s="348">
        <v>0.23656323499358123</v>
      </c>
      <c r="P29" s="348">
        <v>0.30278922203770531</v>
      </c>
      <c r="Q29" s="348">
        <v>6.7024569815751915</v>
      </c>
      <c r="R29" s="348">
        <v>17.271379689276817</v>
      </c>
      <c r="S29" s="348">
        <v>4.2853397164078304</v>
      </c>
      <c r="T29" s="348">
        <v>1.2861255743596964</v>
      </c>
      <c r="U29" s="348">
        <v>28.332623121919372</v>
      </c>
      <c r="V29" s="348">
        <v>73.326219233627171</v>
      </c>
    </row>
    <row r="30" spans="1:22" x14ac:dyDescent="0.3">
      <c r="A30" s="349" t="s">
        <v>562</v>
      </c>
      <c r="B30" s="349" t="s">
        <v>548</v>
      </c>
      <c r="C30" s="348">
        <v>1.3814824566959122E-2</v>
      </c>
      <c r="D30" s="348">
        <v>5.8555271958225324E-2</v>
      </c>
      <c r="E30" s="348">
        <v>1.7617607460137581E-2</v>
      </c>
      <c r="F30" s="348">
        <v>0.39141021795108588</v>
      </c>
      <c r="G30" s="348">
        <v>3.5295002361654067E-2</v>
      </c>
      <c r="H30" s="348">
        <v>0.1502903532045389</v>
      </c>
      <c r="I30" s="348">
        <v>4.520994851205825E-2</v>
      </c>
      <c r="J30" s="348">
        <v>2.5787060594019313</v>
      </c>
      <c r="K30" s="348">
        <v>0.79160003576295968</v>
      </c>
      <c r="L30" s="348">
        <v>3.3518869547921084</v>
      </c>
      <c r="M30" s="348">
        <v>22.42810547656984</v>
      </c>
      <c r="N30" s="348">
        <v>57.58480666053304</v>
      </c>
      <c r="O30" s="348">
        <v>0.23832729539494213</v>
      </c>
      <c r="P30" s="348">
        <v>0.30356124631556458</v>
      </c>
      <c r="Q30" s="348">
        <v>6.7524374400912501</v>
      </c>
      <c r="R30" s="348">
        <v>17.333926846775867</v>
      </c>
      <c r="S30" s="348">
        <v>4.2581199362043511</v>
      </c>
      <c r="T30" s="348">
        <v>1.2809164325535265</v>
      </c>
      <c r="U30" s="348">
        <v>28.332623121919372</v>
      </c>
      <c r="V30" s="348">
        <v>73.061506923244778</v>
      </c>
    </row>
    <row r="31" spans="1:22" x14ac:dyDescent="0.3">
      <c r="A31" s="349" t="s">
        <v>563</v>
      </c>
      <c r="B31" s="349" t="s">
        <v>548</v>
      </c>
      <c r="C31" s="348">
        <v>1.4018683958876966E-2</v>
      </c>
      <c r="D31" s="348">
        <v>5.9279801512420897E-2</v>
      </c>
      <c r="E31" s="348">
        <v>1.7775598893954726E-2</v>
      </c>
      <c r="F31" s="348">
        <v>0.39718608927215787</v>
      </c>
      <c r="G31" s="348">
        <v>3.5295002361654067E-2</v>
      </c>
      <c r="H31" s="348">
        <v>0.14998852865976012</v>
      </c>
      <c r="I31" s="348">
        <v>4.4964133997302008E-2</v>
      </c>
      <c r="J31" s="348">
        <v>2.5408809899138358</v>
      </c>
      <c r="K31" s="348">
        <v>0.79677367744383398</v>
      </c>
      <c r="L31" s="348">
        <v>3.3661338375868515</v>
      </c>
      <c r="M31" s="348">
        <v>22.574688316481918</v>
      </c>
      <c r="N31" s="348">
        <v>57.095894025573429</v>
      </c>
      <c r="O31" s="348">
        <v>0.23919811172115907</v>
      </c>
      <c r="P31" s="348">
        <v>0.30293126511752355</v>
      </c>
      <c r="Q31" s="348">
        <v>6.7771099508703658</v>
      </c>
      <c r="R31" s="348">
        <v>17.135239092628915</v>
      </c>
      <c r="S31" s="348">
        <v>4.2495684551281885</v>
      </c>
      <c r="T31" s="348">
        <v>1.27395186254904</v>
      </c>
      <c r="U31" s="348">
        <v>28.332623121919372</v>
      </c>
      <c r="V31" s="348">
        <v>71.98982348487813</v>
      </c>
    </row>
    <row r="32" spans="1:22" x14ac:dyDescent="0.3">
      <c r="A32" s="349" t="s">
        <v>564</v>
      </c>
      <c r="B32" s="349" t="s">
        <v>548</v>
      </c>
      <c r="C32" s="348">
        <v>1.3666825860572782E-2</v>
      </c>
      <c r="D32" s="348">
        <v>5.8061990815727799E-2</v>
      </c>
      <c r="E32" s="348">
        <v>1.7384534504531444E-2</v>
      </c>
      <c r="F32" s="348">
        <v>0.38721702638051014</v>
      </c>
      <c r="G32" s="348">
        <v>3.5295002361654067E-2</v>
      </c>
      <c r="H32" s="348">
        <v>0.15064291684673606</v>
      </c>
      <c r="I32" s="348">
        <v>4.5108191506528519E-2</v>
      </c>
      <c r="J32" s="348">
        <v>2.6057111317856081</v>
      </c>
      <c r="K32" s="348">
        <v>0.79264399541747133</v>
      </c>
      <c r="L32" s="348">
        <v>3.3642273521013837</v>
      </c>
      <c r="M32" s="348">
        <v>22.457683592015613</v>
      </c>
      <c r="N32" s="348">
        <v>58.246017064842107</v>
      </c>
      <c r="O32" s="348">
        <v>0.23768205470399995</v>
      </c>
      <c r="P32" s="348">
        <v>0.3020748802279789</v>
      </c>
      <c r="Q32" s="348">
        <v>6.7341560787718571</v>
      </c>
      <c r="R32" s="348">
        <v>17.466457187644181</v>
      </c>
      <c r="S32" s="348">
        <v>4.2681089890052135</v>
      </c>
      <c r="T32" s="348">
        <v>1.2780333896658376</v>
      </c>
      <c r="U32" s="348">
        <v>28.332623121919372</v>
      </c>
      <c r="V32" s="348">
        <v>73.826631461471663</v>
      </c>
    </row>
    <row r="33" spans="1:22" x14ac:dyDescent="0.3">
      <c r="A33" s="349" t="s">
        <v>565</v>
      </c>
      <c r="B33" s="349" t="s">
        <v>548</v>
      </c>
      <c r="C33" s="348">
        <v>1.3831297511634881E-2</v>
      </c>
      <c r="D33" s="348">
        <v>5.849267088941109E-2</v>
      </c>
      <c r="E33" s="348">
        <v>1.7570297282832013E-2</v>
      </c>
      <c r="F33" s="348">
        <v>0.39187693968429255</v>
      </c>
      <c r="G33" s="348">
        <v>3.5295002361654067E-2</v>
      </c>
      <c r="H33" s="348">
        <v>0.14992570643013969</v>
      </c>
      <c r="I33" s="348">
        <v>4.5027637128780516E-2</v>
      </c>
      <c r="J33" s="348">
        <v>2.574104090150513</v>
      </c>
      <c r="K33" s="348">
        <v>0.79456295720360737</v>
      </c>
      <c r="L33" s="348">
        <v>3.3568440474391079</v>
      </c>
      <c r="M33" s="348">
        <v>22.512052813087564</v>
      </c>
      <c r="N33" s="348">
        <v>57.698879808213306</v>
      </c>
      <c r="O33" s="348">
        <v>0.2388248177716393</v>
      </c>
      <c r="P33" s="348">
        <v>0.30300538404426419</v>
      </c>
      <c r="Q33" s="348">
        <v>6.7665335540849334</v>
      </c>
      <c r="R33" s="348">
        <v>17.339618649553927</v>
      </c>
      <c r="S33" s="348">
        <v>4.2477885365726742</v>
      </c>
      <c r="T33" s="348">
        <v>1.275751072840283</v>
      </c>
      <c r="U33" s="348">
        <v>28.332623121919372</v>
      </c>
      <c r="V33" s="348">
        <v>72.931121062825682</v>
      </c>
    </row>
    <row r="34" spans="1:22" x14ac:dyDescent="0.3">
      <c r="A34" s="349" t="s">
        <v>566</v>
      </c>
      <c r="B34" s="349" t="s">
        <v>548</v>
      </c>
      <c r="C34" s="348">
        <v>1.4656526652884401E-2</v>
      </c>
      <c r="D34" s="348">
        <v>6.1617536043541622E-2</v>
      </c>
      <c r="E34" s="348">
        <v>1.846841477152078E-2</v>
      </c>
      <c r="F34" s="348">
        <v>0.41525784593254039</v>
      </c>
      <c r="G34" s="348">
        <v>3.5295002361654067E-2</v>
      </c>
      <c r="H34" s="348">
        <v>0.14903841838072174</v>
      </c>
      <c r="I34" s="348">
        <v>4.4709904432355868E-2</v>
      </c>
      <c r="J34" s="348">
        <v>2.4303990743189092</v>
      </c>
      <c r="K34" s="348">
        <v>0.80067910345575966</v>
      </c>
      <c r="L34" s="348">
        <v>3.3630013440104665</v>
      </c>
      <c r="M34" s="348">
        <v>22.68533927980835</v>
      </c>
      <c r="N34" s="348">
        <v>54.845851805990051</v>
      </c>
      <c r="O34" s="348">
        <v>0.24011336054131538</v>
      </c>
      <c r="P34" s="348">
        <v>0.30252295429360193</v>
      </c>
      <c r="Q34" s="348">
        <v>6.8030413507546381</v>
      </c>
      <c r="R34" s="348">
        <v>16.463025515823773</v>
      </c>
      <c r="S34" s="348">
        <v>4.2226493386679325</v>
      </c>
      <c r="T34" s="348">
        <v>1.2667488720989719</v>
      </c>
      <c r="U34" s="348">
        <v>28.332623121919372</v>
      </c>
      <c r="V34" s="348">
        <v>68.859581008539394</v>
      </c>
    </row>
    <row r="35" spans="1:22" x14ac:dyDescent="0.3">
      <c r="A35" s="349" t="s">
        <v>567</v>
      </c>
      <c r="B35" s="349" t="s">
        <v>548</v>
      </c>
      <c r="C35" s="348">
        <v>1.3642735506063382E-2</v>
      </c>
      <c r="D35" s="348">
        <v>5.7595897752070413E-2</v>
      </c>
      <c r="E35" s="348">
        <v>1.7351903490928439E-2</v>
      </c>
      <c r="F35" s="348">
        <v>0.38653448344532193</v>
      </c>
      <c r="G35" s="348">
        <v>3.5295002361654067E-2</v>
      </c>
      <c r="H35" s="348">
        <v>0.14975709518136548</v>
      </c>
      <c r="I35" s="348">
        <v>4.507685057252328E-2</v>
      </c>
      <c r="J35" s="348">
        <v>2.6118763266671241</v>
      </c>
      <c r="K35" s="348">
        <v>0.79374854033144393</v>
      </c>
      <c r="L35" s="348">
        <v>3.3508282396910807</v>
      </c>
      <c r="M35" s="348">
        <v>22.488978246784427</v>
      </c>
      <c r="N35" s="348">
        <v>58.495154415667102</v>
      </c>
      <c r="O35" s="348">
        <v>0.239200676215342</v>
      </c>
      <c r="P35" s="348">
        <v>0.30391315645151207</v>
      </c>
      <c r="Q35" s="348">
        <v>6.7771826097175527</v>
      </c>
      <c r="R35" s="348">
        <v>17.609894834632239</v>
      </c>
      <c r="S35" s="348">
        <v>4.2430113376070393</v>
      </c>
      <c r="T35" s="348">
        <v>1.2771454187943783</v>
      </c>
      <c r="U35" s="348">
        <v>28.332623121919372</v>
      </c>
      <c r="V35" s="348">
        <v>74.001307604522836</v>
      </c>
    </row>
    <row r="36" spans="1:22" x14ac:dyDescent="0.3">
      <c r="A36" s="349" t="s">
        <v>568</v>
      </c>
      <c r="B36" s="349" t="s">
        <v>548</v>
      </c>
      <c r="C36" s="348">
        <v>1.3598449115482582E-2</v>
      </c>
      <c r="D36" s="348">
        <v>5.718445823834642E-2</v>
      </c>
      <c r="E36" s="348">
        <v>1.7318926302110696E-2</v>
      </c>
      <c r="F36" s="348">
        <v>0.38527973383156611</v>
      </c>
      <c r="G36" s="348">
        <v>3.5295002361654067E-2</v>
      </c>
      <c r="H36" s="348">
        <v>0.14905052559040646</v>
      </c>
      <c r="I36" s="348">
        <v>4.5148195966987111E-2</v>
      </c>
      <c r="J36" s="348">
        <v>2.6196162188488996</v>
      </c>
      <c r="K36" s="348">
        <v>0.79107893838549714</v>
      </c>
      <c r="L36" s="348">
        <v>3.3249294548096113</v>
      </c>
      <c r="M36" s="348">
        <v>22.413341420964379</v>
      </c>
      <c r="N36" s="348">
        <v>58.460311925673636</v>
      </c>
      <c r="O36" s="348">
        <v>0.24042136215433832</v>
      </c>
      <c r="P36" s="348">
        <v>0.30608485867353541</v>
      </c>
      <c r="Q36" s="348">
        <v>6.8117678443773642</v>
      </c>
      <c r="R36" s="348">
        <v>17.770322056229869</v>
      </c>
      <c r="S36" s="348">
        <v>4.2229923676769872</v>
      </c>
      <c r="T36" s="348">
        <v>1.2791668209672062</v>
      </c>
      <c r="U36" s="348">
        <v>28.332623121919372</v>
      </c>
      <c r="V36" s="348">
        <v>74.220599052713368</v>
      </c>
    </row>
    <row r="37" spans="1:22" x14ac:dyDescent="0.3">
      <c r="A37" s="349" t="s">
        <v>569</v>
      </c>
      <c r="B37" s="349" t="s">
        <v>548</v>
      </c>
      <c r="C37" s="348">
        <v>1.3749573724795652E-2</v>
      </c>
      <c r="D37" s="348">
        <v>5.7997157190305133E-2</v>
      </c>
      <c r="E37" s="348">
        <v>1.7383414264193025E-2</v>
      </c>
      <c r="F37" s="348">
        <v>0.38956149043168053</v>
      </c>
      <c r="G37" s="348">
        <v>3.5295002361654067E-2</v>
      </c>
      <c r="H37" s="348">
        <v>0.1495309058541251</v>
      </c>
      <c r="I37" s="348">
        <v>4.4821973486827989E-2</v>
      </c>
      <c r="J37" s="348">
        <v>2.5894872988019522</v>
      </c>
      <c r="K37" s="348">
        <v>0.7983249227159317</v>
      </c>
      <c r="L37" s="348">
        <v>3.3636316025742836</v>
      </c>
      <c r="M37" s="348">
        <v>22.618639164145911</v>
      </c>
      <c r="N37" s="348">
        <v>58.313652003582838</v>
      </c>
      <c r="O37" s="348">
        <v>0.23954640387582982</v>
      </c>
      <c r="P37" s="348">
        <v>0.30251091151423609</v>
      </c>
      <c r="Q37" s="348">
        <v>6.7869779812249762</v>
      </c>
      <c r="R37" s="348">
        <v>17.498541422898889</v>
      </c>
      <c r="S37" s="348">
        <v>4.2366028006441363</v>
      </c>
      <c r="T37" s="348">
        <v>1.2699240823829605</v>
      </c>
      <c r="U37" s="348">
        <v>28.332623121919372</v>
      </c>
      <c r="V37" s="348">
        <v>73.366967715952754</v>
      </c>
    </row>
    <row r="38" spans="1:22" x14ac:dyDescent="0.3">
      <c r="A38" s="349" t="s">
        <v>570</v>
      </c>
      <c r="B38" s="349" t="s">
        <v>548</v>
      </c>
      <c r="C38" s="348">
        <v>1.3595993254120234E-2</v>
      </c>
      <c r="D38" s="348">
        <v>5.7442756977312305E-2</v>
      </c>
      <c r="E38" s="348">
        <v>1.724283302345743E-2</v>
      </c>
      <c r="F38" s="348">
        <v>0.38521015283714694</v>
      </c>
      <c r="G38" s="348">
        <v>3.5295002361654067E-2</v>
      </c>
      <c r="H38" s="348">
        <v>0.14980617512816707</v>
      </c>
      <c r="I38" s="348">
        <v>4.4972829782619961E-2</v>
      </c>
      <c r="J38" s="348">
        <v>2.6220302483927096</v>
      </c>
      <c r="K38" s="348">
        <v>0.79536968899337579</v>
      </c>
      <c r="L38" s="348">
        <v>3.3574422356553266</v>
      </c>
      <c r="M38" s="348">
        <v>22.534909640847552</v>
      </c>
      <c r="N38" s="348">
        <v>58.810776801514436</v>
      </c>
      <c r="O38" s="348">
        <v>0.23907028940110064</v>
      </c>
      <c r="P38" s="348">
        <v>0.30295013847590124</v>
      </c>
      <c r="Q38" s="348">
        <v>6.7734884092495822</v>
      </c>
      <c r="R38" s="348">
        <v>17.680391266039027</v>
      </c>
      <c r="S38" s="348">
        <v>4.2444019012426111</v>
      </c>
      <c r="T38" s="348">
        <v>1.2741982369572029</v>
      </c>
      <c r="U38" s="348">
        <v>28.332623121919372</v>
      </c>
      <c r="V38" s="348">
        <v>74.28899484198331</v>
      </c>
    </row>
    <row r="39" spans="1:22" x14ac:dyDescent="0.3">
      <c r="A39" s="349" t="s">
        <v>571</v>
      </c>
      <c r="B39" s="349" t="s">
        <v>548</v>
      </c>
      <c r="C39" s="348">
        <v>1.3829917921938035E-2</v>
      </c>
      <c r="D39" s="348">
        <v>5.8042665070803995E-2</v>
      </c>
      <c r="E39" s="348">
        <v>1.7630605442695291E-2</v>
      </c>
      <c r="F39" s="348">
        <v>0.39183785228934886</v>
      </c>
      <c r="G39" s="348">
        <v>3.5295002361654067E-2</v>
      </c>
      <c r="H39" s="348">
        <v>0.14894618497982473</v>
      </c>
      <c r="I39" s="348">
        <v>4.5224998127737559E-2</v>
      </c>
      <c r="J39" s="348">
        <v>2.5786208721752182</v>
      </c>
      <c r="K39" s="348">
        <v>0.79092911240049113</v>
      </c>
      <c r="L39" s="348">
        <v>3.3192358976990004</v>
      </c>
      <c r="M39" s="348">
        <v>22.409096457797329</v>
      </c>
      <c r="N39" s="348">
        <v>57.487790992085692</v>
      </c>
      <c r="O39" s="348">
        <v>0.24072463128883509</v>
      </c>
      <c r="P39" s="348">
        <v>0.30670384437322662</v>
      </c>
      <c r="Q39" s="348">
        <v>6.820360254469569</v>
      </c>
      <c r="R39" s="348">
        <v>17.491181890474316</v>
      </c>
      <c r="S39" s="348">
        <v>4.220036124481064</v>
      </c>
      <c r="T39" s="348">
        <v>1.2813428276426981</v>
      </c>
      <c r="U39" s="348">
        <v>28.332623121919372</v>
      </c>
      <c r="V39" s="348">
        <v>73.059093345655555</v>
      </c>
    </row>
    <row r="40" spans="1:22" x14ac:dyDescent="0.3">
      <c r="A40" s="349" t="s">
        <v>572</v>
      </c>
      <c r="B40" s="349" t="s">
        <v>548</v>
      </c>
      <c r="C40" s="348">
        <v>1.4419791820207521E-2</v>
      </c>
      <c r="D40" s="348">
        <v>6.1271166738500665E-2</v>
      </c>
      <c r="E40" s="348">
        <v>1.8375125510027575E-2</v>
      </c>
      <c r="F40" s="348">
        <v>0.40855052713847578</v>
      </c>
      <c r="G40" s="348">
        <v>3.5295002361654067E-2</v>
      </c>
      <c r="H40" s="348">
        <v>0.1506498160286612</v>
      </c>
      <c r="I40" s="348">
        <v>4.5164466492990281E-2</v>
      </c>
      <c r="J40" s="348">
        <v>2.469437021125791</v>
      </c>
      <c r="K40" s="348">
        <v>0.78871282555259314</v>
      </c>
      <c r="L40" s="348">
        <v>3.3506775615158402</v>
      </c>
      <c r="M40" s="348">
        <v>22.346303237805774</v>
      </c>
      <c r="N40" s="348">
        <v>54.950847796346096</v>
      </c>
      <c r="O40" s="348">
        <v>0.23707852238686947</v>
      </c>
      <c r="P40" s="348">
        <v>0.30195531453880475</v>
      </c>
      <c r="Q40" s="348">
        <v>6.7170564250886997</v>
      </c>
      <c r="R40" s="348">
        <v>16.513596932649545</v>
      </c>
      <c r="S40" s="348">
        <v>4.268304460926549</v>
      </c>
      <c r="T40" s="348">
        <v>1.27962780764845</v>
      </c>
      <c r="U40" s="348">
        <v>28.332623121919372</v>
      </c>
      <c r="V40" s="348">
        <v>69.965628442872301</v>
      </c>
    </row>
    <row r="41" spans="1:22" x14ac:dyDescent="0.3">
      <c r="A41" s="349" t="s">
        <v>573</v>
      </c>
      <c r="B41" s="349" t="s">
        <v>548</v>
      </c>
      <c r="C41" s="348">
        <v>1.4522558036217457E-2</v>
      </c>
      <c r="D41" s="348">
        <v>6.1438330061621173E-2</v>
      </c>
      <c r="E41" s="348">
        <v>1.8360971204755723E-2</v>
      </c>
      <c r="F41" s="348">
        <v>0.41146216360635085</v>
      </c>
      <c r="G41" s="348">
        <v>3.5295002361654067E-2</v>
      </c>
      <c r="H41" s="348">
        <v>0.14986759639305219</v>
      </c>
      <c r="I41" s="348">
        <v>4.4782670115790242E-2</v>
      </c>
      <c r="J41" s="348">
        <v>2.4491537728434851</v>
      </c>
      <c r="K41" s="348">
        <v>0.79514981745899493</v>
      </c>
      <c r="L41" s="348">
        <v>3.3610082109020771</v>
      </c>
      <c r="M41" s="348">
        <v>22.5286801035287</v>
      </c>
      <c r="N41" s="348">
        <v>54.97862475549033</v>
      </c>
      <c r="O41" s="348">
        <v>0.23824318752675339</v>
      </c>
      <c r="P41" s="348">
        <v>0.30091207513642176</v>
      </c>
      <c r="Q41" s="348">
        <v>6.7500544435602672</v>
      </c>
      <c r="R41" s="348">
        <v>16.470724307259839</v>
      </c>
      <c r="S41" s="348">
        <v>4.2461421267922734</v>
      </c>
      <c r="T41" s="348">
        <v>1.2688105147839268</v>
      </c>
      <c r="U41" s="348">
        <v>28.332623121919372</v>
      </c>
      <c r="V41" s="348">
        <v>69.390950813601449</v>
      </c>
    </row>
    <row r="42" spans="1:22" x14ac:dyDescent="0.3">
      <c r="A42" s="349" t="s">
        <v>574</v>
      </c>
      <c r="B42" s="349" t="s">
        <v>548</v>
      </c>
      <c r="C42" s="348">
        <v>1.4404347151734415E-2</v>
      </c>
      <c r="D42" s="348">
        <v>6.1440038600701387E-2</v>
      </c>
      <c r="E42" s="348">
        <v>1.8363447194753229E-2</v>
      </c>
      <c r="F42" s="348">
        <v>0.40811293916738417</v>
      </c>
      <c r="G42" s="348">
        <v>3.5295002361654067E-2</v>
      </c>
      <c r="H42" s="348">
        <v>0.15124620550564366</v>
      </c>
      <c r="I42" s="348">
        <v>4.5176981529713792E-2</v>
      </c>
      <c r="J42" s="348">
        <v>2.4713541735461213</v>
      </c>
      <c r="K42" s="348">
        <v>0.78887054866081252</v>
      </c>
      <c r="L42" s="348">
        <v>3.3646131163114927</v>
      </c>
      <c r="M42" s="348">
        <v>22.350771947188569</v>
      </c>
      <c r="N42" s="348">
        <v>55.014349987727847</v>
      </c>
      <c r="O42" s="348">
        <v>0.23604315439807008</v>
      </c>
      <c r="P42" s="348">
        <v>0.30071155468240701</v>
      </c>
      <c r="Q42" s="348">
        <v>6.6877217340695481</v>
      </c>
      <c r="R42" s="348">
        <v>16.451899796264584</v>
      </c>
      <c r="S42" s="348">
        <v>4.2852017392117707</v>
      </c>
      <c r="T42" s="348">
        <v>1.2799823914672941</v>
      </c>
      <c r="U42" s="348">
        <v>28.332623121919372</v>
      </c>
      <c r="V42" s="348">
        <v>70.019946399864821</v>
      </c>
    </row>
    <row r="43" spans="1:22" x14ac:dyDescent="0.3">
      <c r="A43" s="349" t="s">
        <v>575</v>
      </c>
      <c r="B43" s="349" t="s">
        <v>548</v>
      </c>
      <c r="C43" s="348">
        <v>1.4254345871758996E-2</v>
      </c>
      <c r="D43" s="348">
        <v>6.0788414329471019E-2</v>
      </c>
      <c r="E43" s="348">
        <v>1.8246898350614132E-2</v>
      </c>
      <c r="F43" s="348">
        <v>0.40386300943403503</v>
      </c>
      <c r="G43" s="348">
        <v>3.5295002361654067E-2</v>
      </c>
      <c r="H43" s="348">
        <v>0.15119542720717041</v>
      </c>
      <c r="I43" s="348">
        <v>4.5387075968404356E-2</v>
      </c>
      <c r="J43" s="348">
        <v>2.4984740667638912</v>
      </c>
      <c r="K43" s="348">
        <v>0.78503963269997135</v>
      </c>
      <c r="L43" s="348">
        <v>3.3475294469232519</v>
      </c>
      <c r="M43" s="348">
        <v>22.242232049058313</v>
      </c>
      <c r="N43" s="348">
        <v>55.31843965937351</v>
      </c>
      <c r="O43" s="348">
        <v>0.23610886521905514</v>
      </c>
      <c r="P43" s="348">
        <v>0.30221334314774562</v>
      </c>
      <c r="Q43" s="348">
        <v>6.6895834939955519</v>
      </c>
      <c r="R43" s="348">
        <v>16.63862366284495</v>
      </c>
      <c r="S43" s="348">
        <v>4.2837630568183558</v>
      </c>
      <c r="T43" s="348">
        <v>1.2859349180187249</v>
      </c>
      <c r="U43" s="348">
        <v>28.332623121919372</v>
      </c>
      <c r="V43" s="348">
        <v>70.788324113510555</v>
      </c>
    </row>
    <row r="44" spans="1:22" x14ac:dyDescent="0.3">
      <c r="A44" s="349" t="s">
        <v>576</v>
      </c>
      <c r="B44" s="349" t="s">
        <v>548</v>
      </c>
      <c r="C44" s="348">
        <v>1.3986396161991016E-2</v>
      </c>
      <c r="D44" s="348">
        <v>5.9536559167586031E-2</v>
      </c>
      <c r="E44" s="348">
        <v>1.7850048575715472E-2</v>
      </c>
      <c r="F44" s="348">
        <v>0.39627129129155114</v>
      </c>
      <c r="G44" s="348">
        <v>3.5295002361654067E-2</v>
      </c>
      <c r="H44" s="348">
        <v>0.15097301238841826</v>
      </c>
      <c r="I44" s="348">
        <v>4.5220584258187584E-2</v>
      </c>
      <c r="J44" s="348">
        <v>2.5449155620607855</v>
      </c>
      <c r="K44" s="348">
        <v>0.78790534533644696</v>
      </c>
      <c r="L44" s="348">
        <v>3.3521634446848987</v>
      </c>
      <c r="M44" s="348">
        <v>22.323425205163304</v>
      </c>
      <c r="N44" s="348">
        <v>56.588060870714145</v>
      </c>
      <c r="O44" s="348">
        <v>0.23671883269805752</v>
      </c>
      <c r="P44" s="348">
        <v>0.30167270860610806</v>
      </c>
      <c r="Q44" s="348">
        <v>6.7068654726947514</v>
      </c>
      <c r="R44" s="348">
        <v>16.984403411160248</v>
      </c>
      <c r="S44" s="348">
        <v>4.2774614615819209</v>
      </c>
      <c r="T44" s="348">
        <v>1.2812177711402297</v>
      </c>
      <c r="U44" s="348">
        <v>28.332623121919372</v>
      </c>
      <c r="V44" s="348">
        <v>72.104133496975891</v>
      </c>
    </row>
    <row r="45" spans="1:22" x14ac:dyDescent="0.3">
      <c r="A45" s="349" t="s">
        <v>577</v>
      </c>
      <c r="B45" s="349" t="s">
        <v>548</v>
      </c>
      <c r="C45" s="348">
        <v>1.3862497343912455E-2</v>
      </c>
      <c r="D45" s="348">
        <v>5.917918748933864E-2</v>
      </c>
      <c r="E45" s="348">
        <v>1.7702799236708516E-2</v>
      </c>
      <c r="F45" s="348">
        <v>0.39276091277367997</v>
      </c>
      <c r="G45" s="348">
        <v>3.5295002361654067E-2</v>
      </c>
      <c r="H45" s="348">
        <v>0.15133184841967501</v>
      </c>
      <c r="I45" s="348">
        <v>4.5264030642496705E-2</v>
      </c>
      <c r="J45" s="348">
        <v>2.5677372918562713</v>
      </c>
      <c r="K45" s="348">
        <v>0.78740594646062789</v>
      </c>
      <c r="L45" s="348">
        <v>3.3593753412810941</v>
      </c>
      <c r="M45" s="348">
        <v>22.309275925027205</v>
      </c>
      <c r="N45" s="348">
        <v>57.044360913322798</v>
      </c>
      <c r="O45" s="348">
        <v>0.23601399841061818</v>
      </c>
      <c r="P45" s="348">
        <v>0.30114156057350377</v>
      </c>
      <c r="Q45" s="348">
        <v>6.6868956684653238</v>
      </c>
      <c r="R45" s="348">
        <v>17.096159352394434</v>
      </c>
      <c r="S45" s="348">
        <v>4.287628227618085</v>
      </c>
      <c r="T45" s="348">
        <v>1.2824487211728695</v>
      </c>
      <c r="U45" s="348">
        <v>28.332623121919372</v>
      </c>
      <c r="V45" s="348">
        <v>72.750732966261666</v>
      </c>
    </row>
    <row r="46" spans="1:22" x14ac:dyDescent="0.3">
      <c r="A46" s="349" t="s">
        <v>578</v>
      </c>
      <c r="B46" s="349" t="s">
        <v>548</v>
      </c>
      <c r="C46" s="348">
        <v>1.3997816256904402E-2</v>
      </c>
      <c r="D46" s="348">
        <v>5.9389935859947798E-2</v>
      </c>
      <c r="E46" s="348">
        <v>1.7850724000608536E-2</v>
      </c>
      <c r="F46" s="348">
        <v>0.39659485253674881</v>
      </c>
      <c r="G46" s="348">
        <v>3.5295002361654067E-2</v>
      </c>
      <c r="H46" s="348">
        <v>0.15029677611321154</v>
      </c>
      <c r="I46" s="348">
        <v>4.5161989420354577E-2</v>
      </c>
      <c r="J46" s="348">
        <v>2.5416430311391016</v>
      </c>
      <c r="K46" s="348">
        <v>0.78830158014614382</v>
      </c>
      <c r="L46" s="348">
        <v>3.3421901477677523</v>
      </c>
      <c r="M46" s="348">
        <v>22.334651576694224</v>
      </c>
      <c r="N46" s="348">
        <v>56.573961982346177</v>
      </c>
      <c r="O46" s="348">
        <v>0.23735867243471398</v>
      </c>
      <c r="P46" s="348">
        <v>0.30236626715526904</v>
      </c>
      <c r="Q46" s="348">
        <v>6.7249938108118661</v>
      </c>
      <c r="R46" s="348">
        <v>17.029686333383857</v>
      </c>
      <c r="S46" s="348">
        <v>4.258301914055119</v>
      </c>
      <c r="T46" s="348">
        <v>1.2795576256830168</v>
      </c>
      <c r="U46" s="348">
        <v>28.332623121919372</v>
      </c>
      <c r="V46" s="348">
        <v>72.011414111716988</v>
      </c>
    </row>
    <row r="47" spans="1:22" x14ac:dyDescent="0.3">
      <c r="A47" s="349" t="s">
        <v>579</v>
      </c>
      <c r="B47" s="349" t="s">
        <v>548</v>
      </c>
      <c r="C47" s="348">
        <v>1.4056908091523327E-2</v>
      </c>
      <c r="D47" s="348">
        <v>5.9572476719734979E-2</v>
      </c>
      <c r="E47" s="348">
        <v>1.7872246386700767E-2</v>
      </c>
      <c r="F47" s="348">
        <v>0.39826907921658949</v>
      </c>
      <c r="G47" s="348">
        <v>3.5295002361654067E-2</v>
      </c>
      <c r="H47" s="348">
        <v>0.15017491477854975</v>
      </c>
      <c r="I47" s="348">
        <v>4.5040176662858603E-2</v>
      </c>
      <c r="J47" s="348">
        <v>2.5309954646509105</v>
      </c>
      <c r="K47" s="348">
        <v>0.79057589075843415</v>
      </c>
      <c r="L47" s="348">
        <v>3.3477825540553057</v>
      </c>
      <c r="M47" s="348">
        <v>22.399088762134426</v>
      </c>
      <c r="N47" s="348">
        <v>56.485695726887009</v>
      </c>
      <c r="O47" s="348">
        <v>0.23770233015931838</v>
      </c>
      <c r="P47" s="348">
        <v>0.3019063027182558</v>
      </c>
      <c r="Q47" s="348">
        <v>6.7347305356060199</v>
      </c>
      <c r="R47" s="348">
        <v>16.977986785418246</v>
      </c>
      <c r="S47" s="348">
        <v>4.2548492627870118</v>
      </c>
      <c r="T47" s="348">
        <v>1.2761063507334414</v>
      </c>
      <c r="U47" s="348">
        <v>28.332623121919372</v>
      </c>
      <c r="V47" s="348">
        <v>71.709740623241458</v>
      </c>
    </row>
    <row r="48" spans="1:22" x14ac:dyDescent="0.3">
      <c r="A48" s="349" t="s">
        <v>580</v>
      </c>
      <c r="B48" s="349" t="s">
        <v>548</v>
      </c>
      <c r="C48" s="348">
        <v>1.4041262986670902E-2</v>
      </c>
      <c r="D48" s="348">
        <v>5.957763708112554E-2</v>
      </c>
      <c r="E48" s="348">
        <v>1.7896015809758345E-2</v>
      </c>
      <c r="F48" s="348">
        <v>0.39782581235710279</v>
      </c>
      <c r="G48" s="348">
        <v>3.5295002361654067E-2</v>
      </c>
      <c r="H48" s="348">
        <v>0.15040776380511739</v>
      </c>
      <c r="I48" s="348">
        <v>4.518296311837891E-2</v>
      </c>
      <c r="J48" s="348">
        <v>2.5359310376187905</v>
      </c>
      <c r="K48" s="348">
        <v>0.78824319935034448</v>
      </c>
      <c r="L48" s="348">
        <v>3.3437389939284738</v>
      </c>
      <c r="M48" s="348">
        <v>22.332997495609284</v>
      </c>
      <c r="N48" s="348">
        <v>56.386670097672535</v>
      </c>
      <c r="O48" s="348">
        <v>0.23748260592960996</v>
      </c>
      <c r="P48" s="348">
        <v>0.30261648441070899</v>
      </c>
      <c r="Q48" s="348">
        <v>6.7285051718149367</v>
      </c>
      <c r="R48" s="348">
        <v>16.989183876839036</v>
      </c>
      <c r="S48" s="348">
        <v>4.2614464865010575</v>
      </c>
      <c r="T48" s="348">
        <v>1.2801518655646131</v>
      </c>
      <c r="U48" s="348">
        <v>28.332623121919372</v>
      </c>
      <c r="V48" s="348">
        <v>71.849578352031159</v>
      </c>
    </row>
    <row r="49" spans="1:22" x14ac:dyDescent="0.3">
      <c r="A49" s="349" t="s">
        <v>581</v>
      </c>
      <c r="B49" s="349" t="s">
        <v>548</v>
      </c>
      <c r="C49" s="348">
        <v>1.4058248830766821E-2</v>
      </c>
      <c r="D49" s="348">
        <v>5.9622555772835956E-2</v>
      </c>
      <c r="E49" s="348">
        <v>1.7907770486730354E-2</v>
      </c>
      <c r="F49" s="348">
        <v>0.39830706587628018</v>
      </c>
      <c r="G49" s="348">
        <v>3.5295002361654067E-2</v>
      </c>
      <c r="H49" s="348">
        <v>0.15028563060203862</v>
      </c>
      <c r="I49" s="348">
        <v>4.5139360924618295E-2</v>
      </c>
      <c r="J49" s="348">
        <v>2.5323421736423883</v>
      </c>
      <c r="K49" s="348">
        <v>0.78885723344028835</v>
      </c>
      <c r="L49" s="348">
        <v>3.3456565227362209</v>
      </c>
      <c r="M49" s="348">
        <v>22.35039469206367</v>
      </c>
      <c r="N49" s="348">
        <v>56.373005294928682</v>
      </c>
      <c r="O49" s="348">
        <v>0.23742267038264864</v>
      </c>
      <c r="P49" s="348">
        <v>0.30245090382061429</v>
      </c>
      <c r="Q49" s="348">
        <v>6.7268070405512743</v>
      </c>
      <c r="R49" s="348">
        <v>16.967342955516546</v>
      </c>
      <c r="S49" s="348">
        <v>4.2579861324875559</v>
      </c>
      <c r="T49" s="348">
        <v>1.2789165010415049</v>
      </c>
      <c r="U49" s="348">
        <v>28.332623121919372</v>
      </c>
      <c r="V49" s="348">
        <v>71.747896421551928</v>
      </c>
    </row>
    <row r="50" spans="1:22" x14ac:dyDescent="0.3">
      <c r="A50" s="349" t="s">
        <v>582</v>
      </c>
      <c r="B50" s="349" t="s">
        <v>548</v>
      </c>
      <c r="C50" s="348">
        <v>1.4154027061030361E-2</v>
      </c>
      <c r="D50" s="348">
        <v>5.9823208843635664E-2</v>
      </c>
      <c r="E50" s="348">
        <v>1.8008646009666882E-2</v>
      </c>
      <c r="F50" s="348">
        <v>0.40102071437762155</v>
      </c>
      <c r="G50" s="348">
        <v>3.5295002361654067E-2</v>
      </c>
      <c r="H50" s="348">
        <v>0.14981338260479712</v>
      </c>
      <c r="I50" s="348">
        <v>4.5119055477646892E-2</v>
      </c>
      <c r="J50" s="348">
        <v>2.516267035696103</v>
      </c>
      <c r="K50" s="348">
        <v>0.79027890999312733</v>
      </c>
      <c r="L50" s="348">
        <v>3.3374127494256802</v>
      </c>
      <c r="M50" s="348">
        <v>22.39067451803653</v>
      </c>
      <c r="N50" s="348">
        <v>56.074193571389785</v>
      </c>
      <c r="O50" s="348">
        <v>0.23822146660998655</v>
      </c>
      <c r="P50" s="348">
        <v>0.30295359960712565</v>
      </c>
      <c r="Q50" s="348">
        <v>6.7494390330116509</v>
      </c>
      <c r="R50" s="348">
        <v>16.909166590752246</v>
      </c>
      <c r="S50" s="348">
        <v>4.24460610796163</v>
      </c>
      <c r="T50" s="348">
        <v>1.2783411944651419</v>
      </c>
      <c r="U50" s="348">
        <v>28.332623121919372</v>
      </c>
      <c r="V50" s="348">
        <v>71.292445596486942</v>
      </c>
    </row>
    <row r="51" spans="1:22" x14ac:dyDescent="0.3">
      <c r="A51" s="349" t="s">
        <v>583</v>
      </c>
      <c r="B51" s="349" t="s">
        <v>548</v>
      </c>
      <c r="C51" s="348">
        <v>1.4102077865791256E-2</v>
      </c>
      <c r="D51" s="348">
        <v>5.9827834058183788E-2</v>
      </c>
      <c r="E51" s="348">
        <v>1.7957461618009398E-2</v>
      </c>
      <c r="F51" s="348">
        <v>0.39954885740742491</v>
      </c>
      <c r="G51" s="348">
        <v>3.5295002361654067E-2</v>
      </c>
      <c r="H51" s="348">
        <v>0.1504119956108424</v>
      </c>
      <c r="I51" s="348">
        <v>4.5142206730094864E-2</v>
      </c>
      <c r="J51" s="348">
        <v>2.5249586552350127</v>
      </c>
      <c r="K51" s="348">
        <v>0.78968192538102466</v>
      </c>
      <c r="L51" s="348">
        <v>3.3489352337501592</v>
      </c>
      <c r="M51" s="348">
        <v>22.373760378012246</v>
      </c>
      <c r="N51" s="348">
        <v>56.243054729153748</v>
      </c>
      <c r="O51" s="348">
        <v>0.23753597469213217</v>
      </c>
      <c r="P51" s="348">
        <v>0.30233181446097601</v>
      </c>
      <c r="Q51" s="348">
        <v>6.7300172488499648</v>
      </c>
      <c r="R51" s="348">
        <v>16.916359608201663</v>
      </c>
      <c r="S51" s="348">
        <v>4.2615663846577885</v>
      </c>
      <c r="T51" s="348">
        <v>1.2789971301755503</v>
      </c>
      <c r="U51" s="348">
        <v>28.332623121919372</v>
      </c>
      <c r="V51" s="348">
        <v>71.53870197720201</v>
      </c>
    </row>
    <row r="52" spans="1:22" x14ac:dyDescent="0.3">
      <c r="A52" s="349" t="s">
        <v>584</v>
      </c>
      <c r="B52" s="349" t="s">
        <v>548</v>
      </c>
      <c r="C52" s="348">
        <v>1.4018342964269351E-2</v>
      </c>
      <c r="D52" s="348">
        <v>5.8730197385252612E-2</v>
      </c>
      <c r="E52" s="348">
        <v>1.7772665087775707E-2</v>
      </c>
      <c r="F52" s="348">
        <v>0.39717642800045366</v>
      </c>
      <c r="G52" s="348">
        <v>3.5295002361654067E-2</v>
      </c>
      <c r="H52" s="348">
        <v>0.14846211289057007</v>
      </c>
      <c r="I52" s="348">
        <v>4.4928416615326261E-2</v>
      </c>
      <c r="J52" s="348">
        <v>2.5393447679371857</v>
      </c>
      <c r="K52" s="348">
        <v>0.79286347614946129</v>
      </c>
      <c r="L52" s="348">
        <v>3.3209863902953889</v>
      </c>
      <c r="M52" s="348">
        <v>22.463902056877611</v>
      </c>
      <c r="N52" s="348">
        <v>56.816446506824363</v>
      </c>
      <c r="O52" s="348">
        <v>0.24040113825477427</v>
      </c>
      <c r="P52" s="348">
        <v>0.30470620034019219</v>
      </c>
      <c r="Q52" s="348">
        <v>6.8111948482529554</v>
      </c>
      <c r="R52" s="348">
        <v>17.226960872136853</v>
      </c>
      <c r="S52" s="348">
        <v>4.206321092412372</v>
      </c>
      <c r="T52" s="348">
        <v>1.27293989542662</v>
      </c>
      <c r="U52" s="348">
        <v>28.332623121919372</v>
      </c>
      <c r="V52" s="348">
        <v>71.946298286582135</v>
      </c>
    </row>
    <row r="53" spans="1:22" x14ac:dyDescent="0.3">
      <c r="A53" s="349" t="s">
        <v>585</v>
      </c>
      <c r="B53" s="349" t="s">
        <v>548</v>
      </c>
      <c r="C53" s="348">
        <v>1.4015326436545066E-2</v>
      </c>
      <c r="D53" s="348">
        <v>5.9355399870688892E-2</v>
      </c>
      <c r="E53" s="348">
        <v>1.7878728655070977E-2</v>
      </c>
      <c r="F53" s="348">
        <v>0.39709096185730475</v>
      </c>
      <c r="G53" s="348">
        <v>3.5295002361654067E-2</v>
      </c>
      <c r="H53" s="348">
        <v>0.15014019898652964</v>
      </c>
      <c r="I53" s="348">
        <v>4.5219428864158411E-2</v>
      </c>
      <c r="J53" s="348">
        <v>2.5396311560420197</v>
      </c>
      <c r="K53" s="348">
        <v>0.78786023772082436</v>
      </c>
      <c r="L53" s="348">
        <v>3.3355830485897702</v>
      </c>
      <c r="M53" s="348">
        <v>22.322147188089939</v>
      </c>
      <c r="N53" s="348">
        <v>56.4492898781874</v>
      </c>
      <c r="O53" s="348">
        <v>0.2378857968596243</v>
      </c>
      <c r="P53" s="348">
        <v>0.30332994389741408</v>
      </c>
      <c r="Q53" s="348">
        <v>6.7399286284812101</v>
      </c>
      <c r="R53" s="348">
        <v>17.042523173958529</v>
      </c>
      <c r="S53" s="348">
        <v>4.2538656733353273</v>
      </c>
      <c r="T53" s="348">
        <v>1.2811850357966434</v>
      </c>
      <c r="U53" s="348">
        <v>28.332623121919372</v>
      </c>
      <c r="V53" s="348">
        <v>71.95441241282299</v>
      </c>
    </row>
    <row r="54" spans="1:22" x14ac:dyDescent="0.3">
      <c r="A54" s="349" t="s">
        <v>586</v>
      </c>
      <c r="B54" s="349" t="s">
        <v>548</v>
      </c>
      <c r="C54" s="348">
        <v>1.4434487970603808E-2</v>
      </c>
      <c r="D54" s="348">
        <v>6.0904130749851987E-2</v>
      </c>
      <c r="E54" s="348">
        <v>1.8319106499406483E-2</v>
      </c>
      <c r="F54" s="348">
        <v>0.40896690762899668</v>
      </c>
      <c r="G54" s="348">
        <v>3.5295002361654067E-2</v>
      </c>
      <c r="H54" s="348">
        <v>0.14955155067248407</v>
      </c>
      <c r="I54" s="348">
        <v>4.4972063136656013E-2</v>
      </c>
      <c r="J54" s="348">
        <v>2.4674453111550205</v>
      </c>
      <c r="K54" s="348">
        <v>0.79207145224040276</v>
      </c>
      <c r="L54" s="348">
        <v>3.339838997331702</v>
      </c>
      <c r="M54" s="348">
        <v>22.441461941958707</v>
      </c>
      <c r="N54" s="348">
        <v>55.154101694325576</v>
      </c>
      <c r="O54" s="348">
        <v>0.23876527103421707</v>
      </c>
      <c r="P54" s="348">
        <v>0.30275174663445337</v>
      </c>
      <c r="Q54" s="348">
        <v>6.7648464388154093</v>
      </c>
      <c r="R54" s="348">
        <v>16.622377473970303</v>
      </c>
      <c r="S54" s="348">
        <v>4.2371877225021217</v>
      </c>
      <c r="T54" s="348">
        <v>1.2741765158660383</v>
      </c>
      <c r="U54" s="348">
        <v>28.332623121919372</v>
      </c>
      <c r="V54" s="348">
        <v>69.909198074902292</v>
      </c>
    </row>
    <row r="55" spans="1:22" x14ac:dyDescent="0.3">
      <c r="A55" s="349" t="s">
        <v>587</v>
      </c>
      <c r="B55" s="349" t="s">
        <v>548</v>
      </c>
      <c r="C55" s="348">
        <v>1.395437449538045E-2</v>
      </c>
      <c r="D55" s="348">
        <v>5.9017115299740269E-2</v>
      </c>
      <c r="E55" s="348">
        <v>1.7800745998160065E-2</v>
      </c>
      <c r="F55" s="348">
        <v>0.39536403347973836</v>
      </c>
      <c r="G55" s="348">
        <v>3.5295002361654067E-2</v>
      </c>
      <c r="H55" s="348">
        <v>0.14997112304844162</v>
      </c>
      <c r="I55" s="348">
        <v>4.522259847574904E-2</v>
      </c>
      <c r="J55" s="348">
        <v>2.5516367573274503</v>
      </c>
      <c r="K55" s="348">
        <v>0.78795858502432514</v>
      </c>
      <c r="L55" s="348">
        <v>3.3303977282716257</v>
      </c>
      <c r="M55" s="348">
        <v>22.324933625175074</v>
      </c>
      <c r="N55" s="348">
        <v>56.713445472414847</v>
      </c>
      <c r="O55" s="348">
        <v>0.23818888036755212</v>
      </c>
      <c r="P55" s="348">
        <v>0.30357656674404437</v>
      </c>
      <c r="Q55" s="348">
        <v>6.748515779285797</v>
      </c>
      <c r="R55" s="348">
        <v>17.139989682255166</v>
      </c>
      <c r="S55" s="348">
        <v>4.2490753085024942</v>
      </c>
      <c r="T55" s="348">
        <v>1.2812748392072837</v>
      </c>
      <c r="U55" s="348">
        <v>28.332623121919372</v>
      </c>
      <c r="V55" s="348">
        <v>72.294562589395142</v>
      </c>
    </row>
    <row r="56" spans="1:22" x14ac:dyDescent="0.3">
      <c r="A56" s="349" t="s">
        <v>588</v>
      </c>
      <c r="B56" s="349" t="s">
        <v>548</v>
      </c>
      <c r="C56" s="348">
        <v>1.4048705382323997E-2</v>
      </c>
      <c r="D56" s="348">
        <v>5.9014576318614877E-2</v>
      </c>
      <c r="E56" s="348">
        <v>1.7798770581095136E-2</v>
      </c>
      <c r="F56" s="348">
        <v>0.39803667494826611</v>
      </c>
      <c r="G56" s="348">
        <v>3.5295002361654067E-2</v>
      </c>
      <c r="H56" s="348">
        <v>0.14895505195336856</v>
      </c>
      <c r="I56" s="348">
        <v>4.4921060004389175E-2</v>
      </c>
      <c r="J56" s="348">
        <v>2.5362196937223236</v>
      </c>
      <c r="K56" s="348">
        <v>0.79381588297991579</v>
      </c>
      <c r="L56" s="348">
        <v>3.3331784262718998</v>
      </c>
      <c r="M56" s="348">
        <v>22.49088624066362</v>
      </c>
      <c r="N56" s="348">
        <v>56.778494172058622</v>
      </c>
      <c r="O56" s="348">
        <v>0.23988925656646576</v>
      </c>
      <c r="P56" s="348">
        <v>0.30378069898422994</v>
      </c>
      <c r="Q56" s="348">
        <v>6.7966918972950987</v>
      </c>
      <c r="R56" s="348">
        <v>17.158254263704059</v>
      </c>
      <c r="S56" s="348">
        <v>4.2202873491007145</v>
      </c>
      <c r="T56" s="348">
        <v>1.2727314633414848</v>
      </c>
      <c r="U56" s="348">
        <v>28.332623121919372</v>
      </c>
      <c r="V56" s="348">
        <v>71.857756736624438</v>
      </c>
    </row>
    <row r="57" spans="1:22" x14ac:dyDescent="0.3">
      <c r="A57" s="349" t="s">
        <v>589</v>
      </c>
      <c r="B57" s="349" t="s">
        <v>548</v>
      </c>
      <c r="C57" s="348">
        <v>1.4010683977760797E-2</v>
      </c>
      <c r="D57" s="348">
        <v>5.924512847834857E-2</v>
      </c>
      <c r="E57" s="348">
        <v>1.7857391488234023E-2</v>
      </c>
      <c r="F57" s="348">
        <v>0.39695942882221114</v>
      </c>
      <c r="G57" s="348">
        <v>3.5295002361654067E-2</v>
      </c>
      <c r="H57" s="348">
        <v>0.14986536739018663</v>
      </c>
      <c r="I57" s="348">
        <v>4.5191048537100237E-2</v>
      </c>
      <c r="J57" s="348">
        <v>2.5409936055911673</v>
      </c>
      <c r="K57" s="348">
        <v>0.78910164434867014</v>
      </c>
      <c r="L57" s="348">
        <v>3.3329317892105021</v>
      </c>
      <c r="M57" s="348">
        <v>22.357319494217741</v>
      </c>
      <c r="N57" s="348">
        <v>56.547451213278933</v>
      </c>
      <c r="O57" s="348">
        <v>0.23846866789218643</v>
      </c>
      <c r="P57" s="348">
        <v>0.30371540482207748</v>
      </c>
      <c r="Q57" s="348">
        <v>6.7564428937754775</v>
      </c>
      <c r="R57" s="348">
        <v>17.096442984567162</v>
      </c>
      <c r="S57" s="348">
        <v>4.2460789732941446</v>
      </c>
      <c r="T57" s="348">
        <v>1.2803809466860274</v>
      </c>
      <c r="U57" s="348">
        <v>28.332623121919372</v>
      </c>
      <c r="V57" s="348">
        <v>71.993014182421632</v>
      </c>
    </row>
    <row r="58" spans="1:22" x14ac:dyDescent="0.3">
      <c r="A58" s="349" t="s">
        <v>590</v>
      </c>
      <c r="B58" s="349" t="s">
        <v>548</v>
      </c>
      <c r="C58" s="348">
        <v>1.4012614911165601E-2</v>
      </c>
      <c r="D58" s="348">
        <v>5.889924520420356E-2</v>
      </c>
      <c r="E58" s="348">
        <v>1.7792392471326388E-2</v>
      </c>
      <c r="F58" s="348">
        <v>0.39701413723064294</v>
      </c>
      <c r="G58" s="348">
        <v>3.5295002361654067E-2</v>
      </c>
      <c r="H58" s="348">
        <v>0.14893450620050513</v>
      </c>
      <c r="I58" s="348">
        <v>4.500062813372873E-2</v>
      </c>
      <c r="J58" s="348">
        <v>2.5404173728535051</v>
      </c>
      <c r="K58" s="348">
        <v>0.79160357037242224</v>
      </c>
      <c r="L58" s="348">
        <v>3.3245743593449322</v>
      </c>
      <c r="M58" s="348">
        <v>22.428205621327631</v>
      </c>
      <c r="N58" s="348">
        <v>56.742443292306675</v>
      </c>
      <c r="O58" s="348">
        <v>0.23987420085420841</v>
      </c>
      <c r="P58" s="348">
        <v>0.30436933454600001</v>
      </c>
      <c r="Q58" s="348">
        <v>6.7962653294738811</v>
      </c>
      <c r="R58" s="348">
        <v>17.197035364994349</v>
      </c>
      <c r="S58" s="348">
        <v>4.219705234028079</v>
      </c>
      <c r="T58" s="348">
        <v>1.2749858371625789</v>
      </c>
      <c r="U58" s="348">
        <v>28.332623121919372</v>
      </c>
      <c r="V58" s="348">
        <v>71.976687997434908</v>
      </c>
    </row>
    <row r="59" spans="1:22" x14ac:dyDescent="0.3">
      <c r="A59" s="349" t="s">
        <v>591</v>
      </c>
      <c r="B59" s="349" t="s">
        <v>548</v>
      </c>
      <c r="C59" s="348">
        <v>1.4039971121726173E-2</v>
      </c>
      <c r="D59" s="348">
        <v>5.9188308577342044E-2</v>
      </c>
      <c r="E59" s="348">
        <v>1.7823724294328706E-2</v>
      </c>
      <c r="F59" s="348">
        <v>0.39778921043449944</v>
      </c>
      <c r="G59" s="348">
        <v>3.5295002361654067E-2</v>
      </c>
      <c r="H59" s="348">
        <v>0.14943080908559456</v>
      </c>
      <c r="I59" s="348">
        <v>4.5010693887791067E-2</v>
      </c>
      <c r="J59" s="348">
        <v>2.5371485856186173</v>
      </c>
      <c r="K59" s="348">
        <v>0.79178499939640024</v>
      </c>
      <c r="L59" s="348">
        <v>3.3356763553164672</v>
      </c>
      <c r="M59" s="348">
        <v>22.433345981487378</v>
      </c>
      <c r="N59" s="348">
        <v>56.658320871064682</v>
      </c>
      <c r="O59" s="348">
        <v>0.23899559009848448</v>
      </c>
      <c r="P59" s="348">
        <v>0.30325730549369312</v>
      </c>
      <c r="Q59" s="348">
        <v>6.7713719820610887</v>
      </c>
      <c r="R59" s="348">
        <v>17.106536035113564</v>
      </c>
      <c r="S59" s="348">
        <v>4.2337667966256385</v>
      </c>
      <c r="T59" s="348">
        <v>1.2752710263788645</v>
      </c>
      <c r="U59" s="348">
        <v>28.332623121919372</v>
      </c>
      <c r="V59" s="348">
        <v>71.884074680643096</v>
      </c>
    </row>
    <row r="60" spans="1:22" x14ac:dyDescent="0.3">
      <c r="A60" s="349" t="s">
        <v>592</v>
      </c>
      <c r="B60" s="349" t="s">
        <v>548</v>
      </c>
      <c r="C60" s="348">
        <v>1.4328394826216333E-2</v>
      </c>
      <c r="D60" s="348">
        <v>6.0902469700662917E-2</v>
      </c>
      <c r="E60" s="348">
        <v>1.8260692327485353E-2</v>
      </c>
      <c r="F60" s="348">
        <v>0.40596101055324701</v>
      </c>
      <c r="G60" s="348">
        <v>3.5295002361654067E-2</v>
      </c>
      <c r="H60" s="348">
        <v>0.15060789448951939</v>
      </c>
      <c r="I60" s="348">
        <v>4.5127546103013061E-2</v>
      </c>
      <c r="J60" s="348">
        <v>2.4812793568121956</v>
      </c>
      <c r="K60" s="348">
        <v>0.7881016051417129</v>
      </c>
      <c r="L60" s="348">
        <v>3.3480247851367064</v>
      </c>
      <c r="M60" s="348">
        <v>22.328985760259876</v>
      </c>
      <c r="N60" s="348">
        <v>55.224701638943991</v>
      </c>
      <c r="O60" s="348">
        <v>0.23686645857450431</v>
      </c>
      <c r="P60" s="348">
        <v>0.3015008825125115</v>
      </c>
      <c r="Q60" s="348">
        <v>6.7110481010151624</v>
      </c>
      <c r="R60" s="348">
        <v>16.58707166893366</v>
      </c>
      <c r="S60" s="348">
        <v>4.2671167137573525</v>
      </c>
      <c r="T60" s="348">
        <v>1.2785817561537105</v>
      </c>
      <c r="U60" s="348">
        <v>28.332623121919372</v>
      </c>
      <c r="V60" s="348">
        <v>70.301152876758479</v>
      </c>
    </row>
    <row r="61" spans="1:22" x14ac:dyDescent="0.3">
      <c r="A61" s="349" t="s">
        <v>593</v>
      </c>
      <c r="B61" s="349" t="s">
        <v>548</v>
      </c>
      <c r="C61" s="348">
        <v>1.4361780916967807E-2</v>
      </c>
      <c r="D61" s="348">
        <v>6.129222979820096E-2</v>
      </c>
      <c r="E61" s="348">
        <v>1.8250741757545944E-2</v>
      </c>
      <c r="F61" s="348">
        <v>0.40690692608002266</v>
      </c>
      <c r="G61" s="348">
        <v>3.5295002361654067E-2</v>
      </c>
      <c r="H61" s="348">
        <v>0.15124698722715532</v>
      </c>
      <c r="I61" s="348">
        <v>4.5024638391880804E-2</v>
      </c>
      <c r="J61" s="348">
        <v>2.4776598831176155</v>
      </c>
      <c r="K61" s="348">
        <v>0.79029163121994905</v>
      </c>
      <c r="L61" s="348">
        <v>3.3721521262518261</v>
      </c>
      <c r="M61" s="348">
        <v>22.39103494376171</v>
      </c>
      <c r="N61" s="348">
        <v>55.263397586757442</v>
      </c>
      <c r="O61" s="348">
        <v>0.235726373157089</v>
      </c>
      <c r="P61" s="348">
        <v>0.29943532132998679</v>
      </c>
      <c r="Q61" s="348">
        <v>6.6787464905567369</v>
      </c>
      <c r="R61" s="348">
        <v>16.480007084240373</v>
      </c>
      <c r="S61" s="348">
        <v>4.2852238874327462</v>
      </c>
      <c r="T61" s="348">
        <v>1.2756661107578613</v>
      </c>
      <c r="U61" s="348">
        <v>28.332623121919372</v>
      </c>
      <c r="V61" s="348">
        <v>70.198603692670247</v>
      </c>
    </row>
    <row r="62" spans="1:22" x14ac:dyDescent="0.3">
      <c r="A62" s="349" t="s">
        <v>594</v>
      </c>
      <c r="B62" s="349" t="s">
        <v>548</v>
      </c>
      <c r="C62" s="348">
        <v>1.437114358442383E-2</v>
      </c>
      <c r="D62" s="348">
        <v>6.1125391105006442E-2</v>
      </c>
      <c r="E62" s="348">
        <v>1.8356837643204046E-2</v>
      </c>
      <c r="F62" s="348">
        <v>0.40717219500847007</v>
      </c>
      <c r="G62" s="348">
        <v>3.5295002361654067E-2</v>
      </c>
      <c r="H62" s="348">
        <v>0.15063396921456637</v>
      </c>
      <c r="I62" s="348">
        <v>4.5232734515035088E-2</v>
      </c>
      <c r="J62" s="348">
        <v>2.4740855919163454</v>
      </c>
      <c r="K62" s="348">
        <v>0.78584409409002076</v>
      </c>
      <c r="L62" s="348">
        <v>3.341180794013789</v>
      </c>
      <c r="M62" s="348">
        <v>22.265024550438717</v>
      </c>
      <c r="N62" s="348">
        <v>54.903631580068001</v>
      </c>
      <c r="O62" s="348">
        <v>0.23647398068229764</v>
      </c>
      <c r="P62" s="348">
        <v>0.30192114118845281</v>
      </c>
      <c r="Q62" s="348">
        <v>6.6999281728115845</v>
      </c>
      <c r="R62" s="348">
        <v>16.519604718561563</v>
      </c>
      <c r="S62" s="348">
        <v>4.2678554791151164</v>
      </c>
      <c r="T62" s="348">
        <v>1.2815620197883244</v>
      </c>
      <c r="U62" s="348">
        <v>28.332623121919372</v>
      </c>
      <c r="V62" s="348">
        <v>70.097334647136677</v>
      </c>
    </row>
    <row r="63" spans="1:22" x14ac:dyDescent="0.3">
      <c r="A63" s="349" t="s">
        <v>595</v>
      </c>
      <c r="B63" s="349" t="s">
        <v>548</v>
      </c>
      <c r="C63" s="348">
        <v>1.4228493478249013E-2</v>
      </c>
      <c r="D63" s="348">
        <v>6.0616495324366831E-2</v>
      </c>
      <c r="E63" s="348">
        <v>1.8167665463889957E-2</v>
      </c>
      <c r="F63" s="348">
        <v>0.40313054331191706</v>
      </c>
      <c r="G63" s="348">
        <v>3.5295002361654067E-2</v>
      </c>
      <c r="H63" s="348">
        <v>0.15095781185683382</v>
      </c>
      <c r="I63" s="348">
        <v>4.5246667123157856E-2</v>
      </c>
      <c r="J63" s="348">
        <v>2.5012775724327905</v>
      </c>
      <c r="K63" s="348">
        <v>0.78672368180873775</v>
      </c>
      <c r="L63" s="348">
        <v>3.3480473773360178</v>
      </c>
      <c r="M63" s="348">
        <v>22.289945577775789</v>
      </c>
      <c r="N63" s="348">
        <v>55.533434762283157</v>
      </c>
      <c r="O63" s="348">
        <v>0.23649081197569405</v>
      </c>
      <c r="P63" s="348">
        <v>0.301669033744144</v>
      </c>
      <c r="Q63" s="348">
        <v>6.7004050475040389</v>
      </c>
      <c r="R63" s="348">
        <v>16.694449277964324</v>
      </c>
      <c r="S63" s="348">
        <v>4.2770307906492864</v>
      </c>
      <c r="T63" s="348">
        <v>1.281956767123372</v>
      </c>
      <c r="U63" s="348">
        <v>28.332623121919372</v>
      </c>
      <c r="V63" s="348">
        <v>70.867754783047701</v>
      </c>
    </row>
    <row r="64" spans="1:22" x14ac:dyDescent="0.3">
      <c r="A64" s="349" t="s">
        <v>596</v>
      </c>
      <c r="B64" s="349" t="s">
        <v>548</v>
      </c>
      <c r="C64" s="348">
        <v>1.4075738293660057E-2</v>
      </c>
      <c r="D64" s="348">
        <v>5.9923499769645602E-2</v>
      </c>
      <c r="E64" s="348">
        <v>1.7948867267034898E-2</v>
      </c>
      <c r="F64" s="348">
        <v>0.39880258823703912</v>
      </c>
      <c r="G64" s="348">
        <v>3.5295002361654067E-2</v>
      </c>
      <c r="H64" s="348">
        <v>0.15081721615516558</v>
      </c>
      <c r="I64" s="348">
        <v>4.5193360987852767E-2</v>
      </c>
      <c r="J64" s="348">
        <v>2.5274107481363011</v>
      </c>
      <c r="K64" s="348">
        <v>0.78787698396568251</v>
      </c>
      <c r="L64" s="348">
        <v>3.3498780633411585</v>
      </c>
      <c r="M64" s="348">
        <v>22.322621653134203</v>
      </c>
      <c r="N64" s="348">
        <v>56.185368640396739</v>
      </c>
      <c r="O64" s="348">
        <v>0.23668129012928357</v>
      </c>
      <c r="P64" s="348">
        <v>0.30154641243544184</v>
      </c>
      <c r="Q64" s="348">
        <v>6.7058017932426504</v>
      </c>
      <c r="R64" s="348">
        <v>16.885101796889835</v>
      </c>
      <c r="S64" s="348">
        <v>4.27304734562136</v>
      </c>
      <c r="T64" s="348">
        <v>1.2804464644816871</v>
      </c>
      <c r="U64" s="348">
        <v>28.332623121919372</v>
      </c>
      <c r="V64" s="348">
        <v>71.60817620123413</v>
      </c>
    </row>
    <row r="65" spans="1:22" x14ac:dyDescent="0.3">
      <c r="A65" s="349" t="s">
        <v>597</v>
      </c>
      <c r="B65" s="349" t="s">
        <v>548</v>
      </c>
      <c r="C65" s="348">
        <v>1.4123108395621833E-2</v>
      </c>
      <c r="D65" s="348">
        <v>5.9959437330763733E-2</v>
      </c>
      <c r="E65" s="348">
        <v>1.7993211348349098E-2</v>
      </c>
      <c r="F65" s="348">
        <v>0.40014470748316899</v>
      </c>
      <c r="G65" s="348">
        <v>3.5295002361654067E-2</v>
      </c>
      <c r="H65" s="348">
        <v>0.15043901181629107</v>
      </c>
      <c r="I65" s="348">
        <v>4.5134859223358234E-2</v>
      </c>
      <c r="J65" s="348">
        <v>2.519436257747774</v>
      </c>
      <c r="K65" s="348">
        <v>0.7878863316653687</v>
      </c>
      <c r="L65" s="348">
        <v>3.3438084526561682</v>
      </c>
      <c r="M65" s="348">
        <v>22.322886497986463</v>
      </c>
      <c r="N65" s="348">
        <v>56.034076495161933</v>
      </c>
      <c r="O65" s="348">
        <v>0.23710613175091755</v>
      </c>
      <c r="P65" s="348">
        <v>0.30190997435699735</v>
      </c>
      <c r="Q65" s="348">
        <v>6.7178386707949107</v>
      </c>
      <c r="R65" s="348">
        <v>16.8589667653719</v>
      </c>
      <c r="S65" s="348">
        <v>4.2623318246249529</v>
      </c>
      <c r="T65" s="348">
        <v>1.2787889560362964</v>
      </c>
      <c r="U65" s="348">
        <v>28.332623121919372</v>
      </c>
      <c r="V65" s="348">
        <v>71.382237970466633</v>
      </c>
    </row>
    <row r="66" spans="1:22" x14ac:dyDescent="0.3">
      <c r="A66" s="349" t="s">
        <v>598</v>
      </c>
      <c r="B66" s="349" t="s">
        <v>548</v>
      </c>
      <c r="C66" s="348">
        <v>1.4146726014531838E-2</v>
      </c>
      <c r="D66" s="348">
        <v>5.9842053654680316E-2</v>
      </c>
      <c r="E66" s="348">
        <v>1.7969807692127356E-2</v>
      </c>
      <c r="F66" s="348">
        <v>0.4008138565787831</v>
      </c>
      <c r="G66" s="348">
        <v>3.5295002361654067E-2</v>
      </c>
      <c r="H66" s="348">
        <v>0.14987904510142869</v>
      </c>
      <c r="I66" s="348">
        <v>4.5008469440592475E-2</v>
      </c>
      <c r="J66" s="348">
        <v>2.5145697010528294</v>
      </c>
      <c r="K66" s="348">
        <v>0.79035966231526111</v>
      </c>
      <c r="L66" s="348">
        <v>3.3416630944275401</v>
      </c>
      <c r="M66" s="348">
        <v>22.392962443145766</v>
      </c>
      <c r="N66" s="348">
        <v>56.089086644972483</v>
      </c>
      <c r="O66" s="348">
        <v>0.2379007939207739</v>
      </c>
      <c r="P66" s="348">
        <v>0.30205635172360112</v>
      </c>
      <c r="Q66" s="348">
        <v>6.7403535345626961</v>
      </c>
      <c r="R66" s="348">
        <v>16.885317909587172</v>
      </c>
      <c r="S66" s="348">
        <v>4.2464664987319356</v>
      </c>
      <c r="T66" s="348">
        <v>1.2752080019547325</v>
      </c>
      <c r="U66" s="348">
        <v>28.332623121919372</v>
      </c>
      <c r="V66" s="348">
        <v>71.244355653727311</v>
      </c>
    </row>
    <row r="67" spans="1:22" x14ac:dyDescent="0.3">
      <c r="A67" s="349" t="s">
        <v>599</v>
      </c>
      <c r="B67" s="349" t="s">
        <v>548</v>
      </c>
      <c r="C67" s="348">
        <v>1.4133639774700715E-2</v>
      </c>
      <c r="D67" s="348">
        <v>5.9694615832438132E-2</v>
      </c>
      <c r="E67" s="348">
        <v>1.7941245248140409E-2</v>
      </c>
      <c r="F67" s="348">
        <v>0.40044308907756504</v>
      </c>
      <c r="G67" s="348">
        <v>3.5295002361654067E-2</v>
      </c>
      <c r="H67" s="348">
        <v>0.14967855647169576</v>
      </c>
      <c r="I67" s="348">
        <v>4.4987540447768107E-2</v>
      </c>
      <c r="J67" s="348">
        <v>2.5179797917851907</v>
      </c>
      <c r="K67" s="348">
        <v>0.79036829511965023</v>
      </c>
      <c r="L67" s="348">
        <v>3.3387802840097538</v>
      </c>
      <c r="M67" s="348">
        <v>22.393207033139007</v>
      </c>
      <c r="N67" s="348">
        <v>56.153834204207698</v>
      </c>
      <c r="O67" s="348">
        <v>0.23812891278396561</v>
      </c>
      <c r="P67" s="348">
        <v>0.30235984511249403</v>
      </c>
      <c r="Q67" s="348">
        <v>6.7468167403405088</v>
      </c>
      <c r="R67" s="348">
        <v>16.919443414356962</v>
      </c>
      <c r="S67" s="348">
        <v>4.2407861299454837</v>
      </c>
      <c r="T67" s="348">
        <v>1.2746150286887183</v>
      </c>
      <c r="U67" s="348">
        <v>28.332623121919372</v>
      </c>
      <c r="V67" s="348">
        <v>71.340972469258858</v>
      </c>
    </row>
    <row r="68" spans="1:22" x14ac:dyDescent="0.3">
      <c r="A68" s="349" t="s">
        <v>600</v>
      </c>
      <c r="B68" s="349" t="s">
        <v>548</v>
      </c>
      <c r="C68" s="348">
        <v>1.4100512906721461E-2</v>
      </c>
      <c r="D68" s="348">
        <v>5.9946332265698295E-2</v>
      </c>
      <c r="E68" s="348">
        <v>1.79863918674672E-2</v>
      </c>
      <c r="F68" s="348">
        <v>0.39950451801189923</v>
      </c>
      <c r="G68" s="348">
        <v>3.5295002361654067E-2</v>
      </c>
      <c r="H68" s="348">
        <v>0.15057494380220171</v>
      </c>
      <c r="I68" s="348">
        <v>4.5174455566144148E-2</v>
      </c>
      <c r="J68" s="348">
        <v>2.5231976889995633</v>
      </c>
      <c r="K68" s="348">
        <v>0.78727853416029625</v>
      </c>
      <c r="L68" s="348">
        <v>3.3465797511003341</v>
      </c>
      <c r="M68" s="348">
        <v>22.30566600034081</v>
      </c>
      <c r="N68" s="348">
        <v>56.091103209946212</v>
      </c>
      <c r="O68" s="348">
        <v>0.23674964123233641</v>
      </c>
      <c r="P68" s="348">
        <v>0.30193368862826203</v>
      </c>
      <c r="Q68" s="348">
        <v>6.7077383592854147</v>
      </c>
      <c r="R68" s="348">
        <v>16.866256606843397</v>
      </c>
      <c r="S68" s="348">
        <v>4.2661831343519729</v>
      </c>
      <c r="T68" s="348">
        <v>1.2799108242934554</v>
      </c>
      <c r="U68" s="348">
        <v>28.332623121919372</v>
      </c>
      <c r="V68" s="348">
        <v>71.488809184522609</v>
      </c>
    </row>
    <row r="69" spans="1:22" x14ac:dyDescent="0.3">
      <c r="A69" s="349" t="s">
        <v>601</v>
      </c>
      <c r="B69" s="349" t="s">
        <v>548</v>
      </c>
      <c r="C69" s="348">
        <v>1.4151875762299475E-2</v>
      </c>
      <c r="D69" s="348">
        <v>6.0383138248334904E-2</v>
      </c>
      <c r="E69" s="348">
        <v>1.8049918970778369E-2</v>
      </c>
      <c r="F69" s="348">
        <v>0.40095976244145654</v>
      </c>
      <c r="G69" s="348">
        <v>3.5295002361654067E-2</v>
      </c>
      <c r="H69" s="348">
        <v>0.15122777158651102</v>
      </c>
      <c r="I69" s="348">
        <v>4.5189930608656344E-2</v>
      </c>
      <c r="J69" s="348">
        <v>2.5133309944868523</v>
      </c>
      <c r="K69" s="348">
        <v>0.78730084593151906</v>
      </c>
      <c r="L69" s="348">
        <v>3.3584080372744101</v>
      </c>
      <c r="M69" s="348">
        <v>22.306298151346049</v>
      </c>
      <c r="N69" s="348">
        <v>55.847635839836798</v>
      </c>
      <c r="O69" s="348">
        <v>0.2358270021330991</v>
      </c>
      <c r="P69" s="348">
        <v>0.30061586087660752</v>
      </c>
      <c r="Q69" s="348">
        <v>6.6815975734091753</v>
      </c>
      <c r="R69" s="348">
        <v>16.723276982810294</v>
      </c>
      <c r="S69" s="348">
        <v>4.2846794579283243</v>
      </c>
      <c r="T69" s="348">
        <v>1.2803492728407493</v>
      </c>
      <c r="U69" s="348">
        <v>28.332623121919372</v>
      </c>
      <c r="V69" s="348">
        <v>71.209259847434836</v>
      </c>
    </row>
    <row r="70" spans="1:22" x14ac:dyDescent="0.3">
      <c r="A70" s="349" t="s">
        <v>602</v>
      </c>
      <c r="B70" s="349" t="s">
        <v>548</v>
      </c>
      <c r="C70" s="348">
        <v>1.4139494230102178E-2</v>
      </c>
      <c r="D70" s="348">
        <v>5.9878713027880615E-2</v>
      </c>
      <c r="E70" s="348">
        <v>1.8044808876025806E-2</v>
      </c>
      <c r="F70" s="348">
        <v>0.40060896115603889</v>
      </c>
      <c r="G70" s="348">
        <v>3.5295002361654067E-2</v>
      </c>
      <c r="H70" s="348">
        <v>0.15010814864127478</v>
      </c>
      <c r="I70" s="348">
        <v>4.5226701969607888E-2</v>
      </c>
      <c r="J70" s="348">
        <v>2.5176260367806562</v>
      </c>
      <c r="K70" s="348">
        <v>0.78683201685034099</v>
      </c>
      <c r="L70" s="348">
        <v>3.3321045899618409</v>
      </c>
      <c r="M70" s="348">
        <v>22.293014993680433</v>
      </c>
      <c r="N70" s="348">
        <v>55.900030699436577</v>
      </c>
      <c r="O70" s="348">
        <v>0.23757104987724117</v>
      </c>
      <c r="P70" s="348">
        <v>0.30311683520087729</v>
      </c>
      <c r="Q70" s="348">
        <v>6.7310110208505849</v>
      </c>
      <c r="R70" s="348">
        <v>16.873887387482821</v>
      </c>
      <c r="S70" s="348">
        <v>4.2529576029822946</v>
      </c>
      <c r="T70" s="348">
        <v>1.2813911019522692</v>
      </c>
      <c r="U70" s="348">
        <v>28.332623121919372</v>
      </c>
      <c r="V70" s="348">
        <v>71.330949662037867</v>
      </c>
    </row>
    <row r="71" spans="1:22" x14ac:dyDescent="0.3">
      <c r="A71" s="349" t="s">
        <v>603</v>
      </c>
      <c r="B71" s="349" t="s">
        <v>548</v>
      </c>
      <c r="C71" s="348">
        <v>1.4250071950396039E-2</v>
      </c>
      <c r="D71" s="348">
        <v>6.0160275249614523E-2</v>
      </c>
      <c r="E71" s="348">
        <v>1.8030106331449011E-2</v>
      </c>
      <c r="F71" s="348">
        <v>0.40374191803080567</v>
      </c>
      <c r="G71" s="348">
        <v>3.5295002361654067E-2</v>
      </c>
      <c r="H71" s="348">
        <v>0.14969906767262836</v>
      </c>
      <c r="I71" s="348">
        <v>4.484687375941919E-2</v>
      </c>
      <c r="J71" s="348">
        <v>2.4997014699190436</v>
      </c>
      <c r="K71" s="348">
        <v>0.79330123710704414</v>
      </c>
      <c r="L71" s="348">
        <v>3.3504845917184429</v>
      </c>
      <c r="M71" s="348">
        <v>22.476304973106291</v>
      </c>
      <c r="N71" s="348">
        <v>55.949148629684032</v>
      </c>
      <c r="O71" s="348">
        <v>0.23830500392124587</v>
      </c>
      <c r="P71" s="348">
        <v>0.30152584700977536</v>
      </c>
      <c r="Q71" s="348">
        <v>6.7518058641681789</v>
      </c>
      <c r="R71" s="348">
        <v>16.79987973907248</v>
      </c>
      <c r="S71" s="348">
        <v>4.2413672660712871</v>
      </c>
      <c r="T71" s="348">
        <v>1.2706295724219201</v>
      </c>
      <c r="U71" s="348">
        <v>28.332623121919372</v>
      </c>
      <c r="V71" s="348">
        <v>70.82309966452415</v>
      </c>
    </row>
    <row r="72" spans="1:22" x14ac:dyDescent="0.3">
      <c r="A72" s="349" t="s">
        <v>604</v>
      </c>
      <c r="B72" s="349" t="s">
        <v>548</v>
      </c>
      <c r="C72" s="348">
        <v>1.4098158715398823E-2</v>
      </c>
      <c r="D72" s="348">
        <v>5.9660984128434395E-2</v>
      </c>
      <c r="E72" s="348">
        <v>1.794473290156641E-2</v>
      </c>
      <c r="F72" s="348">
        <v>0.39943781759639813</v>
      </c>
      <c r="G72" s="348">
        <v>3.5295002361654067E-2</v>
      </c>
      <c r="H72" s="348">
        <v>0.14995589064991488</v>
      </c>
      <c r="I72" s="348">
        <v>4.5103312180652916E-2</v>
      </c>
      <c r="J72" s="348">
        <v>2.5240516130898172</v>
      </c>
      <c r="K72" s="348">
        <v>0.78915061152673471</v>
      </c>
      <c r="L72" s="348">
        <v>3.3376027186184127</v>
      </c>
      <c r="M72" s="348">
        <v>22.35870686281919</v>
      </c>
      <c r="N72" s="348">
        <v>56.213374412674533</v>
      </c>
      <c r="O72" s="348">
        <v>0.23795490479040796</v>
      </c>
      <c r="P72" s="348">
        <v>0.3027234932480341</v>
      </c>
      <c r="Q72" s="348">
        <v>6.7418866374388378</v>
      </c>
      <c r="R72" s="348">
        <v>16.950458560840609</v>
      </c>
      <c r="S72" s="348">
        <v>4.2486437346957926</v>
      </c>
      <c r="T72" s="348">
        <v>1.2778951455647152</v>
      </c>
      <c r="U72" s="348">
        <v>28.332623121919372</v>
      </c>
      <c r="V72" s="348">
        <v>71.513003093946452</v>
      </c>
    </row>
    <row r="73" spans="1:22" x14ac:dyDescent="0.3">
      <c r="A73" s="349" t="s">
        <v>605</v>
      </c>
      <c r="B73" s="349" t="s">
        <v>548</v>
      </c>
      <c r="C73" s="348">
        <v>1.4155307817295629E-2</v>
      </c>
      <c r="D73" s="348">
        <v>5.963159814361179E-2</v>
      </c>
      <c r="E73" s="348">
        <v>1.7956990621614558E-2</v>
      </c>
      <c r="F73" s="348">
        <v>0.40105700156219637</v>
      </c>
      <c r="G73" s="348">
        <v>3.5295002361654067E-2</v>
      </c>
      <c r="H73" s="348">
        <v>0.1492954018847904</v>
      </c>
      <c r="I73" s="348">
        <v>4.4975131540169001E-2</v>
      </c>
      <c r="J73" s="348">
        <v>2.5167688797088759</v>
      </c>
      <c r="K73" s="348">
        <v>0.79159832404706976</v>
      </c>
      <c r="L73" s="348">
        <v>3.3331735415364347</v>
      </c>
      <c r="M73" s="348">
        <v>22.428056979168634</v>
      </c>
      <c r="N73" s="348">
        <v>56.194631321521953</v>
      </c>
      <c r="O73" s="348">
        <v>0.23909099578701273</v>
      </c>
      <c r="P73" s="348">
        <v>0.30326953172943766</v>
      </c>
      <c r="Q73" s="348">
        <v>6.7740750754778469</v>
      </c>
      <c r="R73" s="348">
        <v>16.980072892108822</v>
      </c>
      <c r="S73" s="348">
        <v>4.2299303554372605</v>
      </c>
      <c r="T73" s="348">
        <v>1.2742634517863582</v>
      </c>
      <c r="U73" s="348">
        <v>28.332623121919372</v>
      </c>
      <c r="V73" s="348">
        <v>71.30666415376686</v>
      </c>
    </row>
    <row r="74" spans="1:22" x14ac:dyDescent="0.3">
      <c r="A74" s="349" t="s">
        <v>606</v>
      </c>
      <c r="B74" s="349" t="s">
        <v>548</v>
      </c>
      <c r="C74" s="348">
        <v>1.4451226752776472E-2</v>
      </c>
      <c r="D74" s="348">
        <v>6.1118523733898998E-2</v>
      </c>
      <c r="E74" s="348">
        <v>1.833070851135463E-2</v>
      </c>
      <c r="F74" s="348">
        <v>0.40944116123581481</v>
      </c>
      <c r="G74" s="348">
        <v>3.5295002361654067E-2</v>
      </c>
      <c r="H74" s="348">
        <v>0.14985388509521663</v>
      </c>
      <c r="I74" s="348">
        <v>4.4932081077871368E-2</v>
      </c>
      <c r="J74" s="348">
        <v>2.4621435732214922</v>
      </c>
      <c r="K74" s="348">
        <v>0.79167102948619084</v>
      </c>
      <c r="L74" s="348">
        <v>3.3470115343568163</v>
      </c>
      <c r="M74" s="348">
        <v>22.430116914974171</v>
      </c>
      <c r="N74" s="348">
        <v>55.028466227615702</v>
      </c>
      <c r="O74" s="348">
        <v>0.23814298399389353</v>
      </c>
      <c r="P74" s="348">
        <v>0.30187342172597614</v>
      </c>
      <c r="Q74" s="348">
        <v>6.7472154146282666</v>
      </c>
      <c r="R74" s="348">
        <v>16.549089510946416</v>
      </c>
      <c r="S74" s="348">
        <v>4.2457536497581865</v>
      </c>
      <c r="T74" s="348">
        <v>1.2730437192628545</v>
      </c>
      <c r="U74" s="348">
        <v>28.332623121919372</v>
      </c>
      <c r="V74" s="348">
        <v>69.758985932140448</v>
      </c>
    </row>
    <row r="75" spans="1:22" x14ac:dyDescent="0.3">
      <c r="A75" s="349" t="s">
        <v>607</v>
      </c>
      <c r="B75" s="349" t="s">
        <v>548</v>
      </c>
      <c r="C75" s="348">
        <v>1.4147768841231482E-2</v>
      </c>
      <c r="D75" s="348">
        <v>5.9592215118372933E-2</v>
      </c>
      <c r="E75" s="348">
        <v>1.8039355518966585E-2</v>
      </c>
      <c r="F75" s="348">
        <v>0.40084340259464568</v>
      </c>
      <c r="G75" s="348">
        <v>3.5295002361654067E-2</v>
      </c>
      <c r="H75" s="348">
        <v>0.14934249807673686</v>
      </c>
      <c r="I75" s="348">
        <v>4.5196858462379551E-2</v>
      </c>
      <c r="J75" s="348">
        <v>2.5163863268832896</v>
      </c>
      <c r="K75" s="348">
        <v>0.78807295760913831</v>
      </c>
      <c r="L75" s="348">
        <v>3.3174603807726379</v>
      </c>
      <c r="M75" s="348">
        <v>22.328174100516062</v>
      </c>
      <c r="N75" s="348">
        <v>55.943832413138765</v>
      </c>
      <c r="O75" s="348">
        <v>0.23907603825107693</v>
      </c>
      <c r="P75" s="348">
        <v>0.30458055450082244</v>
      </c>
      <c r="Q75" s="348">
        <v>6.7736512892493455</v>
      </c>
      <c r="R75" s="348">
        <v>16.966445744044449</v>
      </c>
      <c r="S75" s="348">
        <v>4.2312647140941557</v>
      </c>
      <c r="T75" s="348">
        <v>1.2805455571093329</v>
      </c>
      <c r="U75" s="348">
        <v>28.332623121919372</v>
      </c>
      <c r="V75" s="348">
        <v>71.295825428735299</v>
      </c>
    </row>
    <row r="76" spans="1:22" x14ac:dyDescent="0.3">
      <c r="A76" s="349" t="s">
        <v>608</v>
      </c>
      <c r="B76" s="349" t="s">
        <v>548</v>
      </c>
      <c r="C76" s="348">
        <v>1.4102096084179942E-2</v>
      </c>
      <c r="D76" s="348">
        <v>5.9311281875057041E-2</v>
      </c>
      <c r="E76" s="348">
        <v>1.7965226365992293E-2</v>
      </c>
      <c r="F76" s="348">
        <v>0.39954937358216552</v>
      </c>
      <c r="G76" s="348">
        <v>3.5295002361654067E-2</v>
      </c>
      <c r="H76" s="348">
        <v>0.14910065038110634</v>
      </c>
      <c r="I76" s="348">
        <v>4.513503606488898E-2</v>
      </c>
      <c r="J76" s="348">
        <v>2.5243128182171635</v>
      </c>
      <c r="K76" s="348">
        <v>0.7879070617886601</v>
      </c>
      <c r="L76" s="348">
        <v>3.3129666286650394</v>
      </c>
      <c r="M76" s="348">
        <v>22.323473836756953</v>
      </c>
      <c r="N76" s="348">
        <v>56.136720763267867</v>
      </c>
      <c r="O76" s="348">
        <v>0.23926539123546592</v>
      </c>
      <c r="P76" s="348">
        <v>0.30455330993103824</v>
      </c>
      <c r="Q76" s="348">
        <v>6.7790161559930509</v>
      </c>
      <c r="R76" s="348">
        <v>17.037467783088957</v>
      </c>
      <c r="S76" s="348">
        <v>4.2244125344809511</v>
      </c>
      <c r="T76" s="348">
        <v>1.2787939664207393</v>
      </c>
      <c r="U76" s="348">
        <v>28.332623121919372</v>
      </c>
      <c r="V76" s="348">
        <v>71.520403720377075</v>
      </c>
    </row>
    <row r="77" spans="1:22" x14ac:dyDescent="0.3">
      <c r="A77" s="349" t="s">
        <v>609</v>
      </c>
      <c r="B77" s="349" t="s">
        <v>548</v>
      </c>
      <c r="C77" s="348">
        <v>1.4133239033081045E-2</v>
      </c>
      <c r="D77" s="348">
        <v>5.9674892724058778E-2</v>
      </c>
      <c r="E77" s="348">
        <v>1.7970658119486168E-2</v>
      </c>
      <c r="F77" s="348">
        <v>0.40043173501628565</v>
      </c>
      <c r="G77" s="348">
        <v>3.5295002361654067E-2</v>
      </c>
      <c r="H77" s="348">
        <v>0.14961750022637008</v>
      </c>
      <c r="I77" s="348">
        <v>4.5084431512776281E-2</v>
      </c>
      <c r="J77" s="348">
        <v>2.5194212074515909</v>
      </c>
      <c r="K77" s="348">
        <v>0.78970701646456976</v>
      </c>
      <c r="L77" s="348">
        <v>3.3324598292950709</v>
      </c>
      <c r="M77" s="348">
        <v>22.374471274226046</v>
      </c>
      <c r="N77" s="348">
        <v>56.113605287316204</v>
      </c>
      <c r="O77" s="348">
        <v>0.23838541591676954</v>
      </c>
      <c r="P77" s="348">
        <v>0.30310324853488818</v>
      </c>
      <c r="Q77" s="348">
        <v>6.7540841469318336</v>
      </c>
      <c r="R77" s="348">
        <v>16.947639796003646</v>
      </c>
      <c r="S77" s="348">
        <v>4.2390562463574319</v>
      </c>
      <c r="T77" s="348">
        <v>1.2773602067174765</v>
      </c>
      <c r="U77" s="348">
        <v>28.332623121919372</v>
      </c>
      <c r="V77" s="348">
        <v>71.38181155609702</v>
      </c>
    </row>
    <row r="78" spans="1:22" x14ac:dyDescent="0.3">
      <c r="A78" s="349" t="s">
        <v>610</v>
      </c>
      <c r="B78" s="349" t="s">
        <v>548</v>
      </c>
      <c r="C78" s="348">
        <v>1.4086778682405194E-2</v>
      </c>
      <c r="D78" s="348">
        <v>5.9243205744531818E-2</v>
      </c>
      <c r="E78" s="348">
        <v>1.7772824590094882E-2</v>
      </c>
      <c r="F78" s="348">
        <v>0.39911539141047453</v>
      </c>
      <c r="G78" s="348">
        <v>3.5295002361654067E-2</v>
      </c>
      <c r="H78" s="348">
        <v>0.14908196099954407</v>
      </c>
      <c r="I78" s="348">
        <v>4.4733961315843777E-2</v>
      </c>
      <c r="J78" s="348">
        <v>2.5282297973981169</v>
      </c>
      <c r="K78" s="348">
        <v>0.7952061013942151</v>
      </c>
      <c r="L78" s="348">
        <v>3.3436527590864302</v>
      </c>
      <c r="M78" s="348">
        <v>22.530274775053112</v>
      </c>
      <c r="N78" s="348">
        <v>56.705582151693633</v>
      </c>
      <c r="O78" s="348">
        <v>0.23940256949472072</v>
      </c>
      <c r="P78" s="348">
        <v>0.30205873703019059</v>
      </c>
      <c r="Q78" s="348">
        <v>6.7829027759130378</v>
      </c>
      <c r="R78" s="348">
        <v>17.074489558461714</v>
      </c>
      <c r="S78" s="348">
        <v>4.2238830152767655</v>
      </c>
      <c r="T78" s="348">
        <v>1.2674304667123224</v>
      </c>
      <c r="U78" s="348">
        <v>28.332623121919372</v>
      </c>
      <c r="V78" s="348">
        <v>71.631382015287443</v>
      </c>
    </row>
    <row r="79" spans="1:22" x14ac:dyDescent="0.3">
      <c r="A79" s="349" t="s">
        <v>611</v>
      </c>
      <c r="B79" s="349" t="s">
        <v>548</v>
      </c>
      <c r="C79" s="348">
        <v>1.4103036891642939E-2</v>
      </c>
      <c r="D79" s="348">
        <v>5.9493869216297984E-2</v>
      </c>
      <c r="E79" s="348">
        <v>1.8033755811108571E-2</v>
      </c>
      <c r="F79" s="348">
        <v>0.39957602912544488</v>
      </c>
      <c r="G79" s="348">
        <v>3.5295002361654067E-2</v>
      </c>
      <c r="H79" s="348">
        <v>0.14951460714107803</v>
      </c>
      <c r="I79" s="348">
        <v>4.5312487782439563E-2</v>
      </c>
      <c r="J79" s="348">
        <v>2.5239069121509186</v>
      </c>
      <c r="K79" s="348">
        <v>0.78515353924670717</v>
      </c>
      <c r="L79" s="348">
        <v>3.3131477969336083</v>
      </c>
      <c r="M79" s="348">
        <v>22.245459320318091</v>
      </c>
      <c r="N79" s="348">
        <v>55.923706520721318</v>
      </c>
      <c r="O79" s="348">
        <v>0.23846016153837665</v>
      </c>
      <c r="P79" s="348">
        <v>0.30495503338119967</v>
      </c>
      <c r="Q79" s="348">
        <v>6.7562018864588431</v>
      </c>
      <c r="R79" s="348">
        <v>16.981182776424681</v>
      </c>
      <c r="S79" s="348">
        <v>4.2361410153500003</v>
      </c>
      <c r="T79" s="348">
        <v>1.2838216390564368</v>
      </c>
      <c r="U79" s="348">
        <v>28.332623121919372</v>
      </c>
      <c r="V79" s="348">
        <v>71.508903336779269</v>
      </c>
    </row>
    <row r="82" spans="3:22" x14ac:dyDescent="0.3"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348"/>
      <c r="Q82" s="348"/>
      <c r="R82" s="348"/>
      <c r="S82" s="348"/>
      <c r="T82" s="348"/>
      <c r="U82" s="348"/>
      <c r="V82" s="348"/>
    </row>
    <row r="83" spans="3:22" x14ac:dyDescent="0.3">
      <c r="C83" s="348"/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8"/>
      <c r="U83" s="348"/>
      <c r="V83" s="348"/>
    </row>
    <row r="84" spans="3:22" x14ac:dyDescent="0.3">
      <c r="C84" s="348"/>
      <c r="D84" s="348"/>
      <c r="E84" s="348"/>
      <c r="F84" s="348"/>
      <c r="G84" s="348"/>
      <c r="H84" s="348"/>
      <c r="I84" s="348"/>
      <c r="J84" s="348"/>
      <c r="K84" s="348"/>
      <c r="L84" s="348"/>
      <c r="M84" s="348"/>
      <c r="N84" s="348"/>
      <c r="O84" s="348"/>
      <c r="P84" s="348"/>
      <c r="Q84" s="348"/>
      <c r="R84" s="348"/>
      <c r="S84" s="348"/>
      <c r="T84" s="348"/>
      <c r="U84" s="348"/>
      <c r="V84" s="348"/>
    </row>
  </sheetData>
  <sortState xmlns:xlrd2="http://schemas.microsoft.com/office/spreadsheetml/2017/richdata2" ref="A17:V79">
    <sortCondition ref="A49:A79"/>
  </sortState>
  <conditionalFormatting sqref="A4:A12">
    <cfRule type="cellIs" dxfId="17" priority="22" operator="between">
      <formula>V$4</formula>
      <formula>V$5</formula>
    </cfRule>
    <cfRule type="cellIs" dxfId="16" priority="23" operator="between">
      <formula>V$6</formula>
      <formula>V$7</formula>
    </cfRule>
    <cfRule type="cellIs" dxfId="15" priority="24" operator="between">
      <formula>V$8</formula>
      <formula>V$9</formula>
    </cfRule>
  </conditionalFormatting>
  <conditionalFormatting sqref="S4:V12">
    <cfRule type="cellIs" dxfId="14" priority="69" operator="between">
      <formula>#REF!</formula>
      <formula>#REF!</formula>
    </cfRule>
    <cfRule type="cellIs" dxfId="13" priority="70" operator="between">
      <formula>#REF!</formula>
      <formula>#REF!</formula>
    </cfRule>
    <cfRule type="cellIs" dxfId="12" priority="71" operator="between">
      <formula>#REF!</formula>
      <formula>#REF!</formula>
    </cfRule>
  </conditionalFormatting>
  <conditionalFormatting sqref="O4:R12">
    <cfRule type="cellIs" dxfId="11" priority="72" operator="between">
      <formula>#REF!</formula>
      <formula>#REF!</formula>
    </cfRule>
    <cfRule type="cellIs" dxfId="10" priority="73" operator="between">
      <formula>#REF!</formula>
      <formula>#REF!</formula>
    </cfRule>
    <cfRule type="cellIs" dxfId="9" priority="74" operator="between">
      <formula>#REF!</formula>
      <formula>#REF!</formula>
    </cfRule>
  </conditionalFormatting>
  <conditionalFormatting sqref="K4:N12">
    <cfRule type="cellIs" dxfId="8" priority="75" operator="between">
      <formula>#REF!</formula>
      <formula>#REF!</formula>
    </cfRule>
    <cfRule type="cellIs" dxfId="7" priority="76" operator="between">
      <formula>#REF!</formula>
      <formula>#REF!</formula>
    </cfRule>
    <cfRule type="cellIs" dxfId="6" priority="77" operator="between">
      <formula>#REF!</formula>
      <formula>#REF!</formula>
    </cfRule>
  </conditionalFormatting>
  <conditionalFormatting sqref="G4:J12">
    <cfRule type="cellIs" dxfId="5" priority="78" operator="between">
      <formula>#REF!</formula>
      <formula>#REF!</formula>
    </cfRule>
    <cfRule type="cellIs" dxfId="4" priority="79" operator="between">
      <formula>#REF!</formula>
      <formula>#REF!</formula>
    </cfRule>
    <cfRule type="cellIs" dxfId="3" priority="80" operator="between">
      <formula>#REF!</formula>
      <formula>#REF!</formula>
    </cfRule>
  </conditionalFormatting>
  <conditionalFormatting sqref="C4:F12">
    <cfRule type="cellIs" dxfId="2" priority="81" operator="between">
      <formula>#REF!</formula>
      <formula>#REF!</formula>
    </cfRule>
    <cfRule type="cellIs" dxfId="1" priority="82" operator="between">
      <formula>#REF!</formula>
      <formula>#REF!</formula>
    </cfRule>
    <cfRule type="cellIs" dxfId="0" priority="83" operator="between">
      <formula>#REF!</formula>
      <formula>#REF!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6864-742E-4B9C-A073-E66E1E8C9226}">
  <sheetPr codeName="Sheet7">
    <pageSetUpPr fitToPage="1"/>
  </sheetPr>
  <dimension ref="B1:AG104"/>
  <sheetViews>
    <sheetView topLeftCell="A22" zoomScale="90" zoomScaleNormal="90" workbookViewId="0">
      <selection activeCell="D68" sqref="D68"/>
    </sheetView>
  </sheetViews>
  <sheetFormatPr baseColWidth="10" defaultColWidth="9.109375" defaultRowHeight="14.4" x14ac:dyDescent="0.3"/>
  <cols>
    <col min="2" max="2" width="37.5546875" customWidth="1"/>
    <col min="3" max="3" width="18" customWidth="1"/>
    <col min="4" max="4" width="17" customWidth="1"/>
    <col min="5" max="5" width="21" customWidth="1"/>
    <col min="6" max="6" width="11.109375" bestFit="1" customWidth="1"/>
    <col min="7" max="7" width="11.88671875" bestFit="1" customWidth="1"/>
    <col min="8" max="8" width="16.109375" customWidth="1"/>
    <col min="9" max="9" width="22.109375" customWidth="1"/>
    <col min="10" max="10" width="11.33203125" bestFit="1" customWidth="1"/>
    <col min="11" max="11" width="19.44140625" customWidth="1"/>
    <col min="12" max="12" width="19.88671875" customWidth="1"/>
    <col min="13" max="13" width="22" customWidth="1"/>
    <col min="14" max="16" width="17.6640625" customWidth="1"/>
    <col min="17" max="17" width="21.44140625" customWidth="1"/>
    <col min="18" max="19" width="17.88671875" customWidth="1"/>
    <col min="20" max="20" width="17.6640625" customWidth="1"/>
    <col min="21" max="21" width="11.6640625" customWidth="1"/>
    <col min="22" max="22" width="12.33203125" bestFit="1" customWidth="1"/>
    <col min="23" max="23" width="11.44140625" bestFit="1" customWidth="1"/>
    <col min="24" max="25" width="9.6640625" customWidth="1"/>
    <col min="26" max="26" width="10.88671875" customWidth="1"/>
    <col min="27" max="27" width="12.109375" customWidth="1"/>
    <col min="28" max="29" width="9.6640625" customWidth="1"/>
    <col min="30" max="30" width="23.6640625" bestFit="1" customWidth="1"/>
    <col min="32" max="32" width="25.33203125" customWidth="1"/>
  </cols>
  <sheetData>
    <row r="1" spans="2:31" s="129" customFormat="1" x14ac:dyDescent="0.3">
      <c r="B1" s="129" t="s">
        <v>184</v>
      </c>
    </row>
    <row r="2" spans="2:31" s="115" customFormat="1" x14ac:dyDescent="0.3">
      <c r="H2" s="115" t="s">
        <v>165</v>
      </c>
      <c r="U2" s="128" t="s">
        <v>164</v>
      </c>
      <c r="V2" s="128"/>
      <c r="W2" s="128"/>
      <c r="X2" s="128"/>
      <c r="Y2" s="126"/>
      <c r="Z2" s="128" t="s">
        <v>163</v>
      </c>
      <c r="AA2" s="128"/>
      <c r="AB2" s="128"/>
      <c r="AC2" s="128"/>
    </row>
    <row r="3" spans="2:31" s="126" customFormat="1" ht="28.8" x14ac:dyDescent="0.3">
      <c r="C3" s="126" t="s">
        <v>183</v>
      </c>
      <c r="D3" s="126" t="s">
        <v>182</v>
      </c>
      <c r="E3" s="126" t="s">
        <v>181</v>
      </c>
      <c r="H3" s="127"/>
      <c r="I3" s="127" t="s">
        <v>174</v>
      </c>
      <c r="J3" s="127" t="s">
        <v>180</v>
      </c>
      <c r="K3" s="127" t="s">
        <v>172</v>
      </c>
      <c r="L3" s="127" t="s">
        <v>162</v>
      </c>
      <c r="M3" s="127" t="s">
        <v>156</v>
      </c>
      <c r="N3" s="115"/>
      <c r="O3" s="115"/>
      <c r="P3" s="115"/>
      <c r="Q3" s="115"/>
      <c r="R3" s="115"/>
      <c r="S3" s="115"/>
      <c r="T3" s="115"/>
      <c r="U3" s="126" t="s">
        <v>162</v>
      </c>
      <c r="V3" s="126" t="s">
        <v>161</v>
      </c>
      <c r="W3" s="126" t="s">
        <v>160</v>
      </c>
      <c r="X3" s="126" t="s">
        <v>159</v>
      </c>
      <c r="Z3" s="126" t="s">
        <v>158</v>
      </c>
      <c r="AA3" s="126" t="s">
        <v>157</v>
      </c>
      <c r="AB3" s="126" t="s">
        <v>156</v>
      </c>
      <c r="AC3" s="126" t="s">
        <v>155</v>
      </c>
      <c r="AD3" s="126" t="s">
        <v>154</v>
      </c>
    </row>
    <row r="4" spans="2:31" s="115" customFormat="1" x14ac:dyDescent="0.3">
      <c r="B4" s="115" t="s">
        <v>138</v>
      </c>
      <c r="C4" s="115">
        <v>27</v>
      </c>
      <c r="D4" s="115">
        <f t="shared" ref="D4:D10" si="0">4.5/0.2</f>
        <v>22.5</v>
      </c>
      <c r="E4" s="115">
        <f>I4*2+I7*3+I6*4</f>
        <v>80</v>
      </c>
      <c r="H4" s="119" t="s">
        <v>59</v>
      </c>
      <c r="I4" s="119">
        <v>14</v>
      </c>
      <c r="J4" s="118">
        <f>C4/D4*AE4+C16/D16*AE16</f>
        <v>0.42021718053131663</v>
      </c>
      <c r="K4" s="118">
        <f>J4/10*1000</f>
        <v>42.021718053131664</v>
      </c>
      <c r="L4" s="124">
        <f t="shared" ref="L4:L15" si="1">K4/I$24</f>
        <v>42.021718053131664</v>
      </c>
      <c r="M4" s="123">
        <f t="shared" ref="M4:M15" si="2">L4*I$25*I$26</f>
        <v>504.26061663757997</v>
      </c>
      <c r="U4" s="115">
        <v>230</v>
      </c>
      <c r="V4" s="115">
        <v>5</v>
      </c>
      <c r="W4" s="115">
        <f>U4*V4</f>
        <v>1150</v>
      </c>
      <c r="X4" s="123">
        <f>W4/3</f>
        <v>383.33333333333331</v>
      </c>
      <c r="Y4" s="126"/>
      <c r="Z4" s="125">
        <f>1500/AA$14</f>
        <v>230.76923076923077</v>
      </c>
      <c r="AA4" s="125">
        <f>500/AA$14</f>
        <v>76.92307692307692</v>
      </c>
      <c r="AB4" s="123">
        <f>Z4+AA4*AA$15</f>
        <v>461.53846153846155</v>
      </c>
      <c r="AC4" s="123">
        <f>AB4/2</f>
        <v>230.76923076923077</v>
      </c>
      <c r="AD4" s="115" t="s">
        <v>142</v>
      </c>
      <c r="AE4" s="116">
        <f>(I4*2)/E4</f>
        <v>0.35</v>
      </c>
    </row>
    <row r="5" spans="2:31" s="115" customFormat="1" x14ac:dyDescent="0.3">
      <c r="B5" s="115" t="s">
        <v>179</v>
      </c>
      <c r="C5" s="115">
        <v>8.7799999999999994</v>
      </c>
      <c r="D5" s="115">
        <f t="shared" si="0"/>
        <v>22.5</v>
      </c>
      <c r="E5" s="125">
        <f>I14+I6*2+I5+I7*4+2*(I6*2+I7)</f>
        <v>156</v>
      </c>
      <c r="H5" s="119" t="s">
        <v>0</v>
      </c>
      <c r="I5" s="119">
        <v>31</v>
      </c>
      <c r="J5" s="118">
        <f>C5/D5*AE5</f>
        <v>7.7544159544159538E-2</v>
      </c>
      <c r="K5" s="118">
        <f>J5/10*1000</f>
        <v>7.7544159544159541</v>
      </c>
      <c r="L5" s="124">
        <f t="shared" si="1"/>
        <v>7.7544159544159541</v>
      </c>
      <c r="M5" s="123">
        <f t="shared" si="2"/>
        <v>93.052991452991449</v>
      </c>
      <c r="X5" s="123"/>
      <c r="Y5" s="126"/>
      <c r="Z5" s="125"/>
      <c r="AA5" s="125"/>
      <c r="AB5" s="123"/>
      <c r="AC5" s="123"/>
      <c r="AD5" s="115" t="s">
        <v>139</v>
      </c>
      <c r="AE5" s="116">
        <f>I5/E5</f>
        <v>0.19871794871794871</v>
      </c>
    </row>
    <row r="6" spans="2:31" s="115" customFormat="1" x14ac:dyDescent="0.3">
      <c r="B6" s="115" t="s">
        <v>132</v>
      </c>
      <c r="C6" s="115">
        <v>7.35</v>
      </c>
      <c r="D6" s="115">
        <f t="shared" si="0"/>
        <v>22.5</v>
      </c>
      <c r="E6" s="115">
        <f>I8*2+I9+I7*4</f>
        <v>174</v>
      </c>
      <c r="H6" s="115" t="s">
        <v>24</v>
      </c>
      <c r="I6" s="115">
        <v>1</v>
      </c>
      <c r="J6" s="116"/>
      <c r="L6" s="122">
        <f t="shared" si="1"/>
        <v>0</v>
      </c>
      <c r="M6" s="125">
        <f t="shared" si="2"/>
        <v>0</v>
      </c>
      <c r="X6" s="125"/>
      <c r="Y6" s="126"/>
      <c r="Z6" s="125"/>
      <c r="AA6" s="125"/>
      <c r="AD6" s="115" t="s">
        <v>135</v>
      </c>
      <c r="AE6" s="116">
        <f>(I8*2)/E6</f>
        <v>0.44827586206896552</v>
      </c>
    </row>
    <row r="7" spans="2:31" s="115" customFormat="1" x14ac:dyDescent="0.3">
      <c r="B7" s="115" t="s">
        <v>130</v>
      </c>
      <c r="C7" s="115">
        <v>2.2200000000000002</v>
      </c>
      <c r="D7" s="115">
        <f t="shared" si="0"/>
        <v>22.5</v>
      </c>
      <c r="E7" s="115">
        <f>I10+I9+4*I7+7*I11</f>
        <v>246.3</v>
      </c>
      <c r="H7" s="115" t="s">
        <v>129</v>
      </c>
      <c r="I7" s="115">
        <v>16</v>
      </c>
      <c r="J7" s="116"/>
      <c r="L7" s="122">
        <f t="shared" si="1"/>
        <v>0</v>
      </c>
      <c r="M7" s="125">
        <f t="shared" si="2"/>
        <v>0</v>
      </c>
      <c r="X7" s="125"/>
      <c r="Y7" s="126"/>
      <c r="Z7" s="125"/>
      <c r="AA7" s="125"/>
      <c r="AD7" s="115" t="s">
        <v>133</v>
      </c>
      <c r="AE7" s="116">
        <f>I9/E6</f>
        <v>0.18390804597701149</v>
      </c>
    </row>
    <row r="8" spans="2:31" s="115" customFormat="1" x14ac:dyDescent="0.3">
      <c r="B8" s="115" t="s">
        <v>127</v>
      </c>
      <c r="C8" s="115">
        <v>1.8</v>
      </c>
      <c r="D8" s="115">
        <f t="shared" si="0"/>
        <v>22.5</v>
      </c>
      <c r="E8" s="115">
        <f>I12+I13+I7*3</f>
        <v>100.1</v>
      </c>
      <c r="H8" s="119" t="s">
        <v>56</v>
      </c>
      <c r="I8" s="119">
        <v>39</v>
      </c>
      <c r="J8" s="118">
        <f>C6/D6*AE6</f>
        <v>0.1464367816091954</v>
      </c>
      <c r="K8" s="118">
        <f>J8/10*1000</f>
        <v>14.64367816091954</v>
      </c>
      <c r="L8" s="124">
        <f t="shared" si="1"/>
        <v>14.64367816091954</v>
      </c>
      <c r="M8" s="123">
        <f t="shared" si="2"/>
        <v>175.72413793103448</v>
      </c>
      <c r="U8" s="115">
        <v>200</v>
      </c>
      <c r="V8" s="115">
        <v>5</v>
      </c>
      <c r="W8" s="115">
        <f>U8*V8</f>
        <v>1000</v>
      </c>
      <c r="X8" s="123">
        <f>W8/3</f>
        <v>333.33333333333331</v>
      </c>
      <c r="Y8" s="126"/>
      <c r="Z8" s="125">
        <f>1800/AA14</f>
        <v>276.92307692307691</v>
      </c>
      <c r="AA8" s="125">
        <f>500/AA14</f>
        <v>76.92307692307692</v>
      </c>
      <c r="AB8" s="123">
        <f>Z8+AA8*AA$15</f>
        <v>507.69230769230768</v>
      </c>
      <c r="AC8" s="123">
        <f>AB8/2</f>
        <v>253.84615384615384</v>
      </c>
      <c r="AD8" s="115" t="s">
        <v>131</v>
      </c>
      <c r="AE8" s="116">
        <f>I10/E7</f>
        <v>9.866017052375152E-2</v>
      </c>
    </row>
    <row r="9" spans="2:31" s="115" customFormat="1" x14ac:dyDescent="0.3">
      <c r="B9" s="115" t="s">
        <v>125</v>
      </c>
      <c r="C9" s="115" t="s">
        <v>124</v>
      </c>
      <c r="D9" s="115">
        <f t="shared" si="0"/>
        <v>22.5</v>
      </c>
      <c r="E9" s="115">
        <f>I6+I15</f>
        <v>36.4</v>
      </c>
      <c r="H9" s="119" t="s">
        <v>52</v>
      </c>
      <c r="I9" s="119">
        <v>32</v>
      </c>
      <c r="J9" s="118">
        <f>C6/D6*AE7+C7/D7*AE9</f>
        <v>7.2895683705041514E-2</v>
      </c>
      <c r="K9" s="118">
        <f>J9/10*1000</f>
        <v>7.289568370504151</v>
      </c>
      <c r="L9" s="124">
        <f t="shared" si="1"/>
        <v>7.289568370504151</v>
      </c>
      <c r="M9" s="123">
        <f t="shared" si="2"/>
        <v>87.474820446049819</v>
      </c>
      <c r="U9" s="115">
        <v>100</v>
      </c>
      <c r="V9" s="115">
        <v>5</v>
      </c>
      <c r="W9" s="115">
        <f>U9*V9</f>
        <v>500</v>
      </c>
      <c r="X9" s="123">
        <f>W9/3</f>
        <v>166.66666666666666</v>
      </c>
      <c r="Y9" s="126"/>
      <c r="Z9" s="125">
        <f>1800/2/AE6*AE7/AA14</f>
        <v>56.80473372781065</v>
      </c>
      <c r="AA9" s="125">
        <f>500/2/AE6*AE7/AA14</f>
        <v>15.779092702169626</v>
      </c>
      <c r="AB9" s="123">
        <f>Z9+AA9*AA$15</f>
        <v>104.14201183431953</v>
      </c>
      <c r="AC9" s="123">
        <f>AB9/2</f>
        <v>52.071005917159766</v>
      </c>
      <c r="AD9" s="115" t="s">
        <v>128</v>
      </c>
      <c r="AE9" s="116">
        <f>I9/E7</f>
        <v>0.12992285830288267</v>
      </c>
    </row>
    <row r="10" spans="2:31" s="115" customFormat="1" x14ac:dyDescent="0.3">
      <c r="B10" s="115" t="s">
        <v>122</v>
      </c>
      <c r="C10" s="115">
        <v>0</v>
      </c>
      <c r="D10" s="115">
        <f t="shared" si="0"/>
        <v>22.5</v>
      </c>
      <c r="E10" s="115">
        <f>I14+I15</f>
        <v>58.4</v>
      </c>
      <c r="H10" s="119" t="s">
        <v>55</v>
      </c>
      <c r="I10" s="119">
        <v>24.3</v>
      </c>
      <c r="J10" s="118">
        <f>C7/D7*AE8</f>
        <v>9.7344701583434844E-3</v>
      </c>
      <c r="K10" s="118">
        <f>J10/10*1000</f>
        <v>0.97344701583434845</v>
      </c>
      <c r="L10" s="124">
        <f t="shared" si="1"/>
        <v>0.97344701583434845</v>
      </c>
      <c r="M10" s="123">
        <f t="shared" si="2"/>
        <v>11.681364190012182</v>
      </c>
      <c r="U10" s="115">
        <v>75</v>
      </c>
      <c r="V10" s="115">
        <v>5</v>
      </c>
      <c r="W10" s="115">
        <f>U10*V10</f>
        <v>375</v>
      </c>
      <c r="X10" s="123">
        <f>W10/3</f>
        <v>125</v>
      </c>
      <c r="Y10" s="126"/>
      <c r="Z10" s="125">
        <f>160/AA14</f>
        <v>24.615384615384617</v>
      </c>
      <c r="AA10" s="125"/>
      <c r="AD10" s="115" t="s">
        <v>126</v>
      </c>
      <c r="AE10" s="116">
        <f>I12/E8</f>
        <v>0.40059940059940063</v>
      </c>
    </row>
    <row r="11" spans="2:31" s="115" customFormat="1" x14ac:dyDescent="0.3">
      <c r="H11" s="115" t="s">
        <v>120</v>
      </c>
      <c r="I11" s="115">
        <f>I6*2+I7</f>
        <v>18</v>
      </c>
      <c r="J11" s="116"/>
      <c r="K11" s="116"/>
      <c r="L11" s="122">
        <f t="shared" si="1"/>
        <v>0</v>
      </c>
      <c r="M11" s="125">
        <f t="shared" si="2"/>
        <v>0</v>
      </c>
      <c r="X11" s="125">
        <f>W11/3</f>
        <v>0</v>
      </c>
      <c r="Y11" s="126"/>
      <c r="AD11" s="115" t="s">
        <v>123</v>
      </c>
      <c r="AE11" s="116">
        <f>I14/E10</f>
        <v>0.39383561643835618</v>
      </c>
    </row>
    <row r="12" spans="2:31" s="115" customFormat="1" x14ac:dyDescent="0.3">
      <c r="C12" s="115" t="s">
        <v>100</v>
      </c>
      <c r="H12" s="119" t="s">
        <v>115</v>
      </c>
      <c r="I12" s="119">
        <v>40.1</v>
      </c>
      <c r="J12" s="118">
        <f>C8/D8*AE10</f>
        <v>3.204795204795205E-2</v>
      </c>
      <c r="K12" s="118">
        <f>J12/10*1000</f>
        <v>3.2047952047952051</v>
      </c>
      <c r="L12" s="124">
        <f t="shared" si="1"/>
        <v>3.2047952047952051</v>
      </c>
      <c r="M12" s="123">
        <f t="shared" si="2"/>
        <v>38.457542457542459</v>
      </c>
      <c r="U12" s="115">
        <v>68</v>
      </c>
      <c r="V12" s="115">
        <v>5</v>
      </c>
      <c r="W12" s="115">
        <f>U12*V12</f>
        <v>340</v>
      </c>
      <c r="X12" s="123">
        <f>W12/3</f>
        <v>113.33333333333333</v>
      </c>
      <c r="Y12" s="125"/>
      <c r="AD12" s="115" t="s">
        <v>121</v>
      </c>
      <c r="AE12" s="116">
        <f>I18/E13</f>
        <v>0.17475728155339809</v>
      </c>
    </row>
    <row r="13" spans="2:31" s="115" customFormat="1" x14ac:dyDescent="0.3">
      <c r="B13" s="115" t="s">
        <v>112</v>
      </c>
      <c r="C13" s="115">
        <v>3</v>
      </c>
      <c r="D13" s="115">
        <f>4.5/0.2</f>
        <v>22.5</v>
      </c>
      <c r="E13" s="115">
        <f>I6*3+I18+I7*3</f>
        <v>61.8</v>
      </c>
      <c r="H13" s="115" t="s">
        <v>18</v>
      </c>
      <c r="I13" s="115">
        <v>12</v>
      </c>
      <c r="J13" s="116"/>
      <c r="K13" s="116"/>
      <c r="L13" s="122">
        <f t="shared" si="1"/>
        <v>0</v>
      </c>
      <c r="M13" s="125">
        <f t="shared" si="2"/>
        <v>0</v>
      </c>
      <c r="AD13" s="115" t="s">
        <v>178</v>
      </c>
      <c r="AE13" s="116">
        <f>I19/E14</f>
        <v>0.37287140340575453</v>
      </c>
    </row>
    <row r="14" spans="2:31" s="115" customFormat="1" x14ac:dyDescent="0.3">
      <c r="B14" s="115" t="s">
        <v>177</v>
      </c>
      <c r="C14" s="115">
        <v>1</v>
      </c>
      <c r="D14" s="115">
        <f>4.5/0.2</f>
        <v>22.5</v>
      </c>
      <c r="E14" s="115">
        <f>I19+I15*2+I11*2</f>
        <v>170.3</v>
      </c>
      <c r="H14" s="119" t="s">
        <v>109</v>
      </c>
      <c r="I14" s="119">
        <v>23</v>
      </c>
      <c r="J14" s="118">
        <f>C10/D10*AE11+C5/D5*AE21</f>
        <v>5.7532763532763528E-2</v>
      </c>
      <c r="K14" s="118">
        <f>J14/10*1000</f>
        <v>5.7532763532763527</v>
      </c>
      <c r="L14" s="124">
        <f t="shared" si="1"/>
        <v>5.7532763532763527</v>
      </c>
      <c r="M14" s="123">
        <f t="shared" si="2"/>
        <v>69.039316239316236</v>
      </c>
      <c r="Z14" s="115" t="s">
        <v>114</v>
      </c>
      <c r="AA14" s="115">
        <v>6.5</v>
      </c>
      <c r="AD14" s="115" t="s">
        <v>176</v>
      </c>
      <c r="AE14" s="116">
        <f>I20/E15</f>
        <v>0.38204592901878914</v>
      </c>
    </row>
    <row r="15" spans="2:31" s="115" customFormat="1" x14ac:dyDescent="0.3">
      <c r="B15" s="115" t="s">
        <v>175</v>
      </c>
      <c r="C15" s="115">
        <v>20</v>
      </c>
      <c r="D15" s="115">
        <f>4.5/0.2</f>
        <v>22.5</v>
      </c>
      <c r="E15" s="115">
        <f>I20+I15*2+I11</f>
        <v>143.69999999999999</v>
      </c>
      <c r="H15" s="115" t="s">
        <v>106</v>
      </c>
      <c r="I15" s="115">
        <v>35.4</v>
      </c>
      <c r="J15" s="116">
        <f>C10/D10*AE18+0.036*1*E9/D9*AE19</f>
        <v>5.6639999999999996E-2</v>
      </c>
      <c r="K15" s="116">
        <f>J15/10*1000</f>
        <v>5.6639999999999997</v>
      </c>
      <c r="L15" s="122">
        <f t="shared" si="1"/>
        <v>5.6639999999999997</v>
      </c>
      <c r="M15" s="121">
        <f t="shared" si="2"/>
        <v>67.967999999999989</v>
      </c>
      <c r="Z15" s="115" t="s">
        <v>111</v>
      </c>
      <c r="AA15" s="115">
        <v>3</v>
      </c>
      <c r="AD15" s="115" t="s">
        <v>110</v>
      </c>
      <c r="AE15" s="116">
        <f>I21*7/E16</f>
        <v>0.58638743455497377</v>
      </c>
    </row>
    <row r="16" spans="2:31" s="115" customFormat="1" x14ac:dyDescent="0.3">
      <c r="B16" s="115" t="s">
        <v>104</v>
      </c>
      <c r="C16" s="115">
        <v>0.4</v>
      </c>
      <c r="D16" s="115">
        <f>4.5/0.2</f>
        <v>22.5</v>
      </c>
      <c r="E16" s="115">
        <f>I4+I6*4+I21*7+I7*24+I11*4</f>
        <v>1146</v>
      </c>
      <c r="AD16" s="115" t="s">
        <v>108</v>
      </c>
      <c r="AE16" s="116">
        <f>I4/E16</f>
        <v>1.2216404886561954E-2</v>
      </c>
    </row>
    <row r="17" spans="2:33" s="115" customFormat="1" x14ac:dyDescent="0.3">
      <c r="B17" s="115" t="s">
        <v>102</v>
      </c>
      <c r="C17" s="115">
        <v>1.5</v>
      </c>
      <c r="D17" s="115">
        <f>4.5/0.2</f>
        <v>22.5</v>
      </c>
      <c r="E17" s="115">
        <f>I22+I15*2</f>
        <v>136.19999999999999</v>
      </c>
      <c r="H17" s="120"/>
      <c r="I17" s="120" t="s">
        <v>174</v>
      </c>
      <c r="J17" s="120" t="s">
        <v>173</v>
      </c>
      <c r="K17" s="120" t="s">
        <v>172</v>
      </c>
      <c r="L17" s="120" t="s">
        <v>162</v>
      </c>
      <c r="M17" s="120" t="s">
        <v>156</v>
      </c>
      <c r="AD17" s="115" t="s">
        <v>105</v>
      </c>
      <c r="AE17" s="116">
        <f>I22/E17</f>
        <v>0.48017621145374456</v>
      </c>
    </row>
    <row r="18" spans="2:33" s="115" customFormat="1" x14ac:dyDescent="0.3">
      <c r="H18" s="119" t="s">
        <v>7</v>
      </c>
      <c r="I18" s="119">
        <v>10.8</v>
      </c>
      <c r="J18" s="118">
        <f>C13/D13*AE12</f>
        <v>2.3300970873786412E-2</v>
      </c>
      <c r="K18" s="118">
        <f t="shared" ref="K18:K23" si="3">J18/10</f>
        <v>2.3300970873786414E-3</v>
      </c>
      <c r="L18" s="118">
        <f t="shared" ref="L18:L23" si="4">K18/I$24</f>
        <v>2.3300970873786414E-3</v>
      </c>
      <c r="M18" s="117">
        <f t="shared" ref="M18:M23" si="5">L18*I$25*I$26</f>
        <v>2.7961165048543696E-2</v>
      </c>
      <c r="Z18" s="115">
        <v>0.08</v>
      </c>
      <c r="AB18" s="118">
        <f>Z18</f>
        <v>0.08</v>
      </c>
      <c r="AC18" s="117">
        <f>AB18/2</f>
        <v>0.04</v>
      </c>
      <c r="AD18" s="115" t="s">
        <v>103</v>
      </c>
      <c r="AE18" s="116">
        <f>I15/E10</f>
        <v>0.60616438356164382</v>
      </c>
    </row>
    <row r="19" spans="2:33" s="115" customFormat="1" ht="15.6" x14ac:dyDescent="0.35">
      <c r="B19" s="115" t="s">
        <v>171</v>
      </c>
      <c r="C19" s="115">
        <v>0.15</v>
      </c>
      <c r="D19" s="115">
        <f>4.5/(4.5-0.2-0.2)</f>
        <v>1.0975609756097562</v>
      </c>
      <c r="E19" s="115">
        <v>244.94</v>
      </c>
      <c r="H19" s="119" t="s">
        <v>49</v>
      </c>
      <c r="I19" s="119">
        <v>63.5</v>
      </c>
      <c r="J19" s="118">
        <f>C14/D14*AE13</f>
        <v>1.6572062373589092E-2</v>
      </c>
      <c r="K19" s="118">
        <f t="shared" si="3"/>
        <v>1.6572062373589093E-3</v>
      </c>
      <c r="L19" s="118">
        <f t="shared" si="4"/>
        <v>1.6572062373589093E-3</v>
      </c>
      <c r="M19" s="117">
        <f t="shared" si="5"/>
        <v>1.9886474848306912E-2</v>
      </c>
      <c r="AB19" s="116"/>
      <c r="AC19" s="116"/>
      <c r="AD19" s="115" t="s">
        <v>99</v>
      </c>
      <c r="AE19" s="116">
        <f>I15/E9</f>
        <v>0.97252747252747251</v>
      </c>
    </row>
    <row r="20" spans="2:33" s="115" customFormat="1" x14ac:dyDescent="0.3">
      <c r="H20" s="119" t="s">
        <v>47</v>
      </c>
      <c r="I20" s="119">
        <v>54.9</v>
      </c>
      <c r="J20" s="118">
        <f>C15/D15*AE14</f>
        <v>0.33959638135003478</v>
      </c>
      <c r="K20" s="118">
        <f t="shared" si="3"/>
        <v>3.3959638135003481E-2</v>
      </c>
      <c r="L20" s="118">
        <f t="shared" si="4"/>
        <v>3.3959638135003481E-2</v>
      </c>
      <c r="M20" s="117">
        <f t="shared" si="5"/>
        <v>0.40751565762004177</v>
      </c>
      <c r="Z20" s="115">
        <v>1.3</v>
      </c>
      <c r="AB20" s="118">
        <f>Z20</f>
        <v>1.3</v>
      </c>
      <c r="AC20" s="117">
        <f>AB20/2</f>
        <v>0.65</v>
      </c>
      <c r="AD20" s="115" t="s">
        <v>170</v>
      </c>
      <c r="AE20" s="116">
        <f>I23/E19</f>
        <v>0.22781089246346042</v>
      </c>
    </row>
    <row r="21" spans="2:33" s="115" customFormat="1" x14ac:dyDescent="0.3">
      <c r="H21" s="119" t="s">
        <v>45</v>
      </c>
      <c r="I21" s="119">
        <v>96</v>
      </c>
      <c r="J21" s="118">
        <f>C16/D16*AE15</f>
        <v>1.0424665503199534E-2</v>
      </c>
      <c r="K21" s="118">
        <f t="shared" si="3"/>
        <v>1.0424665503199534E-3</v>
      </c>
      <c r="L21" s="118">
        <f t="shared" si="4"/>
        <v>1.0424665503199534E-3</v>
      </c>
      <c r="M21" s="117">
        <f t="shared" si="5"/>
        <v>1.2509598603839441E-2</v>
      </c>
      <c r="Z21" s="115">
        <v>0.05</v>
      </c>
      <c r="AB21" s="118">
        <f>Z21</f>
        <v>0.05</v>
      </c>
      <c r="AC21" s="117">
        <f>AB21/2</f>
        <v>2.5000000000000001E-2</v>
      </c>
      <c r="AD21" s="115" t="s">
        <v>96</v>
      </c>
      <c r="AE21" s="116">
        <f>I14/E5</f>
        <v>0.14743589743589744</v>
      </c>
    </row>
    <row r="22" spans="2:33" s="115" customFormat="1" x14ac:dyDescent="0.3">
      <c r="H22" s="119" t="s">
        <v>41</v>
      </c>
      <c r="I22" s="119">
        <v>65.400000000000006</v>
      </c>
      <c r="J22" s="118">
        <f>C17/D17*AE17</f>
        <v>3.2011747430249635E-2</v>
      </c>
      <c r="K22" s="118">
        <f t="shared" si="3"/>
        <v>3.2011747430249634E-3</v>
      </c>
      <c r="L22" s="118">
        <f t="shared" si="4"/>
        <v>3.2011747430249634E-3</v>
      </c>
      <c r="M22" s="117">
        <f t="shared" si="5"/>
        <v>3.8414096916299559E-2</v>
      </c>
      <c r="Z22" s="115">
        <v>2.2999999999999998</v>
      </c>
      <c r="AB22" s="118">
        <f>Z22</f>
        <v>2.2999999999999998</v>
      </c>
      <c r="AC22" s="117">
        <f>AB22/2</f>
        <v>1.1499999999999999</v>
      </c>
    </row>
    <row r="23" spans="2:33" s="115" customFormat="1" x14ac:dyDescent="0.3">
      <c r="H23" s="119" t="s">
        <v>44</v>
      </c>
      <c r="I23" s="119">
        <v>55.8</v>
      </c>
      <c r="J23" s="118">
        <f>C19/D19*AE20</f>
        <v>3.113415530333959E-2</v>
      </c>
      <c r="K23" s="118">
        <f t="shared" si="3"/>
        <v>3.1134155303339591E-3</v>
      </c>
      <c r="L23" s="118">
        <f t="shared" si="4"/>
        <v>3.1134155303339591E-3</v>
      </c>
      <c r="M23" s="117">
        <f t="shared" si="5"/>
        <v>3.736098636400751E-2</v>
      </c>
      <c r="AC23" s="116"/>
    </row>
    <row r="24" spans="2:33" s="115" customFormat="1" x14ac:dyDescent="0.3">
      <c r="H24" s="115" t="s">
        <v>169</v>
      </c>
      <c r="I24" s="115">
        <v>1</v>
      </c>
    </row>
    <row r="25" spans="2:33" s="115" customFormat="1" x14ac:dyDescent="0.3">
      <c r="H25" s="115" t="s">
        <v>168</v>
      </c>
      <c r="I25" s="115">
        <v>2</v>
      </c>
    </row>
    <row r="26" spans="2:33" s="115" customFormat="1" x14ac:dyDescent="0.3">
      <c r="H26" s="115" t="s">
        <v>167</v>
      </c>
      <c r="I26" s="115">
        <v>6</v>
      </c>
    </row>
    <row r="27" spans="2:33" ht="15" thickBot="1" x14ac:dyDescent="0.35"/>
    <row r="28" spans="2:33" x14ac:dyDescent="0.3">
      <c r="B28" s="114" t="s">
        <v>166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2"/>
    </row>
    <row r="29" spans="2:33" x14ac:dyDescent="0.3">
      <c r="B29" s="36"/>
      <c r="I29" t="s">
        <v>165</v>
      </c>
      <c r="T29" s="35"/>
      <c r="W29" s="111" t="s">
        <v>164</v>
      </c>
      <c r="X29" s="111"/>
      <c r="Y29" s="111"/>
      <c r="Z29" s="111"/>
      <c r="AA29" s="103"/>
      <c r="AB29" s="111" t="s">
        <v>163</v>
      </c>
      <c r="AC29" s="111"/>
      <c r="AD29" s="111"/>
      <c r="AE29" s="111"/>
    </row>
    <row r="30" spans="2:33" s="103" customFormat="1" ht="43.2" x14ac:dyDescent="0.3">
      <c r="B30" s="36"/>
      <c r="C30"/>
      <c r="D30"/>
      <c r="E30"/>
      <c r="F30"/>
      <c r="G30"/>
      <c r="H30"/>
      <c r="I30" s="54"/>
      <c r="J30" s="53"/>
      <c r="K30" s="382" t="s">
        <v>94</v>
      </c>
      <c r="L30" s="383"/>
      <c r="M30" s="383"/>
      <c r="N30" s="384"/>
      <c r="O30" s="382" t="s">
        <v>93</v>
      </c>
      <c r="P30" s="383"/>
      <c r="Q30" s="383"/>
      <c r="R30" s="384"/>
      <c r="S30"/>
      <c r="T30" s="35"/>
      <c r="U30"/>
      <c r="V30"/>
      <c r="W30" s="103" t="s">
        <v>162</v>
      </c>
      <c r="X30" s="103" t="s">
        <v>161</v>
      </c>
      <c r="Y30" s="103" t="s">
        <v>160</v>
      </c>
      <c r="Z30" s="103" t="s">
        <v>159</v>
      </c>
      <c r="AB30" s="103" t="s">
        <v>158</v>
      </c>
      <c r="AC30" s="103" t="s">
        <v>157</v>
      </c>
      <c r="AD30" s="103" t="s">
        <v>156</v>
      </c>
      <c r="AE30" s="103" t="s">
        <v>155</v>
      </c>
      <c r="AF30" s="103" t="s">
        <v>154</v>
      </c>
    </row>
    <row r="31" spans="2:33" ht="72" x14ac:dyDescent="0.3">
      <c r="B31" s="110" t="s">
        <v>153</v>
      </c>
      <c r="C31" s="7" t="s">
        <v>152</v>
      </c>
      <c r="D31" s="103" t="s">
        <v>151</v>
      </c>
      <c r="E31" s="103" t="s">
        <v>150</v>
      </c>
      <c r="F31" s="103" t="s">
        <v>149</v>
      </c>
      <c r="G31" s="109" t="s">
        <v>148</v>
      </c>
      <c r="H31" s="103"/>
      <c r="I31" s="83"/>
      <c r="J31" s="5"/>
      <c r="K31" s="83" t="s">
        <v>147</v>
      </c>
      <c r="L31" s="5" t="s">
        <v>146</v>
      </c>
      <c r="M31" s="5" t="s">
        <v>145</v>
      </c>
      <c r="N31" s="82" t="s">
        <v>144</v>
      </c>
      <c r="O31" s="83" t="s">
        <v>147</v>
      </c>
      <c r="P31" s="5" t="s">
        <v>146</v>
      </c>
      <c r="Q31" s="5" t="s">
        <v>145</v>
      </c>
      <c r="R31" s="82" t="s">
        <v>144</v>
      </c>
      <c r="T31" s="106" t="s">
        <v>143</v>
      </c>
      <c r="W31">
        <v>230</v>
      </c>
      <c r="X31">
        <v>5</v>
      </c>
      <c r="Y31">
        <f>W31*X31</f>
        <v>1150</v>
      </c>
      <c r="Z31" s="102">
        <f>Y31/3</f>
        <v>383.33333333333331</v>
      </c>
      <c r="AA31" s="103"/>
      <c r="AB31" s="17">
        <f>1500/AA$14</f>
        <v>230.76923076923077</v>
      </c>
      <c r="AC31" s="17">
        <f>500/AC$42</f>
        <v>76.92307692307692</v>
      </c>
      <c r="AD31" s="102">
        <f>AB31+AC31*AC$43</f>
        <v>461.53846153846155</v>
      </c>
      <c r="AE31" s="102">
        <f>AD31/2</f>
        <v>230.76923076923077</v>
      </c>
      <c r="AF31" t="s">
        <v>142</v>
      </c>
      <c r="AG31" s="19">
        <f>(J33*2)/F33</f>
        <v>0.35</v>
      </c>
    </row>
    <row r="32" spans="2:33" x14ac:dyDescent="0.3">
      <c r="B32" s="110"/>
      <c r="C32" s="103" t="s">
        <v>140</v>
      </c>
      <c r="D32" s="103"/>
      <c r="E32" s="103"/>
      <c r="F32" s="103" t="s">
        <v>141</v>
      </c>
      <c r="G32" s="109"/>
      <c r="H32" s="103"/>
      <c r="I32" s="108"/>
      <c r="J32" s="103"/>
      <c r="K32" s="108" t="s">
        <v>140</v>
      </c>
      <c r="L32" s="103" t="s">
        <v>100</v>
      </c>
      <c r="M32" s="103" t="s">
        <v>61</v>
      </c>
      <c r="N32" s="107" t="s">
        <v>61</v>
      </c>
      <c r="O32" s="108" t="s">
        <v>140</v>
      </c>
      <c r="P32" s="103" t="s">
        <v>100</v>
      </c>
      <c r="Q32" s="103" t="s">
        <v>61</v>
      </c>
      <c r="R32" s="107" t="s">
        <v>61</v>
      </c>
      <c r="T32" s="106"/>
      <c r="Z32" s="102"/>
      <c r="AA32" s="103"/>
      <c r="AB32" s="17"/>
      <c r="AC32" s="17"/>
      <c r="AD32" s="102"/>
      <c r="AE32" s="102"/>
      <c r="AF32" t="s">
        <v>139</v>
      </c>
      <c r="AG32" s="19">
        <f>J34/F34</f>
        <v>0.19871794871794871</v>
      </c>
    </row>
    <row r="33" spans="2:33" x14ac:dyDescent="0.3">
      <c r="B33" s="51" t="s">
        <v>138</v>
      </c>
      <c r="C33">
        <v>20</v>
      </c>
      <c r="D33">
        <v>5</v>
      </c>
      <c r="E33">
        <v>20</v>
      </c>
      <c r="F33">
        <f>J33*2+J37*3+J36*4</f>
        <v>80</v>
      </c>
      <c r="G33" s="72">
        <f t="shared" ref="G33:G38" si="6">C33*$C$72</f>
        <v>100</v>
      </c>
      <c r="I33" s="48" t="s">
        <v>59</v>
      </c>
      <c r="J33" s="47">
        <v>14</v>
      </c>
      <c r="K33" s="69">
        <f>C33/D33*AG31+C46/D46*AG44</f>
        <v>1.4146596858638742</v>
      </c>
      <c r="L33" s="68">
        <f>K33/(1000/K$57)*1000</f>
        <v>530.49738219895289</v>
      </c>
      <c r="M33" s="68">
        <f>L33/K$56</f>
        <v>221.04057591623038</v>
      </c>
      <c r="N33" s="99">
        <f>M33*K$58</f>
        <v>442.08115183246076</v>
      </c>
      <c r="O33" s="69">
        <f>C33/E33*AG31+C46/E46*AG44</f>
        <v>0.35366492146596856</v>
      </c>
      <c r="P33" s="68">
        <f>O33/(1000/L$57)*1000</f>
        <v>53.049738219895282</v>
      </c>
      <c r="Q33" s="68">
        <f>P33/L$56</f>
        <v>22.104057591623036</v>
      </c>
      <c r="R33" s="99">
        <f>Q33*$L$58</f>
        <v>44.208115183246072</v>
      </c>
      <c r="T33" s="81">
        <v>420.2931937172774</v>
      </c>
      <c r="Z33" s="102"/>
      <c r="AA33" s="103"/>
      <c r="AB33" s="17"/>
      <c r="AC33" s="17"/>
      <c r="AD33" s="102"/>
      <c r="AE33" s="102"/>
      <c r="AF33" t="s">
        <v>137</v>
      </c>
      <c r="AG33" s="19">
        <f>J34*2/F35</f>
        <v>0.24593415311384373</v>
      </c>
    </row>
    <row r="34" spans="2:33" x14ac:dyDescent="0.3">
      <c r="B34" s="51" t="s">
        <v>136</v>
      </c>
      <c r="C34">
        <v>4</v>
      </c>
      <c r="D34">
        <v>5</v>
      </c>
      <c r="E34">
        <v>20</v>
      </c>
      <c r="F34" s="17">
        <f>J44+J36*2+J34+J37*4+2*(J36*2+J37)</f>
        <v>156</v>
      </c>
      <c r="G34" s="72">
        <f t="shared" si="6"/>
        <v>20</v>
      </c>
      <c r="I34" s="48" t="s">
        <v>0</v>
      </c>
      <c r="J34" s="47">
        <v>31</v>
      </c>
      <c r="K34" s="69">
        <f>C34/D34*AG32+C35/D35*AG33</f>
        <v>0.25734802021989645</v>
      </c>
      <c r="L34" s="68">
        <f>K34/(1000/K$57)*1000</f>
        <v>96.505507582461163</v>
      </c>
      <c r="M34" s="68">
        <f>L34/K$56</f>
        <v>40.210628159358819</v>
      </c>
      <c r="N34" s="99">
        <f>M34*K$58</f>
        <v>80.421256318717639</v>
      </c>
      <c r="O34" s="69">
        <f>C34/E34*AG32+C35/E35*AG33</f>
        <v>6.4337005054974111E-2</v>
      </c>
      <c r="P34" s="68">
        <f>O34/(1000/L$57)*1000</f>
        <v>9.6505507582461156</v>
      </c>
      <c r="Q34" s="68">
        <f>P34/L$56</f>
        <v>4.0210628159358821</v>
      </c>
      <c r="R34" s="99">
        <f>Q34*$L$58</f>
        <v>8.0421256318717642</v>
      </c>
      <c r="T34" s="81">
        <v>89.127482989045859</v>
      </c>
      <c r="Z34" s="17"/>
      <c r="AA34" s="103"/>
      <c r="AB34" s="17"/>
      <c r="AC34" s="17"/>
      <c r="AF34" t="s">
        <v>135</v>
      </c>
      <c r="AG34" s="19">
        <f>(J38*2)/F36</f>
        <v>0.44827586206896552</v>
      </c>
    </row>
    <row r="35" spans="2:33" x14ac:dyDescent="0.3">
      <c r="B35" s="51" t="s">
        <v>134</v>
      </c>
      <c r="C35">
        <v>2</v>
      </c>
      <c r="D35">
        <v>5</v>
      </c>
      <c r="E35">
        <v>20</v>
      </c>
      <c r="F35" s="17">
        <f>J42+(J36*2+J34+J37*4)*2+(J36*2+J37)</f>
        <v>252.1</v>
      </c>
      <c r="G35" s="72">
        <f t="shared" si="6"/>
        <v>10</v>
      </c>
      <c r="I35" s="48"/>
      <c r="J35" s="47"/>
      <c r="K35" s="69"/>
      <c r="L35" s="68"/>
      <c r="M35" s="68"/>
      <c r="N35" s="99"/>
      <c r="O35" s="105"/>
      <c r="P35" s="104"/>
      <c r="Q35" s="102"/>
      <c r="R35" s="99"/>
      <c r="T35" s="81"/>
      <c r="Z35" s="17"/>
      <c r="AA35" s="103"/>
      <c r="AB35" s="17"/>
      <c r="AC35" s="17"/>
      <c r="AF35" t="s">
        <v>133</v>
      </c>
      <c r="AG35" s="19">
        <f>J39/F36</f>
        <v>0.18390804597701149</v>
      </c>
    </row>
    <row r="36" spans="2:33" x14ac:dyDescent="0.3">
      <c r="B36" s="51" t="s">
        <v>132</v>
      </c>
      <c r="C36">
        <v>7.35</v>
      </c>
      <c r="D36">
        <v>5</v>
      </c>
      <c r="E36">
        <v>20</v>
      </c>
      <c r="F36">
        <f>J38*2+J39+J37*4</f>
        <v>174</v>
      </c>
      <c r="G36" s="72">
        <f t="shared" si="6"/>
        <v>36.75</v>
      </c>
      <c r="I36" s="50" t="s">
        <v>24</v>
      </c>
      <c r="J36">
        <v>1</v>
      </c>
      <c r="K36" s="96"/>
      <c r="L36" s="11">
        <f t="shared" ref="L36:L45" si="7">K36/(1000/K$57)*1000</f>
        <v>0</v>
      </c>
      <c r="M36" s="11">
        <f t="shared" ref="M36:M45" si="8">L36/K$56</f>
        <v>0</v>
      </c>
      <c r="N36" s="93">
        <f t="shared" ref="N36:N45" si="9">M36*K$58</f>
        <v>0</v>
      </c>
      <c r="O36" s="95"/>
      <c r="P36" s="17"/>
      <c r="Q36" s="94"/>
      <c r="R36" s="93"/>
      <c r="T36" s="81">
        <v>0</v>
      </c>
      <c r="W36">
        <v>200</v>
      </c>
      <c r="X36">
        <v>5</v>
      </c>
      <c r="Y36">
        <f>W36*X36</f>
        <v>1000</v>
      </c>
      <c r="Z36" s="102">
        <f>Y36/3</f>
        <v>333.33333333333331</v>
      </c>
      <c r="AA36" s="103"/>
      <c r="AB36" s="17">
        <f>1800/AC42</f>
        <v>276.92307692307691</v>
      </c>
      <c r="AC36" s="17">
        <f>500/AC42</f>
        <v>76.92307692307692</v>
      </c>
      <c r="AD36" s="102">
        <f>AB36+AC36*AC$43</f>
        <v>507.69230769230768</v>
      </c>
      <c r="AE36" s="102">
        <f>AD36/2</f>
        <v>253.84615384615384</v>
      </c>
      <c r="AF36" t="s">
        <v>131</v>
      </c>
      <c r="AG36" s="19">
        <f>J40/F37</f>
        <v>9.866017052375152E-2</v>
      </c>
    </row>
    <row r="37" spans="2:33" x14ac:dyDescent="0.3">
      <c r="B37" s="51" t="s">
        <v>130</v>
      </c>
      <c r="C37">
        <v>2.2200000000000002</v>
      </c>
      <c r="D37">
        <v>5</v>
      </c>
      <c r="E37">
        <v>20</v>
      </c>
      <c r="F37">
        <f>J40+J39+4*J37+7*J41</f>
        <v>246.3</v>
      </c>
      <c r="G37" s="72">
        <f t="shared" si="6"/>
        <v>11.100000000000001</v>
      </c>
      <c r="I37" s="50" t="s">
        <v>129</v>
      </c>
      <c r="J37">
        <v>16</v>
      </c>
      <c r="K37" s="96"/>
      <c r="L37" s="11">
        <f t="shared" si="7"/>
        <v>0</v>
      </c>
      <c r="M37" s="11">
        <f t="shared" si="8"/>
        <v>0</v>
      </c>
      <c r="N37" s="93">
        <f t="shared" si="9"/>
        <v>0</v>
      </c>
      <c r="O37" s="95"/>
      <c r="P37" s="17"/>
      <c r="Q37" s="94"/>
      <c r="R37" s="93"/>
      <c r="T37" s="81">
        <v>0</v>
      </c>
      <c r="W37">
        <v>100</v>
      </c>
      <c r="X37">
        <v>5</v>
      </c>
      <c r="Y37">
        <f>W37*X37</f>
        <v>500</v>
      </c>
      <c r="Z37" s="102">
        <f>Y37/3</f>
        <v>166.66666666666666</v>
      </c>
      <c r="AA37" s="103"/>
      <c r="AB37" s="17">
        <f>1800/2/AG34*AG35/AC42</f>
        <v>56.80473372781065</v>
      </c>
      <c r="AC37" s="17">
        <f>500/2/AG34*AG35/AC42</f>
        <v>15.779092702169626</v>
      </c>
      <c r="AD37" s="102">
        <f>AB37+AC37*AC$43</f>
        <v>104.14201183431953</v>
      </c>
      <c r="AE37" s="102">
        <f>AD37/2</f>
        <v>52.071005917159766</v>
      </c>
      <c r="AF37" t="s">
        <v>128</v>
      </c>
      <c r="AG37" s="19">
        <f>J39/F37</f>
        <v>0.12992285830288267</v>
      </c>
    </row>
    <row r="38" spans="2:33" x14ac:dyDescent="0.3">
      <c r="B38" s="51" t="s">
        <v>127</v>
      </c>
      <c r="C38">
        <v>1.8</v>
      </c>
      <c r="D38">
        <v>5</v>
      </c>
      <c r="E38">
        <v>20</v>
      </c>
      <c r="F38">
        <f>J42+J43+J37*3</f>
        <v>100.1</v>
      </c>
      <c r="G38" s="72">
        <f t="shared" si="6"/>
        <v>9</v>
      </c>
      <c r="I38" s="48" t="s">
        <v>56</v>
      </c>
      <c r="J38" s="47">
        <v>39</v>
      </c>
      <c r="K38" s="69">
        <f>C36/D36*AG34</f>
        <v>0.65896551724137931</v>
      </c>
      <c r="L38" s="68">
        <f t="shared" si="7"/>
        <v>247.11206896551724</v>
      </c>
      <c r="M38" s="68">
        <f t="shared" si="8"/>
        <v>102.96336206896552</v>
      </c>
      <c r="N38" s="99">
        <f t="shared" si="9"/>
        <v>205.92672413793105</v>
      </c>
      <c r="O38" s="69">
        <f>C36/E36*AG34</f>
        <v>0.16474137931034483</v>
      </c>
      <c r="P38" s="68">
        <f>O38/(1000/L$57)*1000</f>
        <v>24.711206896551722</v>
      </c>
      <c r="Q38" s="68">
        <f>P38/L$56</f>
        <v>10.296336206896552</v>
      </c>
      <c r="R38" s="99">
        <f>Q38*$L$58</f>
        <v>20.592672413793103</v>
      </c>
      <c r="T38" s="81">
        <v>197.68965517241378</v>
      </c>
      <c r="W38">
        <v>75</v>
      </c>
      <c r="X38">
        <v>5</v>
      </c>
      <c r="Y38">
        <f>W38*X38</f>
        <v>375</v>
      </c>
      <c r="Z38" s="102">
        <f>Y38/3</f>
        <v>125</v>
      </c>
      <c r="AA38" s="103"/>
      <c r="AB38" s="17">
        <f>160/AC42</f>
        <v>24.615384615384617</v>
      </c>
      <c r="AC38" s="17"/>
      <c r="AF38" t="s">
        <v>126</v>
      </c>
      <c r="AG38" s="19">
        <f>J42/F38</f>
        <v>0.40059940059940063</v>
      </c>
    </row>
    <row r="39" spans="2:33" x14ac:dyDescent="0.3">
      <c r="B39" s="51" t="s">
        <v>125</v>
      </c>
      <c r="C39" s="88" t="s">
        <v>124</v>
      </c>
      <c r="D39">
        <v>5</v>
      </c>
      <c r="E39">
        <v>20</v>
      </c>
      <c r="F39">
        <f>J36+J45</f>
        <v>36.4</v>
      </c>
      <c r="G39" s="72"/>
      <c r="I39" s="48" t="s">
        <v>52</v>
      </c>
      <c r="J39" s="47">
        <v>32</v>
      </c>
      <c r="K39" s="69">
        <f>C36/D36*AG35+C37/D37*AG37</f>
        <v>0.32803057667268676</v>
      </c>
      <c r="L39" s="68">
        <f t="shared" si="7"/>
        <v>123.01146625225753</v>
      </c>
      <c r="M39" s="68">
        <f t="shared" si="8"/>
        <v>51.254777605107307</v>
      </c>
      <c r="N39" s="99">
        <f t="shared" si="9"/>
        <v>102.50955521021461</v>
      </c>
      <c r="O39" s="69">
        <f>C36/E36*AG35+C37/E37*AG37</f>
        <v>8.2007644168171689E-2</v>
      </c>
      <c r="P39" s="68">
        <f>O39/(1000/L$57)*1000</f>
        <v>12.301146625225751</v>
      </c>
      <c r="Q39" s="68">
        <f>P39/L$56</f>
        <v>5.12547776051073</v>
      </c>
      <c r="R39" s="99">
        <f>Q39*$L$58</f>
        <v>10.25095552102146</v>
      </c>
      <c r="T39" s="81">
        <v>98.409173001806025</v>
      </c>
      <c r="Z39" s="17">
        <f>Y39/3</f>
        <v>0</v>
      </c>
      <c r="AA39" s="103"/>
      <c r="AF39" t="s">
        <v>123</v>
      </c>
      <c r="AG39" s="19">
        <f>J44/F40</f>
        <v>0.39383561643835618</v>
      </c>
    </row>
    <row r="40" spans="2:33" x14ac:dyDescent="0.3">
      <c r="B40" s="51" t="s">
        <v>122</v>
      </c>
      <c r="C40">
        <v>0</v>
      </c>
      <c r="D40">
        <v>5</v>
      </c>
      <c r="E40">
        <v>20</v>
      </c>
      <c r="F40">
        <f>J44+J45</f>
        <v>58.4</v>
      </c>
      <c r="G40" s="72">
        <f>C40*$C$72</f>
        <v>0</v>
      </c>
      <c r="I40" s="48" t="s">
        <v>55</v>
      </c>
      <c r="J40" s="47">
        <v>24.3</v>
      </c>
      <c r="K40" s="69">
        <f>C37/D37*AG36</f>
        <v>4.3805115712545681E-2</v>
      </c>
      <c r="L40" s="68">
        <f t="shared" si="7"/>
        <v>16.426918392204634</v>
      </c>
      <c r="M40" s="68">
        <f t="shared" si="8"/>
        <v>6.8445493300852647</v>
      </c>
      <c r="N40" s="99">
        <f t="shared" si="9"/>
        <v>13.689098660170529</v>
      </c>
      <c r="O40" s="69">
        <f>C37/E37*AG36</f>
        <v>1.095127892813642E-2</v>
      </c>
      <c r="P40" s="68">
        <f>O40/(1000/L$57)*1000</f>
        <v>1.642691839220463</v>
      </c>
      <c r="Q40" s="68">
        <f>P40/L$56</f>
        <v>0.68445493300852633</v>
      </c>
      <c r="R40" s="99">
        <f>Q40*$L$58</f>
        <v>1.3689098660170527</v>
      </c>
      <c r="T40" s="81">
        <v>13.141534713763704</v>
      </c>
      <c r="W40">
        <v>68</v>
      </c>
      <c r="X40">
        <v>5</v>
      </c>
      <c r="Y40">
        <f>W40*X40</f>
        <v>340</v>
      </c>
      <c r="Z40" s="102">
        <f>Y40/3</f>
        <v>113.33333333333333</v>
      </c>
      <c r="AA40" s="17"/>
      <c r="AF40" t="s">
        <v>121</v>
      </c>
      <c r="AG40" s="19">
        <f>J48/F43</f>
        <v>0.17475728155339809</v>
      </c>
    </row>
    <row r="41" spans="2:33" x14ac:dyDescent="0.3">
      <c r="B41" s="51"/>
      <c r="G41" s="101"/>
      <c r="I41" s="50" t="s">
        <v>120</v>
      </c>
      <c r="J41">
        <f>J36*2+J37</f>
        <v>18</v>
      </c>
      <c r="K41" s="96"/>
      <c r="L41" s="11">
        <f t="shared" si="7"/>
        <v>0</v>
      </c>
      <c r="M41" s="11">
        <f t="shared" si="8"/>
        <v>0</v>
      </c>
      <c r="N41" s="93">
        <f t="shared" si="9"/>
        <v>0</v>
      </c>
      <c r="O41" s="95"/>
      <c r="P41" s="17"/>
      <c r="Q41" s="94"/>
      <c r="R41" s="93"/>
      <c r="T41" s="81">
        <v>0</v>
      </c>
      <c r="AF41" s="98" t="s">
        <v>119</v>
      </c>
      <c r="AG41" s="97">
        <f>J49/F44</f>
        <v>0.47282204020848839</v>
      </c>
    </row>
    <row r="42" spans="2:33" ht="28.8" x14ac:dyDescent="0.3">
      <c r="B42" s="100" t="s">
        <v>118</v>
      </c>
      <c r="C42" s="6" t="s">
        <v>117</v>
      </c>
      <c r="G42" s="80" t="s">
        <v>116</v>
      </c>
      <c r="I42" s="48" t="s">
        <v>115</v>
      </c>
      <c r="J42" s="47">
        <v>40.1</v>
      </c>
      <c r="K42" s="69">
        <f>C38/D38*AG38+C35/D35*AG50</f>
        <v>0.20784132963426893</v>
      </c>
      <c r="L42" s="68">
        <f t="shared" si="7"/>
        <v>77.940498612850845</v>
      </c>
      <c r="M42" s="68">
        <f t="shared" si="8"/>
        <v>32.475207755354518</v>
      </c>
      <c r="N42" s="99">
        <f t="shared" si="9"/>
        <v>64.950415510709036</v>
      </c>
      <c r="O42" s="69">
        <f>C38/E38*AG38+C35/E35*AG50</f>
        <v>5.1960332408567234E-2</v>
      </c>
      <c r="P42" s="68">
        <f>O42/(1000/L$57)*1000</f>
        <v>7.7940498612850853</v>
      </c>
      <c r="Q42" s="68">
        <f>P42/L$56</f>
        <v>3.2475207755354525</v>
      </c>
      <c r="R42" s="99">
        <f>Q42*$L$58</f>
        <v>6.495041551070905</v>
      </c>
      <c r="T42" s="81">
        <v>62.352398890280682</v>
      </c>
      <c r="AB42" t="s">
        <v>114</v>
      </c>
      <c r="AC42">
        <v>6.5</v>
      </c>
      <c r="AF42" s="98" t="s">
        <v>113</v>
      </c>
      <c r="AG42" s="97">
        <f>J50/F45</f>
        <v>0.27769347496206376</v>
      </c>
    </row>
    <row r="43" spans="2:33" x14ac:dyDescent="0.3">
      <c r="B43" s="51" t="s">
        <v>112</v>
      </c>
      <c r="C43" s="24">
        <v>60</v>
      </c>
      <c r="D43" s="24">
        <v>5</v>
      </c>
      <c r="E43" s="24">
        <v>20</v>
      </c>
      <c r="F43" s="24">
        <f>J36*3+J48+J37*3</f>
        <v>61.8</v>
      </c>
      <c r="G43" s="72">
        <f>C43*$C$72</f>
        <v>300</v>
      </c>
      <c r="I43" s="50" t="s">
        <v>18</v>
      </c>
      <c r="J43">
        <v>12</v>
      </c>
      <c r="K43" s="96"/>
      <c r="L43" s="11">
        <f t="shared" si="7"/>
        <v>0</v>
      </c>
      <c r="M43" s="11">
        <f t="shared" si="8"/>
        <v>0</v>
      </c>
      <c r="N43" s="93">
        <f t="shared" si="9"/>
        <v>0</v>
      </c>
      <c r="O43" s="95"/>
      <c r="P43" s="17"/>
      <c r="Q43" s="94"/>
      <c r="R43" s="93"/>
      <c r="T43" s="81">
        <v>0</v>
      </c>
      <c r="AB43" t="s">
        <v>111</v>
      </c>
      <c r="AC43">
        <v>3</v>
      </c>
      <c r="AF43" t="s">
        <v>110</v>
      </c>
      <c r="AG43" s="19">
        <f>J51*7/F46</f>
        <v>0.58638743455497377</v>
      </c>
    </row>
    <row r="44" spans="2:33" x14ac:dyDescent="0.3">
      <c r="B44" s="51" t="s">
        <v>12</v>
      </c>
      <c r="C44" s="90">
        <v>40</v>
      </c>
      <c r="D44">
        <v>5</v>
      </c>
      <c r="E44">
        <v>20</v>
      </c>
      <c r="F44" s="24">
        <f>J49+J45*2</f>
        <v>134.30000000000001</v>
      </c>
      <c r="G44" s="72">
        <f>C44*$C$72</f>
        <v>200</v>
      </c>
      <c r="I44" s="79" t="s">
        <v>109</v>
      </c>
      <c r="J44" s="46">
        <v>23</v>
      </c>
      <c r="K44" s="92">
        <f>C40/D40*AG39+C34/D34*AG49</f>
        <v>0.11794871794871796</v>
      </c>
      <c r="L44" s="77">
        <f t="shared" si="7"/>
        <v>44.230769230769241</v>
      </c>
      <c r="M44" s="77">
        <f t="shared" si="8"/>
        <v>18.429487179487186</v>
      </c>
      <c r="N44" s="91">
        <f t="shared" si="9"/>
        <v>36.858974358974372</v>
      </c>
      <c r="O44" s="92">
        <f>C40/E40*AG39+C34/E34*AG49</f>
        <v>2.948717948717949E-2</v>
      </c>
      <c r="P44" s="77">
        <f>O44/(1000/L$57)*1000</f>
        <v>4.4230769230769234</v>
      </c>
      <c r="Q44" s="77">
        <f>P44/L$56</f>
        <v>1.8429487179487181</v>
      </c>
      <c r="R44" s="91">
        <f>Q44*$L$58</f>
        <v>3.6858974358974361</v>
      </c>
      <c r="T44" s="81">
        <v>44.230769230769226</v>
      </c>
      <c r="AF44" t="s">
        <v>108</v>
      </c>
      <c r="AG44" s="19">
        <f>J33/F46</f>
        <v>1.2216404886561954E-2</v>
      </c>
    </row>
    <row r="45" spans="2:33" x14ac:dyDescent="0.3">
      <c r="B45" s="51" t="s">
        <v>107</v>
      </c>
      <c r="C45" s="90">
        <v>150</v>
      </c>
      <c r="D45">
        <v>5</v>
      </c>
      <c r="E45">
        <v>20</v>
      </c>
      <c r="F45" s="24">
        <f>J50+J45*2+J41*4</f>
        <v>197.7</v>
      </c>
      <c r="G45" s="72">
        <f>C45*$C$72</f>
        <v>750</v>
      </c>
      <c r="I45" s="89" t="s">
        <v>106</v>
      </c>
      <c r="J45" s="88">
        <v>35.4</v>
      </c>
      <c r="K45" s="87">
        <f>C40/D40*AG46+0.036*1*F39/D39*AG47</f>
        <v>0.25488</v>
      </c>
      <c r="L45" s="86">
        <f t="shared" si="7"/>
        <v>95.58</v>
      </c>
      <c r="M45" s="86">
        <f t="shared" si="8"/>
        <v>39.825000000000003</v>
      </c>
      <c r="N45" s="85">
        <f t="shared" si="9"/>
        <v>79.650000000000006</v>
      </c>
      <c r="O45" s="87">
        <f>C40/E40*AG46+0.036*1*F39/E39*AG47</f>
        <v>6.3719999999999999E-2</v>
      </c>
      <c r="P45" s="86">
        <f>O45/(1000/L$57)*1000</f>
        <v>9.5579999999999981</v>
      </c>
      <c r="Q45" s="86">
        <f>P45/L$56</f>
        <v>3.9824999999999995</v>
      </c>
      <c r="R45" s="85">
        <f>Q45*L$58</f>
        <v>7.964999999999999</v>
      </c>
      <c r="T45" s="81">
        <v>76.463999999999999</v>
      </c>
      <c r="AF45" t="s">
        <v>105</v>
      </c>
      <c r="AG45" s="19">
        <f>J52/F47</f>
        <v>0.48017621145374456</v>
      </c>
    </row>
    <row r="46" spans="2:33" x14ac:dyDescent="0.3">
      <c r="B46" s="51" t="s">
        <v>104</v>
      </c>
      <c r="C46">
        <v>6</v>
      </c>
      <c r="D46">
        <v>5</v>
      </c>
      <c r="E46">
        <v>20</v>
      </c>
      <c r="F46">
        <f>J33+J36*4+J51*7+J37*24+J41*4</f>
        <v>1146</v>
      </c>
      <c r="G46" s="72">
        <f>C46*$C$72</f>
        <v>30</v>
      </c>
      <c r="I46" s="50"/>
      <c r="K46" s="50"/>
      <c r="N46" s="49"/>
      <c r="O46" s="50"/>
      <c r="R46" s="49"/>
      <c r="T46" s="35"/>
      <c r="AB46">
        <v>0.08</v>
      </c>
      <c r="AD46" s="71">
        <f>AB46</f>
        <v>0.08</v>
      </c>
      <c r="AE46" s="70">
        <f>AD46/2</f>
        <v>0.04</v>
      </c>
      <c r="AF46" t="s">
        <v>103</v>
      </c>
      <c r="AG46" s="19">
        <f>J45/F40</f>
        <v>0.60616438356164382</v>
      </c>
    </row>
    <row r="47" spans="2:33" x14ac:dyDescent="0.3">
      <c r="B47" s="51" t="s">
        <v>102</v>
      </c>
      <c r="C47">
        <v>50</v>
      </c>
      <c r="D47">
        <v>5</v>
      </c>
      <c r="E47">
        <v>20</v>
      </c>
      <c r="F47">
        <f>J52+J45*2</f>
        <v>136.19999999999999</v>
      </c>
      <c r="G47" s="72">
        <f>C47*$C$72</f>
        <v>250</v>
      </c>
      <c r="I47" s="84"/>
      <c r="J47" s="4"/>
      <c r="K47" s="83" t="s">
        <v>101</v>
      </c>
      <c r="L47" s="5" t="s">
        <v>100</v>
      </c>
      <c r="M47" s="5" t="s">
        <v>61</v>
      </c>
      <c r="N47" s="82" t="s">
        <v>61</v>
      </c>
      <c r="O47" s="83" t="s">
        <v>101</v>
      </c>
      <c r="P47" s="5" t="s">
        <v>100</v>
      </c>
      <c r="Q47" s="5" t="s">
        <v>61</v>
      </c>
      <c r="R47" s="82" t="s">
        <v>61</v>
      </c>
      <c r="T47" s="81"/>
      <c r="AD47" s="19"/>
      <c r="AE47" s="19"/>
      <c r="AF47" t="s">
        <v>99</v>
      </c>
      <c r="AG47" s="19">
        <f>J45/F39</f>
        <v>0.97252747252747251</v>
      </c>
    </row>
    <row r="48" spans="2:33" x14ac:dyDescent="0.3">
      <c r="B48" s="36"/>
      <c r="G48" s="80"/>
      <c r="I48" s="79" t="s">
        <v>7</v>
      </c>
      <c r="J48" s="46">
        <v>10.8</v>
      </c>
      <c r="K48" s="78">
        <f>C43/D43*AG40</f>
        <v>2.0970873786407771</v>
      </c>
      <c r="L48" s="77">
        <f t="shared" ref="L48:L53" si="10">K48/(1000/K$57)</f>
        <v>0.78640776699029147</v>
      </c>
      <c r="M48" s="77">
        <f t="shared" ref="M48:M53" si="11">L48/K$56</f>
        <v>0.32766990291262144</v>
      </c>
      <c r="N48" s="76">
        <f t="shared" ref="N48:N53" si="12">M48*K$58</f>
        <v>0.65533980582524287</v>
      </c>
      <c r="O48" s="75">
        <f>C43/E43*AG40</f>
        <v>0.52427184466019428</v>
      </c>
      <c r="P48" s="74">
        <f t="shared" ref="P48:P53" si="13">O48/(1000/L$57)</f>
        <v>7.8640776699029136E-2</v>
      </c>
      <c r="Q48" s="74">
        <f t="shared" ref="Q48:Q53" si="14">P48/L$56</f>
        <v>3.2766990291262142E-2</v>
      </c>
      <c r="R48" s="73">
        <f t="shared" ref="R48:R53" si="15">Q48*L$58</f>
        <v>6.5533980582524284E-2</v>
      </c>
      <c r="T48" s="55">
        <v>3.1456310679611653E-2</v>
      </c>
      <c r="AB48">
        <v>1.3</v>
      </c>
      <c r="AD48" s="71">
        <f>AB48</f>
        <v>1.3</v>
      </c>
      <c r="AE48" s="70">
        <f>AD48/2</f>
        <v>0.65</v>
      </c>
      <c r="AF48" t="s">
        <v>98</v>
      </c>
      <c r="AG48" s="19">
        <v>5.7000000000000002E-2</v>
      </c>
    </row>
    <row r="49" spans="2:33" x14ac:dyDescent="0.3">
      <c r="B49" s="38" t="s">
        <v>97</v>
      </c>
      <c r="C49">
        <v>100</v>
      </c>
      <c r="D49" s="17">
        <v>5</v>
      </c>
      <c r="E49" s="17">
        <v>20</v>
      </c>
      <c r="F49">
        <v>416.2</v>
      </c>
      <c r="G49" s="72">
        <f>C49*$C$72</f>
        <v>500</v>
      </c>
      <c r="I49" s="48" t="s">
        <v>49</v>
      </c>
      <c r="J49" s="47">
        <v>63.5</v>
      </c>
      <c r="K49" s="69">
        <f>C44/D44*AG41</f>
        <v>3.7825763216679071</v>
      </c>
      <c r="L49" s="68">
        <f t="shared" si="10"/>
        <v>1.4184661206254652</v>
      </c>
      <c r="M49" s="68">
        <f t="shared" si="11"/>
        <v>0.59102755026061049</v>
      </c>
      <c r="N49" s="67">
        <f t="shared" si="12"/>
        <v>1.182055100521221</v>
      </c>
      <c r="O49" s="66">
        <f>C44/E44*AG41</f>
        <v>0.94564408041697678</v>
      </c>
      <c r="P49" s="65">
        <f t="shared" si="13"/>
        <v>0.14184661206254651</v>
      </c>
      <c r="Q49" s="65">
        <f t="shared" si="14"/>
        <v>5.9102755026061049E-2</v>
      </c>
      <c r="R49" s="64">
        <f t="shared" si="15"/>
        <v>0.1182055100521221</v>
      </c>
      <c r="T49" s="55">
        <v>2.2372284204345269E-2</v>
      </c>
      <c r="AB49">
        <v>0.05</v>
      </c>
      <c r="AD49" s="71">
        <f>AB49</f>
        <v>0.05</v>
      </c>
      <c r="AE49" s="70">
        <f>AD49/2</f>
        <v>2.5000000000000001E-2</v>
      </c>
      <c r="AF49" t="s">
        <v>96</v>
      </c>
      <c r="AG49" s="19">
        <f>J44/F34</f>
        <v>0.14743589743589744</v>
      </c>
    </row>
    <row r="50" spans="2:33" x14ac:dyDescent="0.3">
      <c r="B50" s="36"/>
      <c r="I50" s="48" t="s">
        <v>47</v>
      </c>
      <c r="J50" s="47">
        <v>54.9</v>
      </c>
      <c r="K50" s="69">
        <f>C45/D45*AG42</f>
        <v>8.330804248861913</v>
      </c>
      <c r="L50" s="68">
        <f t="shared" si="10"/>
        <v>3.1240515933232174</v>
      </c>
      <c r="M50" s="68">
        <f t="shared" si="11"/>
        <v>1.301688163884674</v>
      </c>
      <c r="N50" s="67">
        <f t="shared" si="12"/>
        <v>2.603376327769348</v>
      </c>
      <c r="O50" s="66">
        <f>C45/E45*AG42</f>
        <v>2.0827010622154782</v>
      </c>
      <c r="P50" s="65">
        <f t="shared" si="13"/>
        <v>0.31240515933232171</v>
      </c>
      <c r="Q50" s="65">
        <f t="shared" si="14"/>
        <v>0.13016881638846739</v>
      </c>
      <c r="R50" s="64">
        <f t="shared" si="15"/>
        <v>0.26033763277693478</v>
      </c>
      <c r="T50" s="55">
        <v>0.45845511482254708</v>
      </c>
      <c r="AB50">
        <v>2.2999999999999998</v>
      </c>
      <c r="AD50" s="71">
        <f>AB50</f>
        <v>2.2999999999999998</v>
      </c>
      <c r="AE50" s="70">
        <f>AD50/2</f>
        <v>1.1499999999999999</v>
      </c>
      <c r="AF50" t="s">
        <v>95</v>
      </c>
      <c r="AG50" s="19">
        <f>J42/F35</f>
        <v>0.15906386354621183</v>
      </c>
    </row>
    <row r="51" spans="2:33" x14ac:dyDescent="0.3">
      <c r="B51" s="51"/>
      <c r="D51" s="11"/>
      <c r="I51" s="48" t="s">
        <v>45</v>
      </c>
      <c r="J51" s="47">
        <v>96</v>
      </c>
      <c r="K51" s="69">
        <f>C46/D46*AG43</f>
        <v>0.70366492146596848</v>
      </c>
      <c r="L51" s="68">
        <f t="shared" si="10"/>
        <v>0.26387434554973821</v>
      </c>
      <c r="M51" s="68">
        <f t="shared" si="11"/>
        <v>0.1099476439790576</v>
      </c>
      <c r="N51" s="67">
        <f t="shared" si="12"/>
        <v>0.21989528795811519</v>
      </c>
      <c r="O51" s="66">
        <f>C46/E46*AG43</f>
        <v>0.17591623036649212</v>
      </c>
      <c r="P51" s="65">
        <f t="shared" si="13"/>
        <v>2.6387434554973818E-2</v>
      </c>
      <c r="Q51" s="65">
        <f t="shared" si="14"/>
        <v>1.0994764397905758E-2</v>
      </c>
      <c r="R51" s="64">
        <f t="shared" si="15"/>
        <v>2.1989528795811515E-2</v>
      </c>
      <c r="T51" s="55">
        <v>1.407329842931937E-2</v>
      </c>
      <c r="AE51" s="19"/>
      <c r="AG51" s="19"/>
    </row>
    <row r="52" spans="2:33" x14ac:dyDescent="0.3">
      <c r="B52" s="51"/>
      <c r="I52" s="48" t="s">
        <v>41</v>
      </c>
      <c r="J52" s="47">
        <v>65.400000000000006</v>
      </c>
      <c r="K52" s="69">
        <f>C47/D47*AG45</f>
        <v>4.8017621145374454</v>
      </c>
      <c r="L52" s="68">
        <f t="shared" si="10"/>
        <v>1.8006607929515421</v>
      </c>
      <c r="M52" s="68">
        <f t="shared" si="11"/>
        <v>0.75027533039647587</v>
      </c>
      <c r="N52" s="67">
        <f t="shared" si="12"/>
        <v>1.5005506607929517</v>
      </c>
      <c r="O52" s="66">
        <f>C47/E47*AG45</f>
        <v>1.2004405286343613</v>
      </c>
      <c r="P52" s="65">
        <f t="shared" si="13"/>
        <v>0.1800660792951542</v>
      </c>
      <c r="Q52" s="65">
        <f t="shared" si="14"/>
        <v>7.5027533039647584E-2</v>
      </c>
      <c r="R52" s="64">
        <f t="shared" si="15"/>
        <v>0.15005506607929517</v>
      </c>
      <c r="T52" s="55">
        <v>4.3215859030837009E-2</v>
      </c>
      <c r="AE52" s="19"/>
      <c r="AG52" s="19"/>
    </row>
    <row r="53" spans="2:33" x14ac:dyDescent="0.3">
      <c r="B53" s="51"/>
      <c r="I53" s="63" t="s">
        <v>44</v>
      </c>
      <c r="J53" s="62">
        <v>55.8</v>
      </c>
      <c r="K53" s="61">
        <f>C49/D49*AG48</f>
        <v>1.1400000000000001</v>
      </c>
      <c r="L53" s="60">
        <f t="shared" si="10"/>
        <v>0.42750000000000005</v>
      </c>
      <c r="M53" s="60">
        <f t="shared" si="11"/>
        <v>0.17812500000000003</v>
      </c>
      <c r="N53" s="59">
        <f t="shared" si="12"/>
        <v>0.35625000000000007</v>
      </c>
      <c r="O53" s="58">
        <f>C49/E49*AG48</f>
        <v>0.28500000000000003</v>
      </c>
      <c r="P53" s="57">
        <f t="shared" si="13"/>
        <v>4.2750000000000003E-2</v>
      </c>
      <c r="Q53" s="57">
        <f t="shared" si="14"/>
        <v>1.7812500000000002E-2</v>
      </c>
      <c r="R53" s="56">
        <f t="shared" si="15"/>
        <v>3.5625000000000004E-2</v>
      </c>
      <c r="T53" s="55">
        <v>4.1040000000000007E-2</v>
      </c>
      <c r="AG53" s="19"/>
    </row>
    <row r="54" spans="2:33" x14ac:dyDescent="0.3">
      <c r="B54" s="51"/>
      <c r="T54" s="35"/>
      <c r="AG54" s="19"/>
    </row>
    <row r="55" spans="2:33" x14ac:dyDescent="0.3">
      <c r="B55" s="51"/>
      <c r="I55" s="54"/>
      <c r="J55" s="53"/>
      <c r="K55" s="53" t="s">
        <v>94</v>
      </c>
      <c r="L55" s="52" t="s">
        <v>93</v>
      </c>
      <c r="T55" s="35"/>
      <c r="AG55" s="19"/>
    </row>
    <row r="56" spans="2:33" x14ac:dyDescent="0.3">
      <c r="B56" s="51"/>
      <c r="I56" s="50" t="s">
        <v>92</v>
      </c>
      <c r="J56" t="s">
        <v>91</v>
      </c>
      <c r="K56">
        <v>2.4</v>
      </c>
      <c r="L56" s="49">
        <v>2.4</v>
      </c>
      <c r="T56" s="35"/>
    </row>
    <row r="57" spans="2:33" x14ac:dyDescent="0.3">
      <c r="B57" s="36"/>
      <c r="I57" s="48" t="s">
        <v>90</v>
      </c>
      <c r="J57" s="47" t="s">
        <v>89</v>
      </c>
      <c r="K57" s="46">
        <f>75*D33</f>
        <v>375</v>
      </c>
      <c r="L57" s="45">
        <f>K57*0.1*E33/D33</f>
        <v>150</v>
      </c>
      <c r="T57" s="35"/>
    </row>
    <row r="58" spans="2:33" x14ac:dyDescent="0.3">
      <c r="B58" s="36"/>
      <c r="I58" s="44" t="s">
        <v>88</v>
      </c>
      <c r="J58" s="3"/>
      <c r="K58" s="3">
        <v>2</v>
      </c>
      <c r="L58" s="43">
        <v>2</v>
      </c>
      <c r="T58" s="35"/>
    </row>
    <row r="59" spans="2:33" x14ac:dyDescent="0.3">
      <c r="B59" s="36"/>
      <c r="T59" s="35"/>
    </row>
    <row r="60" spans="2:33" x14ac:dyDescent="0.3">
      <c r="B60" s="41" t="s">
        <v>87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39"/>
    </row>
    <row r="61" spans="2:33" x14ac:dyDescent="0.3">
      <c r="B61" s="41" t="s">
        <v>86</v>
      </c>
      <c r="C61" s="40"/>
      <c r="D61" s="40"/>
      <c r="E61" s="42" t="s">
        <v>85</v>
      </c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39"/>
    </row>
    <row r="62" spans="2:33" x14ac:dyDescent="0.3">
      <c r="B62" s="41" t="s">
        <v>84</v>
      </c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39"/>
    </row>
    <row r="63" spans="2:33" x14ac:dyDescent="0.3">
      <c r="B63" s="41" t="s">
        <v>83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39"/>
    </row>
    <row r="64" spans="2:33" x14ac:dyDescent="0.3">
      <c r="B64" s="41" t="s">
        <v>82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39"/>
    </row>
    <row r="65" spans="2:33" x14ac:dyDescent="0.3">
      <c r="B65" s="41" t="s">
        <v>81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39"/>
      <c r="AG65" s="18"/>
    </row>
    <row r="66" spans="2:33" x14ac:dyDescent="0.3">
      <c r="B66" s="36"/>
      <c r="T66" s="35"/>
      <c r="AG66" s="18"/>
    </row>
    <row r="67" spans="2:33" x14ac:dyDescent="0.3">
      <c r="B67" s="38" t="s">
        <v>80</v>
      </c>
      <c r="C67" s="37" t="s">
        <v>79</v>
      </c>
      <c r="D67" s="37" t="s">
        <v>78</v>
      </c>
      <c r="E67" s="37" t="s">
        <v>77</v>
      </c>
      <c r="F67" s="37"/>
      <c r="T67" s="35"/>
      <c r="AG67" s="18"/>
    </row>
    <row r="68" spans="2:33" x14ac:dyDescent="0.3">
      <c r="B68" s="36" t="s">
        <v>31</v>
      </c>
      <c r="D68">
        <v>24</v>
      </c>
      <c r="E68">
        <v>24</v>
      </c>
      <c r="T68" s="35"/>
      <c r="AG68" s="18"/>
    </row>
    <row r="69" spans="2:33" x14ac:dyDescent="0.3">
      <c r="B69" s="36" t="s">
        <v>76</v>
      </c>
      <c r="D69">
        <f>K57*K58</f>
        <v>750</v>
      </c>
      <c r="E69">
        <f>L57*L58</f>
        <v>300</v>
      </c>
      <c r="F69" t="s">
        <v>73</v>
      </c>
      <c r="T69" s="35"/>
      <c r="AG69" s="18"/>
    </row>
    <row r="70" spans="2:33" x14ac:dyDescent="0.3">
      <c r="B70" s="36" t="s">
        <v>75</v>
      </c>
      <c r="D70">
        <f>D68*D69</f>
        <v>18000</v>
      </c>
      <c r="E70">
        <f>E68*E69</f>
        <v>7200</v>
      </c>
      <c r="F70" t="s">
        <v>73</v>
      </c>
      <c r="T70" s="35"/>
      <c r="AG70" s="18"/>
    </row>
    <row r="71" spans="2:33" x14ac:dyDescent="0.3">
      <c r="B71" s="36" t="s">
        <v>74</v>
      </c>
      <c r="D71">
        <f>D70/$D$49</f>
        <v>3600</v>
      </c>
      <c r="E71">
        <f>E70/$E$49</f>
        <v>360</v>
      </c>
      <c r="F71" t="s">
        <v>73</v>
      </c>
      <c r="T71" s="35"/>
      <c r="AE71" s="18"/>
    </row>
    <row r="72" spans="2:33" s="22" customFormat="1" ht="15" thickBot="1" x14ac:dyDescent="0.35">
      <c r="B72" s="34" t="s">
        <v>72</v>
      </c>
      <c r="C72" s="33">
        <v>5</v>
      </c>
      <c r="D72" s="33">
        <f>ROUNDUP(D71/1000,0)</f>
        <v>4</v>
      </c>
      <c r="E72" s="33">
        <f>ROUNDUP(E71/1000,0)</f>
        <v>1</v>
      </c>
      <c r="F72" s="32" t="s">
        <v>71</v>
      </c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1"/>
      <c r="U72"/>
      <c r="V72"/>
      <c r="W72"/>
      <c r="X72"/>
      <c r="Y72"/>
      <c r="Z72"/>
      <c r="AA72"/>
      <c r="AB72"/>
      <c r="AE72" s="27"/>
    </row>
    <row r="73" spans="2:33" s="30" customFormat="1" x14ac:dyDescent="0.3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 s="22"/>
      <c r="AD73" s="22"/>
    </row>
    <row r="74" spans="2:33" s="22" customFormat="1" x14ac:dyDescent="0.3">
      <c r="B74" s="29" t="s">
        <v>70</v>
      </c>
      <c r="C74" s="29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/>
      <c r="S74"/>
      <c r="T74"/>
      <c r="AE74" s="27"/>
    </row>
    <row r="75" spans="2:33" s="22" customFormat="1" x14ac:dyDescent="0.3">
      <c r="B75" s="26" t="s">
        <v>69</v>
      </c>
      <c r="C75" s="26"/>
      <c r="R75"/>
      <c r="S75"/>
      <c r="T75"/>
      <c r="AE75" s="25"/>
    </row>
    <row r="76" spans="2:33" s="22" customFormat="1" x14ac:dyDescent="0.3">
      <c r="B76" s="24" t="s">
        <v>68</v>
      </c>
      <c r="C76" s="24">
        <v>1200</v>
      </c>
      <c r="R76"/>
      <c r="S76"/>
      <c r="T76"/>
      <c r="AE76" s="25"/>
    </row>
    <row r="77" spans="2:33" s="22" customFormat="1" x14ac:dyDescent="0.3">
      <c r="B77" s="24" t="s">
        <v>67</v>
      </c>
      <c r="C77" s="24">
        <v>0.1</v>
      </c>
      <c r="R77"/>
      <c r="S77"/>
      <c r="T77"/>
      <c r="AE77" s="25"/>
    </row>
    <row r="78" spans="2:33" x14ac:dyDescent="0.3">
      <c r="B78" s="24" t="s">
        <v>66</v>
      </c>
      <c r="C78" s="24">
        <v>10000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AE78" s="18"/>
    </row>
    <row r="79" spans="2:33" x14ac:dyDescent="0.3">
      <c r="B79" s="24" t="s">
        <v>65</v>
      </c>
      <c r="C79" s="23">
        <f>C76*C77*C78</f>
        <v>1200000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AE79" s="21"/>
    </row>
    <row r="80" spans="2:33" x14ac:dyDescent="0.3">
      <c r="AE80" s="21"/>
    </row>
    <row r="81" spans="2:31" x14ac:dyDescent="0.3">
      <c r="B81" s="20" t="s">
        <v>63</v>
      </c>
      <c r="C81" s="20" t="s">
        <v>62</v>
      </c>
      <c r="D81" s="20" t="s">
        <v>61</v>
      </c>
      <c r="E81" s="20" t="s">
        <v>64</v>
      </c>
      <c r="J81" s="20" t="s">
        <v>63</v>
      </c>
      <c r="K81" s="20" t="s">
        <v>62</v>
      </c>
      <c r="L81" s="20" t="s">
        <v>61</v>
      </c>
      <c r="AE81" s="19"/>
    </row>
    <row r="82" spans="2:31" x14ac:dyDescent="0.3">
      <c r="B82" t="s">
        <v>56</v>
      </c>
      <c r="C82" s="17">
        <f>300*39/(39+16*2)</f>
        <v>164.78873239436621</v>
      </c>
      <c r="D82" s="14">
        <f>C82*10^6/$C$79</f>
        <v>137.32394366197184</v>
      </c>
      <c r="E82" t="s">
        <v>60</v>
      </c>
      <c r="J82" t="s">
        <v>59</v>
      </c>
      <c r="K82">
        <v>99.000000000000014</v>
      </c>
      <c r="L82" s="14">
        <f t="shared" ref="L82:L91" si="16">K82*10^6/$C$79</f>
        <v>82.500000000000014</v>
      </c>
      <c r="AE82" s="19"/>
    </row>
    <row r="83" spans="2:31" x14ac:dyDescent="0.3">
      <c r="B83" t="s">
        <v>52</v>
      </c>
      <c r="C83">
        <v>40</v>
      </c>
      <c r="D83" s="14">
        <f>C83*10^6/$C$79</f>
        <v>33.333333333333336</v>
      </c>
      <c r="E83" t="s">
        <v>58</v>
      </c>
      <c r="J83" t="s">
        <v>0</v>
      </c>
      <c r="K83" s="17">
        <v>36.299999999999997</v>
      </c>
      <c r="L83" s="14">
        <f t="shared" si="16"/>
        <v>30.25</v>
      </c>
      <c r="AE83" s="19"/>
    </row>
    <row r="84" spans="2:31" x14ac:dyDescent="0.3">
      <c r="B84" t="s">
        <v>55</v>
      </c>
      <c r="C84">
        <v>70</v>
      </c>
      <c r="D84" s="14">
        <f>C84*10^6/$C$79</f>
        <v>58.333333333333336</v>
      </c>
      <c r="E84" t="s">
        <v>57</v>
      </c>
      <c r="J84" t="s">
        <v>56</v>
      </c>
      <c r="K84" s="17">
        <v>99.6</v>
      </c>
      <c r="L84" s="14">
        <f t="shared" si="16"/>
        <v>83</v>
      </c>
      <c r="AE84" s="19"/>
    </row>
    <row r="85" spans="2:31" x14ac:dyDescent="0.3">
      <c r="J85" t="s">
        <v>55</v>
      </c>
      <c r="K85" s="17">
        <v>50</v>
      </c>
      <c r="L85" s="14">
        <f t="shared" si="16"/>
        <v>41.666666666666664</v>
      </c>
      <c r="M85" t="s">
        <v>54</v>
      </c>
      <c r="AE85" s="19"/>
    </row>
    <row r="86" spans="2:31" x14ac:dyDescent="0.3">
      <c r="B86" t="s">
        <v>7</v>
      </c>
      <c r="C86">
        <v>1</v>
      </c>
      <c r="D86" s="15">
        <f t="shared" ref="D86:D91" si="17">C86*10^6/$C$79</f>
        <v>0.83333333333333337</v>
      </c>
      <c r="E86" t="s">
        <v>53</v>
      </c>
      <c r="J86" t="s">
        <v>52</v>
      </c>
      <c r="K86" s="17">
        <v>20</v>
      </c>
      <c r="L86" s="14">
        <f t="shared" si="16"/>
        <v>16.666666666666668</v>
      </c>
      <c r="AE86" s="19"/>
    </row>
    <row r="87" spans="2:31" x14ac:dyDescent="0.3">
      <c r="B87" t="s">
        <v>49</v>
      </c>
      <c r="C87">
        <v>3</v>
      </c>
      <c r="D87" s="15">
        <f t="shared" si="17"/>
        <v>2.5</v>
      </c>
      <c r="E87" t="s">
        <v>51</v>
      </c>
      <c r="J87" t="s">
        <v>7</v>
      </c>
      <c r="K87" s="11">
        <v>1</v>
      </c>
      <c r="L87" s="16">
        <f t="shared" si="16"/>
        <v>0.83333333333333337</v>
      </c>
      <c r="AE87" s="18"/>
    </row>
    <row r="88" spans="2:31" x14ac:dyDescent="0.3">
      <c r="B88" t="s">
        <v>47</v>
      </c>
      <c r="C88">
        <v>8</v>
      </c>
      <c r="D88" s="15">
        <f t="shared" si="17"/>
        <v>6.666666666666667</v>
      </c>
      <c r="E88" t="s">
        <v>50</v>
      </c>
      <c r="J88" t="s">
        <v>49</v>
      </c>
      <c r="K88" s="17">
        <v>10</v>
      </c>
      <c r="L88" s="14">
        <f t="shared" si="16"/>
        <v>8.3333333333333339</v>
      </c>
      <c r="AE88" s="18"/>
    </row>
    <row r="89" spans="2:31" x14ac:dyDescent="0.3">
      <c r="B89" t="s">
        <v>45</v>
      </c>
      <c r="C89" s="11">
        <v>0.5</v>
      </c>
      <c r="D89" s="15">
        <f t="shared" si="17"/>
        <v>0.41666666666666669</v>
      </c>
      <c r="E89" t="s">
        <v>48</v>
      </c>
      <c r="J89" t="s">
        <v>47</v>
      </c>
      <c r="K89" s="17">
        <v>20</v>
      </c>
      <c r="L89" s="14">
        <f t="shared" si="16"/>
        <v>16.666666666666668</v>
      </c>
      <c r="AE89" s="6"/>
    </row>
    <row r="90" spans="2:31" x14ac:dyDescent="0.3">
      <c r="B90" t="s">
        <v>41</v>
      </c>
      <c r="C90">
        <v>4</v>
      </c>
      <c r="D90" s="15">
        <f t="shared" si="17"/>
        <v>3.3333333333333335</v>
      </c>
      <c r="E90" t="s">
        <v>46</v>
      </c>
      <c r="J90" t="s">
        <v>45</v>
      </c>
      <c r="K90" s="11">
        <v>1</v>
      </c>
      <c r="L90" s="16">
        <f t="shared" si="16"/>
        <v>0.83333333333333337</v>
      </c>
      <c r="AE90" s="6"/>
    </row>
    <row r="91" spans="2:31" x14ac:dyDescent="0.3">
      <c r="B91" t="s">
        <v>44</v>
      </c>
      <c r="C91">
        <v>1</v>
      </c>
      <c r="D91" s="15">
        <f t="shared" si="17"/>
        <v>0.83333333333333337</v>
      </c>
      <c r="E91" t="s">
        <v>43</v>
      </c>
      <c r="F91" s="8" t="s">
        <v>42</v>
      </c>
      <c r="J91" t="s">
        <v>41</v>
      </c>
      <c r="K91">
        <v>10</v>
      </c>
      <c r="L91" s="14">
        <f t="shared" si="16"/>
        <v>8.3333333333333339</v>
      </c>
      <c r="AE91" s="6"/>
    </row>
    <row r="94" spans="2:31" x14ac:dyDescent="0.3">
      <c r="B94" t="s">
        <v>40</v>
      </c>
      <c r="C94" s="13" t="s">
        <v>39</v>
      </c>
      <c r="D94" s="12">
        <v>1.1837</v>
      </c>
    </row>
    <row r="95" spans="2:31" x14ac:dyDescent="0.3">
      <c r="B95" t="s">
        <v>38</v>
      </c>
      <c r="C95">
        <v>1</v>
      </c>
      <c r="D95">
        <v>0.5</v>
      </c>
      <c r="E95">
        <v>0.25</v>
      </c>
      <c r="F95">
        <v>0.1</v>
      </c>
      <c r="G95">
        <v>0.05</v>
      </c>
    </row>
    <row r="96" spans="2:31" x14ac:dyDescent="0.3">
      <c r="B96" t="s">
        <v>37</v>
      </c>
      <c r="C96" s="11">
        <v>83.25</v>
      </c>
      <c r="D96" s="11">
        <f t="shared" ref="D96:G97" si="18">$C96*D$95</f>
        <v>41.625</v>
      </c>
      <c r="E96" s="11">
        <f t="shared" si="18"/>
        <v>20.8125</v>
      </c>
      <c r="F96" s="11">
        <f t="shared" si="18"/>
        <v>8.3250000000000011</v>
      </c>
      <c r="G96" s="11">
        <f t="shared" si="18"/>
        <v>4.1625000000000005</v>
      </c>
    </row>
    <row r="97" spans="2:11" x14ac:dyDescent="0.3">
      <c r="B97" t="s">
        <v>36</v>
      </c>
      <c r="C97" s="11">
        <f>C96*D94</f>
        <v>98.543025</v>
      </c>
      <c r="D97" s="11">
        <f t="shared" si="18"/>
        <v>49.2715125</v>
      </c>
      <c r="E97" s="11">
        <f t="shared" si="18"/>
        <v>24.63575625</v>
      </c>
      <c r="F97" s="11">
        <f t="shared" si="18"/>
        <v>9.8543025000000011</v>
      </c>
      <c r="G97" s="11">
        <f t="shared" si="18"/>
        <v>4.9271512500000005</v>
      </c>
    </row>
    <row r="99" spans="2:11" x14ac:dyDescent="0.3">
      <c r="B99" s="4" t="s">
        <v>35</v>
      </c>
      <c r="C99" s="4" t="s">
        <v>34</v>
      </c>
      <c r="D99" s="4" t="s">
        <v>33</v>
      </c>
      <c r="E99" s="4" t="s">
        <v>32</v>
      </c>
      <c r="F99" s="4" t="s">
        <v>31</v>
      </c>
      <c r="G99" s="4" t="s">
        <v>30</v>
      </c>
      <c r="H99" s="4" t="s">
        <v>29</v>
      </c>
      <c r="I99" s="4" t="s">
        <v>28</v>
      </c>
      <c r="J99" s="4" t="s">
        <v>27</v>
      </c>
      <c r="K99" s="4" t="s">
        <v>26</v>
      </c>
    </row>
    <row r="100" spans="2:11" x14ac:dyDescent="0.3">
      <c r="B100">
        <v>1</v>
      </c>
      <c r="C100">
        <v>1</v>
      </c>
      <c r="D100">
        <v>1</v>
      </c>
      <c r="E100">
        <v>15</v>
      </c>
      <c r="F100">
        <f>B100*C100*D100*E100</f>
        <v>15</v>
      </c>
      <c r="G100">
        <v>50</v>
      </c>
      <c r="H100">
        <f>F100*G100/1000</f>
        <v>0.75</v>
      </c>
      <c r="I100">
        <v>1</v>
      </c>
      <c r="J100">
        <f>I100*D46</f>
        <v>5</v>
      </c>
      <c r="K100" s="11">
        <f>J100/H100</f>
        <v>6.666666666666667</v>
      </c>
    </row>
    <row r="101" spans="2:11" x14ac:dyDescent="0.3">
      <c r="B101" s="3">
        <v>12</v>
      </c>
      <c r="C101" s="3">
        <v>3</v>
      </c>
      <c r="D101" s="3">
        <v>1</v>
      </c>
      <c r="E101" s="3">
        <v>1</v>
      </c>
      <c r="F101" s="3">
        <f>B101*C101*D101*E101</f>
        <v>36</v>
      </c>
      <c r="G101" s="3">
        <v>50</v>
      </c>
      <c r="H101" s="3">
        <f>F101*G101/1000</f>
        <v>1.8</v>
      </c>
      <c r="I101" s="3">
        <v>2</v>
      </c>
      <c r="J101" s="3">
        <f>I101*D47</f>
        <v>10</v>
      </c>
      <c r="K101" s="10">
        <f>J101/H101</f>
        <v>5.5555555555555554</v>
      </c>
    </row>
    <row r="103" spans="2:11" x14ac:dyDescent="0.3">
      <c r="B103" s="9"/>
    </row>
    <row r="104" spans="2:11" x14ac:dyDescent="0.3">
      <c r="B104" s="9"/>
    </row>
  </sheetData>
  <mergeCells count="2">
    <mergeCell ref="K30:N30"/>
    <mergeCell ref="O30:R30"/>
  </mergeCells>
  <hyperlinks>
    <hyperlink ref="F91" r:id="rId1" xr:uid="{43545AFC-2CF8-4737-B245-E74EDFAA2A8D}"/>
  </hyperlinks>
  <pageMargins left="0.7" right="0.7" top="0.75" bottom="0.75" header="0.3" footer="0.3"/>
  <pageSetup paperSize="9" scale="24" orientation="landscape"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8339-340B-4699-BD6C-6A42AD8C69A7}">
  <sheetPr codeName="Sheet8"/>
  <dimension ref="A1:AMF30"/>
  <sheetViews>
    <sheetView workbookViewId="0">
      <selection activeCell="D68" sqref="D68"/>
    </sheetView>
  </sheetViews>
  <sheetFormatPr baseColWidth="10" defaultColWidth="12.5546875" defaultRowHeight="14.4" x14ac:dyDescent="0.3"/>
  <cols>
    <col min="1" max="2" width="5.33203125" style="141" customWidth="1"/>
    <col min="3" max="3" width="22.5546875" style="141" customWidth="1"/>
    <col min="4" max="4" width="8" style="141" customWidth="1"/>
    <col min="5" max="5" width="14.33203125" style="141" customWidth="1"/>
    <col min="6" max="7" width="5.6640625" style="141" customWidth="1"/>
    <col min="8" max="8" width="9.88671875" style="142" bestFit="1" customWidth="1"/>
    <col min="9" max="10" width="8.5546875" style="141" bestFit="1" customWidth="1"/>
    <col min="11" max="11" width="9.33203125" style="141" bestFit="1" customWidth="1"/>
    <col min="12" max="18" width="8.5546875" style="141" bestFit="1" customWidth="1"/>
    <col min="19" max="1020" width="12.5546875" style="141"/>
    <col min="1021" max="16384" width="12.5546875" style="140"/>
  </cols>
  <sheetData>
    <row r="1" spans="1:1019" x14ac:dyDescent="0.3">
      <c r="A1" s="191" t="s">
        <v>235</v>
      </c>
      <c r="B1" s="140"/>
      <c r="C1" s="140"/>
      <c r="D1" s="140"/>
      <c r="E1" s="140"/>
      <c r="F1" s="140"/>
      <c r="G1" s="140"/>
      <c r="H1" s="147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  <c r="EA1" s="140"/>
      <c r="EB1" s="140"/>
      <c r="EC1" s="140"/>
      <c r="ED1" s="140"/>
      <c r="EE1" s="140"/>
      <c r="EF1" s="140"/>
      <c r="EG1" s="140"/>
      <c r="EH1" s="140"/>
      <c r="EI1" s="140"/>
      <c r="EJ1" s="140"/>
      <c r="EK1" s="140"/>
      <c r="EL1" s="140"/>
      <c r="EM1" s="140"/>
      <c r="EN1" s="140"/>
      <c r="EO1" s="140"/>
      <c r="EP1" s="140"/>
      <c r="EQ1" s="140"/>
      <c r="ER1" s="140"/>
      <c r="ES1" s="140"/>
      <c r="ET1" s="140"/>
      <c r="EU1" s="140"/>
      <c r="EV1" s="140"/>
      <c r="EW1" s="140"/>
      <c r="EX1" s="140"/>
      <c r="EY1" s="140"/>
      <c r="EZ1" s="140"/>
      <c r="FA1" s="140"/>
      <c r="FB1" s="140"/>
      <c r="FC1" s="140"/>
      <c r="FD1" s="140"/>
      <c r="FE1" s="140"/>
      <c r="FF1" s="140"/>
      <c r="FG1" s="140"/>
      <c r="FH1" s="140"/>
      <c r="FI1" s="140"/>
      <c r="FJ1" s="140"/>
      <c r="FK1" s="140"/>
      <c r="FL1" s="140"/>
      <c r="FM1" s="140"/>
      <c r="FN1" s="140"/>
      <c r="FO1" s="140"/>
      <c r="FP1" s="140"/>
      <c r="FQ1" s="140"/>
      <c r="FR1" s="140"/>
      <c r="FS1" s="140"/>
      <c r="FT1" s="140"/>
      <c r="FU1" s="140"/>
      <c r="FV1" s="140"/>
      <c r="FW1" s="140"/>
      <c r="FX1" s="140"/>
      <c r="FY1" s="140"/>
      <c r="FZ1" s="140"/>
      <c r="GA1" s="140"/>
      <c r="GB1" s="140"/>
      <c r="GC1" s="140"/>
      <c r="GD1" s="140"/>
      <c r="GE1" s="140"/>
      <c r="GF1" s="140"/>
      <c r="GG1" s="140"/>
      <c r="GH1" s="140"/>
      <c r="GI1" s="140"/>
      <c r="GJ1" s="140"/>
      <c r="GK1" s="140"/>
      <c r="GL1" s="140"/>
      <c r="GM1" s="140"/>
      <c r="GN1" s="140"/>
      <c r="GO1" s="140"/>
      <c r="GP1" s="140"/>
      <c r="GQ1" s="140"/>
      <c r="GR1" s="140"/>
      <c r="GS1" s="140"/>
      <c r="GT1" s="140"/>
      <c r="GU1" s="140"/>
      <c r="GV1" s="140"/>
      <c r="GW1" s="140"/>
      <c r="GX1" s="140"/>
      <c r="GY1" s="140"/>
      <c r="GZ1" s="140"/>
      <c r="HA1" s="140"/>
      <c r="HB1" s="140"/>
      <c r="HC1" s="140"/>
      <c r="HD1" s="140"/>
      <c r="HE1" s="140"/>
      <c r="HF1" s="140"/>
      <c r="HG1" s="140"/>
      <c r="HH1" s="140"/>
      <c r="HI1" s="140"/>
      <c r="HJ1" s="140"/>
      <c r="HK1" s="140"/>
      <c r="HL1" s="140"/>
      <c r="HM1" s="140"/>
      <c r="HN1" s="140"/>
      <c r="HO1" s="140"/>
      <c r="HP1" s="140"/>
      <c r="HQ1" s="140"/>
      <c r="HR1" s="140"/>
      <c r="HS1" s="140"/>
      <c r="HT1" s="140"/>
      <c r="HU1" s="140"/>
      <c r="HV1" s="140"/>
      <c r="HW1" s="140"/>
      <c r="HX1" s="140"/>
      <c r="HY1" s="140"/>
      <c r="HZ1" s="140"/>
      <c r="IA1" s="140"/>
      <c r="IB1" s="140"/>
      <c r="IC1" s="140"/>
      <c r="ID1" s="140"/>
      <c r="IE1" s="140"/>
      <c r="IF1" s="140"/>
      <c r="IG1" s="140"/>
      <c r="IH1" s="140"/>
      <c r="II1" s="140"/>
      <c r="IJ1" s="140"/>
      <c r="IK1" s="140"/>
      <c r="IL1" s="140"/>
      <c r="IM1" s="140"/>
      <c r="IN1" s="140"/>
      <c r="IO1" s="140"/>
      <c r="IP1" s="140"/>
      <c r="IQ1" s="140"/>
      <c r="IR1" s="140"/>
      <c r="IS1" s="140"/>
      <c r="IT1" s="140"/>
      <c r="IU1" s="140"/>
      <c r="IV1" s="140"/>
      <c r="IW1" s="140"/>
      <c r="IX1" s="140"/>
      <c r="IY1" s="140"/>
      <c r="IZ1" s="140"/>
      <c r="JA1" s="140"/>
      <c r="JB1" s="140"/>
      <c r="JC1" s="140"/>
      <c r="JD1" s="140"/>
      <c r="JE1" s="140"/>
      <c r="JF1" s="140"/>
      <c r="JG1" s="140"/>
      <c r="JH1" s="140"/>
      <c r="JI1" s="140"/>
      <c r="JJ1" s="140"/>
      <c r="JK1" s="140"/>
      <c r="JL1" s="140"/>
      <c r="JM1" s="140"/>
      <c r="JN1" s="140"/>
      <c r="JO1" s="140"/>
      <c r="JP1" s="140"/>
      <c r="JQ1" s="140"/>
      <c r="JR1" s="140"/>
      <c r="JS1" s="140"/>
      <c r="JT1" s="140"/>
      <c r="JU1" s="140"/>
      <c r="JV1" s="140"/>
      <c r="JW1" s="140"/>
      <c r="JX1" s="140"/>
      <c r="JY1" s="140"/>
      <c r="JZ1" s="140"/>
      <c r="KA1" s="140"/>
      <c r="KB1" s="140"/>
      <c r="KC1" s="140"/>
      <c r="KD1" s="140"/>
      <c r="KE1" s="140"/>
      <c r="KF1" s="140"/>
      <c r="KG1" s="140"/>
      <c r="KH1" s="140"/>
      <c r="KI1" s="140"/>
      <c r="KJ1" s="140"/>
      <c r="KK1" s="140"/>
      <c r="KL1" s="140"/>
      <c r="KM1" s="140"/>
      <c r="KN1" s="140"/>
      <c r="KO1" s="140"/>
      <c r="KP1" s="140"/>
      <c r="KQ1" s="140"/>
      <c r="KR1" s="140"/>
      <c r="KS1" s="140"/>
      <c r="KT1" s="140"/>
      <c r="KU1" s="140"/>
      <c r="KV1" s="140"/>
      <c r="KW1" s="140"/>
      <c r="KX1" s="140"/>
      <c r="KY1" s="140"/>
      <c r="KZ1" s="140"/>
      <c r="LA1" s="140"/>
      <c r="LB1" s="140"/>
      <c r="LC1" s="140"/>
      <c r="LD1" s="140"/>
      <c r="LE1" s="140"/>
      <c r="LF1" s="140"/>
      <c r="LG1" s="140"/>
      <c r="LH1" s="140"/>
      <c r="LI1" s="140"/>
      <c r="LJ1" s="140"/>
      <c r="LK1" s="140"/>
      <c r="LL1" s="140"/>
      <c r="LM1" s="140"/>
      <c r="LN1" s="140"/>
      <c r="LO1" s="140"/>
      <c r="LP1" s="140"/>
      <c r="LQ1" s="140"/>
      <c r="LR1" s="140"/>
      <c r="LS1" s="140"/>
      <c r="LT1" s="140"/>
      <c r="LU1" s="140"/>
      <c r="LV1" s="140"/>
      <c r="LW1" s="140"/>
      <c r="LX1" s="140"/>
      <c r="LY1" s="140"/>
      <c r="LZ1" s="140"/>
      <c r="MA1" s="140"/>
      <c r="MB1" s="140"/>
      <c r="MC1" s="140"/>
      <c r="MD1" s="140"/>
      <c r="ME1" s="140"/>
      <c r="MF1" s="140"/>
      <c r="MG1" s="140"/>
      <c r="MH1" s="140"/>
      <c r="MI1" s="140"/>
      <c r="MJ1" s="140"/>
      <c r="MK1" s="140"/>
      <c r="ML1" s="140"/>
      <c r="MM1" s="140"/>
      <c r="MN1" s="140"/>
      <c r="MO1" s="140"/>
      <c r="MP1" s="140"/>
      <c r="MQ1" s="140"/>
      <c r="MR1" s="140"/>
      <c r="MS1" s="140"/>
      <c r="MT1" s="140"/>
      <c r="MU1" s="140"/>
      <c r="MV1" s="140"/>
      <c r="MW1" s="140"/>
      <c r="MX1" s="140"/>
      <c r="MY1" s="140"/>
      <c r="MZ1" s="140"/>
      <c r="NA1" s="140"/>
      <c r="NB1" s="140"/>
      <c r="NC1" s="140"/>
      <c r="ND1" s="140"/>
      <c r="NE1" s="140"/>
      <c r="NF1" s="140"/>
      <c r="NG1" s="140"/>
      <c r="NH1" s="140"/>
      <c r="NI1" s="140"/>
      <c r="NJ1" s="140"/>
      <c r="NK1" s="140"/>
      <c r="NL1" s="140"/>
      <c r="NM1" s="140"/>
      <c r="NN1" s="140"/>
      <c r="NO1" s="140"/>
      <c r="NP1" s="140"/>
      <c r="NQ1" s="140"/>
      <c r="NR1" s="140"/>
      <c r="NS1" s="140"/>
      <c r="NT1" s="140"/>
      <c r="NU1" s="140"/>
      <c r="NV1" s="140"/>
      <c r="NW1" s="140"/>
      <c r="NX1" s="140"/>
      <c r="NY1" s="140"/>
      <c r="NZ1" s="140"/>
      <c r="OA1" s="140"/>
      <c r="OB1" s="140"/>
      <c r="OC1" s="140"/>
      <c r="OD1" s="140"/>
      <c r="OE1" s="140"/>
      <c r="OF1" s="140"/>
      <c r="OG1" s="140"/>
      <c r="OH1" s="140"/>
      <c r="OI1" s="140"/>
      <c r="OJ1" s="140"/>
      <c r="OK1" s="140"/>
      <c r="OL1" s="140"/>
      <c r="OM1" s="140"/>
      <c r="ON1" s="140"/>
      <c r="OO1" s="140"/>
      <c r="OP1" s="140"/>
      <c r="OQ1" s="140"/>
      <c r="OR1" s="140"/>
      <c r="OS1" s="140"/>
      <c r="OT1" s="140"/>
      <c r="OU1" s="140"/>
      <c r="OV1" s="140"/>
      <c r="OW1" s="140"/>
      <c r="OX1" s="140"/>
      <c r="OY1" s="140"/>
      <c r="OZ1" s="140"/>
      <c r="PA1" s="140"/>
      <c r="PB1" s="140"/>
      <c r="PC1" s="140"/>
      <c r="PD1" s="140"/>
      <c r="PE1" s="140"/>
      <c r="PF1" s="140"/>
      <c r="PG1" s="140"/>
      <c r="PH1" s="140"/>
      <c r="PI1" s="140"/>
      <c r="PJ1" s="140"/>
      <c r="PK1" s="140"/>
      <c r="PL1" s="140"/>
      <c r="PM1" s="140"/>
      <c r="PN1" s="140"/>
      <c r="PO1" s="140"/>
      <c r="PP1" s="140"/>
      <c r="PQ1" s="140"/>
      <c r="PR1" s="140"/>
      <c r="PS1" s="140"/>
      <c r="PT1" s="140"/>
      <c r="PU1" s="140"/>
      <c r="PV1" s="140"/>
      <c r="PW1" s="140"/>
      <c r="PX1" s="140"/>
      <c r="PY1" s="140"/>
      <c r="PZ1" s="140"/>
      <c r="QA1" s="140"/>
      <c r="QB1" s="140"/>
      <c r="QC1" s="140"/>
      <c r="QD1" s="140"/>
      <c r="QE1" s="140"/>
      <c r="QF1" s="140"/>
      <c r="QG1" s="140"/>
      <c r="QH1" s="140"/>
      <c r="QI1" s="140"/>
      <c r="QJ1" s="140"/>
      <c r="QK1" s="140"/>
      <c r="QL1" s="140"/>
      <c r="QM1" s="140"/>
      <c r="QN1" s="140"/>
      <c r="QO1" s="140"/>
      <c r="QP1" s="140"/>
      <c r="QQ1" s="140"/>
      <c r="QR1" s="140"/>
      <c r="QS1" s="140"/>
      <c r="QT1" s="140"/>
      <c r="QU1" s="140"/>
      <c r="QV1" s="140"/>
      <c r="QW1" s="140"/>
      <c r="QX1" s="140"/>
      <c r="QY1" s="140"/>
      <c r="QZ1" s="140"/>
      <c r="RA1" s="140"/>
      <c r="RB1" s="140"/>
      <c r="RC1" s="140"/>
      <c r="RD1" s="140"/>
      <c r="RE1" s="140"/>
      <c r="RF1" s="140"/>
      <c r="RG1" s="140"/>
      <c r="RH1" s="140"/>
      <c r="RI1" s="140"/>
      <c r="RJ1" s="140"/>
      <c r="RK1" s="140"/>
      <c r="RL1" s="140"/>
      <c r="RM1" s="140"/>
      <c r="RN1" s="140"/>
      <c r="RO1" s="140"/>
      <c r="RP1" s="140"/>
      <c r="RQ1" s="140"/>
      <c r="RR1" s="140"/>
      <c r="RS1" s="140"/>
      <c r="RT1" s="140"/>
      <c r="RU1" s="140"/>
      <c r="RV1" s="140"/>
      <c r="RW1" s="140"/>
      <c r="RX1" s="140"/>
      <c r="RY1" s="140"/>
      <c r="RZ1" s="140"/>
      <c r="SA1" s="140"/>
      <c r="SB1" s="140"/>
      <c r="SC1" s="140"/>
      <c r="SD1" s="140"/>
      <c r="SE1" s="140"/>
      <c r="SF1" s="140"/>
      <c r="SG1" s="140"/>
      <c r="SH1" s="140"/>
      <c r="SI1" s="140"/>
      <c r="SJ1" s="140"/>
      <c r="SK1" s="140"/>
      <c r="SL1" s="140"/>
      <c r="SM1" s="140"/>
      <c r="SN1" s="140"/>
      <c r="SO1" s="140"/>
      <c r="SP1" s="140"/>
      <c r="SQ1" s="140"/>
      <c r="SR1" s="140"/>
      <c r="SS1" s="140"/>
      <c r="ST1" s="140"/>
      <c r="SU1" s="140"/>
      <c r="SV1" s="140"/>
      <c r="SW1" s="140"/>
      <c r="SX1" s="140"/>
      <c r="SY1" s="140"/>
      <c r="SZ1" s="140"/>
      <c r="TA1" s="140"/>
      <c r="TB1" s="140"/>
      <c r="TC1" s="140"/>
      <c r="TD1" s="140"/>
      <c r="TE1" s="140"/>
      <c r="TF1" s="140"/>
      <c r="TG1" s="140"/>
      <c r="TH1" s="140"/>
      <c r="TI1" s="140"/>
      <c r="TJ1" s="140"/>
      <c r="TK1" s="140"/>
      <c r="TL1" s="140"/>
      <c r="TM1" s="140"/>
      <c r="TN1" s="140"/>
      <c r="TO1" s="140"/>
      <c r="TP1" s="140"/>
      <c r="TQ1" s="140"/>
      <c r="TR1" s="140"/>
      <c r="TS1" s="140"/>
      <c r="TT1" s="140"/>
      <c r="TU1" s="140"/>
      <c r="TV1" s="140"/>
      <c r="TW1" s="140"/>
      <c r="TX1" s="140"/>
      <c r="TY1" s="140"/>
      <c r="TZ1" s="140"/>
      <c r="UA1" s="140"/>
      <c r="UB1" s="140"/>
      <c r="UC1" s="140"/>
      <c r="UD1" s="140"/>
      <c r="UE1" s="140"/>
      <c r="UF1" s="140"/>
      <c r="UG1" s="140"/>
      <c r="UH1" s="140"/>
      <c r="UI1" s="140"/>
      <c r="UJ1" s="140"/>
      <c r="UK1" s="140"/>
      <c r="UL1" s="140"/>
      <c r="UM1" s="140"/>
      <c r="UN1" s="140"/>
      <c r="UO1" s="140"/>
      <c r="UP1" s="140"/>
      <c r="UQ1" s="140"/>
      <c r="UR1" s="140"/>
      <c r="US1" s="140"/>
      <c r="UT1" s="140"/>
      <c r="UU1" s="140"/>
      <c r="UV1" s="140"/>
      <c r="UW1" s="140"/>
      <c r="UX1" s="140"/>
      <c r="UY1" s="140"/>
      <c r="UZ1" s="140"/>
      <c r="VA1" s="140"/>
      <c r="VB1" s="140"/>
      <c r="VC1" s="140"/>
      <c r="VD1" s="140"/>
      <c r="VE1" s="140"/>
      <c r="VF1" s="140"/>
      <c r="VG1" s="140"/>
      <c r="VH1" s="140"/>
      <c r="VI1" s="140"/>
      <c r="VJ1" s="140"/>
      <c r="VK1" s="140"/>
      <c r="VL1" s="140"/>
      <c r="VM1" s="140"/>
      <c r="VN1" s="140"/>
      <c r="VO1" s="140"/>
      <c r="VP1" s="140"/>
      <c r="VQ1" s="140"/>
      <c r="VR1" s="140"/>
      <c r="VS1" s="140"/>
      <c r="VT1" s="140"/>
      <c r="VU1" s="140"/>
      <c r="VV1" s="140"/>
      <c r="VW1" s="140"/>
      <c r="VX1" s="140"/>
      <c r="VY1" s="140"/>
      <c r="VZ1" s="140"/>
      <c r="WA1" s="140"/>
      <c r="WB1" s="140"/>
      <c r="WC1" s="140"/>
      <c r="WD1" s="140"/>
      <c r="WE1" s="140"/>
      <c r="WF1" s="140"/>
      <c r="WG1" s="140"/>
      <c r="WH1" s="140"/>
      <c r="WI1" s="140"/>
      <c r="WJ1" s="140"/>
      <c r="WK1" s="140"/>
      <c r="WL1" s="140"/>
      <c r="WM1" s="140"/>
      <c r="WN1" s="140"/>
      <c r="WO1" s="140"/>
      <c r="WP1" s="140"/>
      <c r="WQ1" s="140"/>
      <c r="WR1" s="140"/>
      <c r="WS1" s="140"/>
      <c r="WT1" s="140"/>
      <c r="WU1" s="140"/>
      <c r="WV1" s="140"/>
      <c r="WW1" s="140"/>
      <c r="WX1" s="140"/>
      <c r="WY1" s="140"/>
      <c r="WZ1" s="140"/>
      <c r="XA1" s="140"/>
      <c r="XB1" s="140"/>
      <c r="XC1" s="140"/>
      <c r="XD1" s="140"/>
      <c r="XE1" s="140"/>
      <c r="XF1" s="140"/>
      <c r="XG1" s="140"/>
      <c r="XH1" s="140"/>
      <c r="XI1" s="140"/>
      <c r="XJ1" s="140"/>
      <c r="XK1" s="140"/>
      <c r="XL1" s="140"/>
      <c r="XM1" s="140"/>
      <c r="XN1" s="140"/>
      <c r="XO1" s="140"/>
      <c r="XP1" s="140"/>
      <c r="XQ1" s="140"/>
      <c r="XR1" s="140"/>
      <c r="XS1" s="140"/>
      <c r="XT1" s="140"/>
      <c r="XU1" s="140"/>
      <c r="XV1" s="140"/>
      <c r="XW1" s="140"/>
      <c r="XX1" s="140"/>
      <c r="XY1" s="140"/>
      <c r="XZ1" s="140"/>
      <c r="YA1" s="140"/>
      <c r="YB1" s="140"/>
      <c r="YC1" s="140"/>
      <c r="YD1" s="140"/>
      <c r="YE1" s="140"/>
      <c r="YF1" s="140"/>
      <c r="YG1" s="140"/>
      <c r="YH1" s="140"/>
      <c r="YI1" s="140"/>
      <c r="YJ1" s="140"/>
      <c r="YK1" s="140"/>
      <c r="YL1" s="140"/>
      <c r="YM1" s="140"/>
      <c r="YN1" s="140"/>
      <c r="YO1" s="140"/>
      <c r="YP1" s="140"/>
      <c r="YQ1" s="140"/>
      <c r="YR1" s="140"/>
      <c r="YS1" s="140"/>
      <c r="YT1" s="140"/>
      <c r="YU1" s="140"/>
      <c r="YV1" s="140"/>
      <c r="YW1" s="140"/>
      <c r="YX1" s="140"/>
      <c r="YY1" s="140"/>
      <c r="YZ1" s="140"/>
      <c r="ZA1" s="140"/>
      <c r="ZB1" s="140"/>
      <c r="ZC1" s="140"/>
      <c r="ZD1" s="140"/>
      <c r="ZE1" s="140"/>
      <c r="ZF1" s="140"/>
      <c r="ZG1" s="140"/>
      <c r="ZH1" s="140"/>
      <c r="ZI1" s="140"/>
      <c r="ZJ1" s="140"/>
      <c r="ZK1" s="140"/>
      <c r="ZL1" s="140"/>
      <c r="ZM1" s="140"/>
      <c r="ZN1" s="140"/>
      <c r="ZO1" s="140"/>
      <c r="ZP1" s="140"/>
      <c r="ZQ1" s="140"/>
      <c r="ZR1" s="140"/>
      <c r="ZS1" s="140"/>
      <c r="ZT1" s="140"/>
      <c r="ZU1" s="140"/>
      <c r="ZV1" s="140"/>
      <c r="ZW1" s="140"/>
      <c r="ZX1" s="140"/>
      <c r="ZY1" s="140"/>
      <c r="ZZ1" s="140"/>
      <c r="AAA1" s="140"/>
      <c r="AAB1" s="140"/>
      <c r="AAC1" s="140"/>
      <c r="AAD1" s="140"/>
      <c r="AAE1" s="140"/>
      <c r="AAF1" s="140"/>
      <c r="AAG1" s="140"/>
      <c r="AAH1" s="140"/>
      <c r="AAI1" s="140"/>
      <c r="AAJ1" s="140"/>
      <c r="AAK1" s="140"/>
      <c r="AAL1" s="140"/>
      <c r="AAM1" s="140"/>
      <c r="AAN1" s="140"/>
      <c r="AAO1" s="140"/>
      <c r="AAP1" s="140"/>
      <c r="AAQ1" s="140"/>
      <c r="AAR1" s="140"/>
      <c r="AAS1" s="140"/>
      <c r="AAT1" s="140"/>
      <c r="AAU1" s="140"/>
      <c r="AAV1" s="140"/>
      <c r="AAW1" s="140"/>
      <c r="AAX1" s="140"/>
      <c r="AAY1" s="140"/>
      <c r="AAZ1" s="140"/>
      <c r="ABA1" s="140"/>
      <c r="ABB1" s="140"/>
      <c r="ABC1" s="140"/>
      <c r="ABD1" s="140"/>
      <c r="ABE1" s="140"/>
      <c r="ABF1" s="140"/>
      <c r="ABG1" s="140"/>
      <c r="ABH1" s="140"/>
      <c r="ABI1" s="140"/>
      <c r="ABJ1" s="140"/>
      <c r="ABK1" s="140"/>
      <c r="ABL1" s="140"/>
      <c r="ABM1" s="140"/>
      <c r="ABN1" s="140"/>
      <c r="ABO1" s="140"/>
      <c r="ABP1" s="140"/>
      <c r="ABQ1" s="140"/>
      <c r="ABR1" s="140"/>
      <c r="ABS1" s="140"/>
      <c r="ABT1" s="140"/>
      <c r="ABU1" s="140"/>
      <c r="ABV1" s="140"/>
      <c r="ABW1" s="140"/>
      <c r="ABX1" s="140"/>
      <c r="ABY1" s="140"/>
      <c r="ABZ1" s="140"/>
      <c r="ACA1" s="140"/>
      <c r="ACB1" s="140"/>
      <c r="ACC1" s="140"/>
      <c r="ACD1" s="140"/>
      <c r="ACE1" s="140"/>
      <c r="ACF1" s="140"/>
      <c r="ACG1" s="140"/>
      <c r="ACH1" s="140"/>
      <c r="ACI1" s="140"/>
      <c r="ACJ1" s="140"/>
      <c r="ACK1" s="140"/>
      <c r="ACL1" s="140"/>
      <c r="ACM1" s="140"/>
      <c r="ACN1" s="140"/>
      <c r="ACO1" s="140"/>
      <c r="ACP1" s="140"/>
      <c r="ACQ1" s="140"/>
      <c r="ACR1" s="140"/>
      <c r="ACS1" s="140"/>
      <c r="ACT1" s="140"/>
      <c r="ACU1" s="140"/>
      <c r="ACV1" s="140"/>
      <c r="ACW1" s="140"/>
      <c r="ACX1" s="140"/>
      <c r="ACY1" s="140"/>
      <c r="ACZ1" s="140"/>
      <c r="ADA1" s="140"/>
      <c r="ADB1" s="140"/>
      <c r="ADC1" s="140"/>
      <c r="ADD1" s="140"/>
      <c r="ADE1" s="140"/>
      <c r="ADF1" s="140"/>
      <c r="ADG1" s="140"/>
      <c r="ADH1" s="140"/>
      <c r="ADI1" s="140"/>
      <c r="ADJ1" s="140"/>
      <c r="ADK1" s="140"/>
      <c r="ADL1" s="140"/>
      <c r="ADM1" s="140"/>
      <c r="ADN1" s="140"/>
      <c r="ADO1" s="140"/>
      <c r="ADP1" s="140"/>
      <c r="ADQ1" s="140"/>
      <c r="ADR1" s="140"/>
      <c r="ADS1" s="140"/>
      <c r="ADT1" s="140"/>
      <c r="ADU1" s="140"/>
      <c r="ADV1" s="140"/>
      <c r="ADW1" s="140"/>
      <c r="ADX1" s="140"/>
      <c r="ADY1" s="140"/>
      <c r="ADZ1" s="140"/>
      <c r="AEA1" s="140"/>
      <c r="AEB1" s="140"/>
      <c r="AEC1" s="140"/>
      <c r="AED1" s="140"/>
      <c r="AEE1" s="140"/>
      <c r="AEF1" s="140"/>
      <c r="AEG1" s="140"/>
      <c r="AEH1" s="140"/>
      <c r="AEI1" s="140"/>
      <c r="AEJ1" s="140"/>
      <c r="AEK1" s="140"/>
      <c r="AEL1" s="140"/>
      <c r="AEM1" s="140"/>
      <c r="AEN1" s="140"/>
      <c r="AEO1" s="140"/>
      <c r="AEP1" s="140"/>
      <c r="AEQ1" s="140"/>
      <c r="AER1" s="140"/>
      <c r="AES1" s="140"/>
      <c r="AET1" s="140"/>
      <c r="AEU1" s="140"/>
      <c r="AEV1" s="140"/>
      <c r="AEW1" s="140"/>
      <c r="AEX1" s="140"/>
      <c r="AEY1" s="140"/>
      <c r="AEZ1" s="140"/>
      <c r="AFA1" s="140"/>
      <c r="AFB1" s="140"/>
      <c r="AFC1" s="140"/>
      <c r="AFD1" s="140"/>
      <c r="AFE1" s="140"/>
      <c r="AFF1" s="140"/>
      <c r="AFG1" s="140"/>
      <c r="AFH1" s="140"/>
      <c r="AFI1" s="140"/>
      <c r="AFJ1" s="140"/>
      <c r="AFK1" s="140"/>
      <c r="AFL1" s="140"/>
      <c r="AFM1" s="140"/>
      <c r="AFN1" s="140"/>
      <c r="AFO1" s="140"/>
      <c r="AFP1" s="140"/>
      <c r="AFQ1" s="140"/>
      <c r="AFR1" s="140"/>
      <c r="AFS1" s="140"/>
      <c r="AFT1" s="140"/>
      <c r="AFU1" s="140"/>
      <c r="AFV1" s="140"/>
      <c r="AFW1" s="140"/>
      <c r="AFX1" s="140"/>
      <c r="AFY1" s="140"/>
      <c r="AFZ1" s="140"/>
      <c r="AGA1" s="140"/>
      <c r="AGB1" s="140"/>
      <c r="AGC1" s="140"/>
      <c r="AGD1" s="140"/>
      <c r="AGE1" s="140"/>
      <c r="AGF1" s="140"/>
      <c r="AGG1" s="140"/>
      <c r="AGH1" s="140"/>
      <c r="AGI1" s="140"/>
      <c r="AGJ1" s="140"/>
      <c r="AGK1" s="140"/>
      <c r="AGL1" s="140"/>
      <c r="AGM1" s="140"/>
      <c r="AGN1" s="140"/>
      <c r="AGO1" s="140"/>
      <c r="AGP1" s="140"/>
      <c r="AGQ1" s="140"/>
      <c r="AGR1" s="140"/>
      <c r="AGS1" s="140"/>
      <c r="AGT1" s="140"/>
      <c r="AGU1" s="140"/>
      <c r="AGV1" s="140"/>
      <c r="AGW1" s="140"/>
      <c r="AGX1" s="140"/>
      <c r="AGY1" s="140"/>
      <c r="AGZ1" s="140"/>
      <c r="AHA1" s="140"/>
      <c r="AHB1" s="140"/>
      <c r="AHC1" s="140"/>
      <c r="AHD1" s="140"/>
      <c r="AHE1" s="140"/>
      <c r="AHF1" s="140"/>
      <c r="AHG1" s="140"/>
      <c r="AHH1" s="140"/>
      <c r="AHI1" s="140"/>
      <c r="AHJ1" s="140"/>
      <c r="AHK1" s="140"/>
      <c r="AHL1" s="140"/>
      <c r="AHM1" s="140"/>
      <c r="AHN1" s="140"/>
      <c r="AHO1" s="140"/>
      <c r="AHP1" s="140"/>
      <c r="AHQ1" s="140"/>
      <c r="AHR1" s="140"/>
      <c r="AHS1" s="140"/>
      <c r="AHT1" s="140"/>
      <c r="AHU1" s="140"/>
      <c r="AHV1" s="140"/>
      <c r="AHW1" s="140"/>
      <c r="AHX1" s="140"/>
      <c r="AHY1" s="140"/>
      <c r="AHZ1" s="140"/>
      <c r="AIA1" s="140"/>
      <c r="AIB1" s="140"/>
      <c r="AIC1" s="140"/>
      <c r="AID1" s="140"/>
      <c r="AIE1" s="140"/>
      <c r="AIF1" s="140"/>
      <c r="AIG1" s="140"/>
      <c r="AIH1" s="140"/>
      <c r="AII1" s="140"/>
      <c r="AIJ1" s="140"/>
      <c r="AIK1" s="140"/>
      <c r="AIL1" s="140"/>
      <c r="AIM1" s="140"/>
      <c r="AIN1" s="140"/>
      <c r="AIO1" s="140"/>
      <c r="AIP1" s="140"/>
      <c r="AIQ1" s="140"/>
      <c r="AIR1" s="140"/>
      <c r="AIS1" s="140"/>
      <c r="AIT1" s="140"/>
      <c r="AIU1" s="140"/>
      <c r="AIV1" s="140"/>
      <c r="AIW1" s="140"/>
      <c r="AIX1" s="140"/>
      <c r="AIY1" s="140"/>
      <c r="AIZ1" s="140"/>
      <c r="AJA1" s="140"/>
      <c r="AJB1" s="140"/>
      <c r="AJC1" s="140"/>
      <c r="AJD1" s="140"/>
      <c r="AJE1" s="140"/>
      <c r="AJF1" s="140"/>
      <c r="AJG1" s="140"/>
      <c r="AJH1" s="140"/>
      <c r="AJI1" s="140"/>
      <c r="AJJ1" s="140"/>
      <c r="AJK1" s="140"/>
      <c r="AJL1" s="140"/>
      <c r="AJM1" s="140"/>
      <c r="AJN1" s="140"/>
      <c r="AJO1" s="140"/>
      <c r="AJP1" s="140"/>
      <c r="AJQ1" s="140"/>
      <c r="AJR1" s="140"/>
      <c r="AJS1" s="140"/>
      <c r="AJT1" s="140"/>
      <c r="AJU1" s="140"/>
      <c r="AJV1" s="140"/>
      <c r="AJW1" s="140"/>
      <c r="AJX1" s="140"/>
      <c r="AJY1" s="140"/>
      <c r="AJZ1" s="140"/>
      <c r="AKA1" s="140"/>
      <c r="AKB1" s="140"/>
      <c r="AKC1" s="140"/>
      <c r="AKD1" s="140"/>
      <c r="AKE1" s="140"/>
      <c r="AKF1" s="140"/>
      <c r="AKG1" s="140"/>
      <c r="AKH1" s="140"/>
      <c r="AKI1" s="140"/>
      <c r="AKJ1" s="140"/>
      <c r="AKK1" s="140"/>
      <c r="AKL1" s="140"/>
      <c r="AKM1" s="140"/>
      <c r="AKN1" s="140"/>
      <c r="AKO1" s="140"/>
      <c r="AKP1" s="140"/>
      <c r="AKQ1" s="140"/>
      <c r="AKR1" s="140"/>
      <c r="AKS1" s="140"/>
      <c r="AKT1" s="140"/>
      <c r="AKU1" s="140"/>
      <c r="AKV1" s="140"/>
      <c r="AKW1" s="140"/>
      <c r="AKX1" s="140"/>
      <c r="AKY1" s="140"/>
      <c r="AKZ1" s="140"/>
      <c r="ALA1" s="140"/>
      <c r="ALB1" s="140"/>
      <c r="ALC1" s="140"/>
      <c r="ALD1" s="140"/>
      <c r="ALE1" s="140"/>
      <c r="ALF1" s="140"/>
      <c r="ALG1" s="140"/>
      <c r="ALH1" s="140"/>
      <c r="ALI1" s="140"/>
      <c r="ALJ1" s="140"/>
      <c r="ALK1" s="140"/>
      <c r="ALL1" s="140"/>
      <c r="ALM1" s="140"/>
      <c r="ALN1" s="140"/>
      <c r="ALO1" s="140"/>
      <c r="ALP1" s="140"/>
      <c r="ALQ1" s="140"/>
      <c r="ALR1" s="140"/>
      <c r="ALS1" s="140"/>
      <c r="ALT1" s="140"/>
      <c r="ALU1" s="140"/>
      <c r="ALV1" s="140"/>
      <c r="ALW1" s="140"/>
      <c r="ALX1" s="140"/>
      <c r="ALY1" s="140"/>
      <c r="ALZ1" s="140"/>
      <c r="AMA1" s="140"/>
      <c r="AMB1" s="140"/>
      <c r="AMC1" s="140"/>
      <c r="AMD1" s="140"/>
      <c r="AME1" s="140"/>
    </row>
    <row r="2" spans="1:1019" x14ac:dyDescent="0.3">
      <c r="A2" s="140"/>
      <c r="B2" s="140"/>
      <c r="C2" s="140"/>
      <c r="D2" s="140"/>
      <c r="E2" s="140"/>
      <c r="F2" s="140"/>
      <c r="G2" s="140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  <c r="IW2" s="140"/>
      <c r="IX2" s="140"/>
      <c r="IY2" s="140"/>
      <c r="IZ2" s="140"/>
      <c r="JA2" s="140"/>
      <c r="JB2" s="140"/>
      <c r="JC2" s="140"/>
      <c r="JD2" s="140"/>
      <c r="JE2" s="140"/>
      <c r="JF2" s="140"/>
      <c r="JG2" s="140"/>
      <c r="JH2" s="140"/>
      <c r="JI2" s="140"/>
      <c r="JJ2" s="140"/>
      <c r="JK2" s="140"/>
      <c r="JL2" s="140"/>
      <c r="JM2" s="140"/>
      <c r="JN2" s="140"/>
      <c r="JO2" s="140"/>
      <c r="JP2" s="140"/>
      <c r="JQ2" s="140"/>
      <c r="JR2" s="140"/>
      <c r="JS2" s="140"/>
      <c r="JT2" s="140"/>
      <c r="JU2" s="140"/>
      <c r="JV2" s="140"/>
      <c r="JW2" s="140"/>
      <c r="JX2" s="140"/>
      <c r="JY2" s="140"/>
      <c r="JZ2" s="140"/>
      <c r="KA2" s="140"/>
      <c r="KB2" s="140"/>
      <c r="KC2" s="140"/>
      <c r="KD2" s="140"/>
      <c r="KE2" s="140"/>
      <c r="KF2" s="140"/>
      <c r="KG2" s="140"/>
      <c r="KH2" s="140"/>
      <c r="KI2" s="140"/>
      <c r="KJ2" s="140"/>
      <c r="KK2" s="140"/>
      <c r="KL2" s="140"/>
      <c r="KM2" s="140"/>
      <c r="KN2" s="140"/>
      <c r="KO2" s="140"/>
      <c r="KP2" s="140"/>
      <c r="KQ2" s="140"/>
      <c r="KR2" s="140"/>
      <c r="KS2" s="140"/>
      <c r="KT2" s="140"/>
      <c r="KU2" s="140"/>
      <c r="KV2" s="140"/>
      <c r="KW2" s="140"/>
      <c r="KX2" s="140"/>
      <c r="KY2" s="140"/>
      <c r="KZ2" s="140"/>
      <c r="LA2" s="140"/>
      <c r="LB2" s="140"/>
      <c r="LC2" s="140"/>
      <c r="LD2" s="140"/>
      <c r="LE2" s="140"/>
      <c r="LF2" s="140"/>
      <c r="LG2" s="140"/>
      <c r="LH2" s="140"/>
      <c r="LI2" s="140"/>
      <c r="LJ2" s="140"/>
      <c r="LK2" s="140"/>
      <c r="LL2" s="140"/>
      <c r="LM2" s="140"/>
      <c r="LN2" s="140"/>
      <c r="LO2" s="140"/>
      <c r="LP2" s="140"/>
      <c r="LQ2" s="140"/>
      <c r="LR2" s="140"/>
      <c r="LS2" s="140"/>
      <c r="LT2" s="140"/>
      <c r="LU2" s="140"/>
      <c r="LV2" s="140"/>
      <c r="LW2" s="140"/>
      <c r="LX2" s="140"/>
      <c r="LY2" s="140"/>
      <c r="LZ2" s="140"/>
      <c r="MA2" s="140"/>
      <c r="MB2" s="140"/>
      <c r="MC2" s="140"/>
      <c r="MD2" s="140"/>
      <c r="ME2" s="140"/>
      <c r="MF2" s="140"/>
      <c r="MG2" s="140"/>
      <c r="MH2" s="140"/>
      <c r="MI2" s="140"/>
      <c r="MJ2" s="140"/>
      <c r="MK2" s="140"/>
      <c r="ML2" s="140"/>
      <c r="MM2" s="140"/>
      <c r="MN2" s="140"/>
      <c r="MO2" s="140"/>
      <c r="MP2" s="140"/>
      <c r="MQ2" s="140"/>
      <c r="MR2" s="140"/>
      <c r="MS2" s="140"/>
      <c r="MT2" s="140"/>
      <c r="MU2" s="140"/>
      <c r="MV2" s="140"/>
      <c r="MW2" s="140"/>
      <c r="MX2" s="140"/>
      <c r="MY2" s="140"/>
      <c r="MZ2" s="140"/>
      <c r="NA2" s="140"/>
      <c r="NB2" s="140"/>
      <c r="NC2" s="140"/>
      <c r="ND2" s="140"/>
      <c r="NE2" s="140"/>
      <c r="NF2" s="140"/>
      <c r="NG2" s="140"/>
      <c r="NH2" s="140"/>
      <c r="NI2" s="140"/>
      <c r="NJ2" s="140"/>
      <c r="NK2" s="140"/>
      <c r="NL2" s="140"/>
      <c r="NM2" s="140"/>
      <c r="NN2" s="140"/>
      <c r="NO2" s="140"/>
      <c r="NP2" s="140"/>
      <c r="NQ2" s="140"/>
      <c r="NR2" s="140"/>
      <c r="NS2" s="140"/>
      <c r="NT2" s="140"/>
      <c r="NU2" s="140"/>
      <c r="NV2" s="140"/>
      <c r="NW2" s="140"/>
      <c r="NX2" s="140"/>
      <c r="NY2" s="140"/>
      <c r="NZ2" s="140"/>
      <c r="OA2" s="140"/>
      <c r="OB2" s="140"/>
      <c r="OC2" s="140"/>
      <c r="OD2" s="140"/>
      <c r="OE2" s="140"/>
      <c r="OF2" s="140"/>
      <c r="OG2" s="140"/>
      <c r="OH2" s="140"/>
      <c r="OI2" s="140"/>
      <c r="OJ2" s="140"/>
      <c r="OK2" s="140"/>
      <c r="OL2" s="140"/>
      <c r="OM2" s="140"/>
      <c r="ON2" s="140"/>
      <c r="OO2" s="140"/>
      <c r="OP2" s="140"/>
      <c r="OQ2" s="140"/>
      <c r="OR2" s="140"/>
      <c r="OS2" s="140"/>
      <c r="OT2" s="140"/>
      <c r="OU2" s="140"/>
      <c r="OV2" s="140"/>
      <c r="OW2" s="140"/>
      <c r="OX2" s="140"/>
      <c r="OY2" s="140"/>
      <c r="OZ2" s="140"/>
      <c r="PA2" s="140"/>
      <c r="PB2" s="140"/>
      <c r="PC2" s="140"/>
      <c r="PD2" s="140"/>
      <c r="PE2" s="140"/>
      <c r="PF2" s="140"/>
      <c r="PG2" s="140"/>
      <c r="PH2" s="140"/>
      <c r="PI2" s="140"/>
      <c r="PJ2" s="140"/>
      <c r="PK2" s="140"/>
      <c r="PL2" s="140"/>
      <c r="PM2" s="140"/>
      <c r="PN2" s="140"/>
      <c r="PO2" s="140"/>
      <c r="PP2" s="140"/>
      <c r="PQ2" s="140"/>
      <c r="PR2" s="140"/>
      <c r="PS2" s="140"/>
      <c r="PT2" s="140"/>
      <c r="PU2" s="140"/>
      <c r="PV2" s="140"/>
      <c r="PW2" s="140"/>
      <c r="PX2" s="140"/>
      <c r="PY2" s="140"/>
      <c r="PZ2" s="140"/>
      <c r="QA2" s="140"/>
      <c r="QB2" s="140"/>
      <c r="QC2" s="140"/>
      <c r="QD2" s="140"/>
      <c r="QE2" s="140"/>
      <c r="QF2" s="140"/>
      <c r="QG2" s="140"/>
      <c r="QH2" s="140"/>
      <c r="QI2" s="140"/>
      <c r="QJ2" s="140"/>
      <c r="QK2" s="140"/>
      <c r="QL2" s="140"/>
      <c r="QM2" s="140"/>
      <c r="QN2" s="140"/>
      <c r="QO2" s="140"/>
      <c r="QP2" s="140"/>
      <c r="QQ2" s="140"/>
      <c r="QR2" s="140"/>
      <c r="QS2" s="140"/>
      <c r="QT2" s="140"/>
      <c r="QU2" s="140"/>
      <c r="QV2" s="140"/>
      <c r="QW2" s="140"/>
      <c r="QX2" s="140"/>
      <c r="QY2" s="140"/>
      <c r="QZ2" s="140"/>
      <c r="RA2" s="140"/>
      <c r="RB2" s="140"/>
      <c r="RC2" s="140"/>
      <c r="RD2" s="140"/>
      <c r="RE2" s="140"/>
      <c r="RF2" s="140"/>
      <c r="RG2" s="140"/>
      <c r="RH2" s="140"/>
      <c r="RI2" s="140"/>
      <c r="RJ2" s="140"/>
      <c r="RK2" s="140"/>
      <c r="RL2" s="140"/>
      <c r="RM2" s="140"/>
      <c r="RN2" s="140"/>
      <c r="RO2" s="140"/>
      <c r="RP2" s="140"/>
      <c r="RQ2" s="140"/>
      <c r="RR2" s="140"/>
      <c r="RS2" s="140"/>
      <c r="RT2" s="140"/>
      <c r="RU2" s="140"/>
      <c r="RV2" s="140"/>
      <c r="RW2" s="140"/>
      <c r="RX2" s="140"/>
      <c r="RY2" s="140"/>
      <c r="RZ2" s="140"/>
      <c r="SA2" s="140"/>
      <c r="SB2" s="140"/>
      <c r="SC2" s="140"/>
      <c r="SD2" s="140"/>
      <c r="SE2" s="140"/>
      <c r="SF2" s="140"/>
      <c r="SG2" s="140"/>
      <c r="SH2" s="140"/>
      <c r="SI2" s="140"/>
      <c r="SJ2" s="140"/>
      <c r="SK2" s="140"/>
      <c r="SL2" s="140"/>
      <c r="SM2" s="140"/>
      <c r="SN2" s="140"/>
      <c r="SO2" s="140"/>
      <c r="SP2" s="140"/>
      <c r="SQ2" s="140"/>
      <c r="SR2" s="140"/>
      <c r="SS2" s="140"/>
      <c r="ST2" s="140"/>
      <c r="SU2" s="140"/>
      <c r="SV2" s="140"/>
      <c r="SW2" s="140"/>
      <c r="SX2" s="140"/>
      <c r="SY2" s="140"/>
      <c r="SZ2" s="140"/>
      <c r="TA2" s="140"/>
      <c r="TB2" s="140"/>
      <c r="TC2" s="140"/>
      <c r="TD2" s="140"/>
      <c r="TE2" s="140"/>
      <c r="TF2" s="140"/>
      <c r="TG2" s="140"/>
      <c r="TH2" s="140"/>
      <c r="TI2" s="140"/>
      <c r="TJ2" s="140"/>
      <c r="TK2" s="140"/>
      <c r="TL2" s="140"/>
      <c r="TM2" s="140"/>
      <c r="TN2" s="140"/>
      <c r="TO2" s="140"/>
      <c r="TP2" s="140"/>
      <c r="TQ2" s="140"/>
      <c r="TR2" s="140"/>
      <c r="TS2" s="140"/>
      <c r="TT2" s="140"/>
      <c r="TU2" s="140"/>
      <c r="TV2" s="140"/>
      <c r="TW2" s="140"/>
      <c r="TX2" s="140"/>
      <c r="TY2" s="140"/>
      <c r="TZ2" s="140"/>
      <c r="UA2" s="140"/>
      <c r="UB2" s="140"/>
      <c r="UC2" s="140"/>
      <c r="UD2" s="140"/>
      <c r="UE2" s="140"/>
      <c r="UF2" s="140"/>
      <c r="UG2" s="140"/>
      <c r="UH2" s="140"/>
      <c r="UI2" s="140"/>
      <c r="UJ2" s="140"/>
      <c r="UK2" s="140"/>
      <c r="UL2" s="140"/>
      <c r="UM2" s="140"/>
      <c r="UN2" s="140"/>
      <c r="UO2" s="140"/>
      <c r="UP2" s="140"/>
      <c r="UQ2" s="140"/>
      <c r="UR2" s="140"/>
      <c r="US2" s="140"/>
      <c r="UT2" s="140"/>
      <c r="UU2" s="140"/>
      <c r="UV2" s="140"/>
      <c r="UW2" s="140"/>
      <c r="UX2" s="140"/>
      <c r="UY2" s="140"/>
      <c r="UZ2" s="140"/>
      <c r="VA2" s="140"/>
      <c r="VB2" s="140"/>
      <c r="VC2" s="140"/>
      <c r="VD2" s="140"/>
      <c r="VE2" s="140"/>
      <c r="VF2" s="140"/>
      <c r="VG2" s="140"/>
      <c r="VH2" s="140"/>
      <c r="VI2" s="140"/>
      <c r="VJ2" s="140"/>
      <c r="VK2" s="140"/>
      <c r="VL2" s="140"/>
      <c r="VM2" s="140"/>
      <c r="VN2" s="140"/>
      <c r="VO2" s="140"/>
      <c r="VP2" s="140"/>
      <c r="VQ2" s="140"/>
      <c r="VR2" s="140"/>
      <c r="VS2" s="140"/>
      <c r="VT2" s="140"/>
      <c r="VU2" s="140"/>
      <c r="VV2" s="140"/>
      <c r="VW2" s="140"/>
      <c r="VX2" s="140"/>
      <c r="VY2" s="140"/>
      <c r="VZ2" s="140"/>
      <c r="WA2" s="140"/>
      <c r="WB2" s="140"/>
      <c r="WC2" s="140"/>
      <c r="WD2" s="140"/>
      <c r="WE2" s="140"/>
      <c r="WF2" s="140"/>
      <c r="WG2" s="140"/>
      <c r="WH2" s="140"/>
      <c r="WI2" s="140"/>
      <c r="WJ2" s="140"/>
      <c r="WK2" s="140"/>
      <c r="WL2" s="140"/>
      <c r="WM2" s="140"/>
      <c r="WN2" s="140"/>
      <c r="WO2" s="140"/>
      <c r="WP2" s="140"/>
      <c r="WQ2" s="140"/>
      <c r="WR2" s="140"/>
      <c r="WS2" s="140"/>
      <c r="WT2" s="140"/>
      <c r="WU2" s="140"/>
      <c r="WV2" s="140"/>
      <c r="WW2" s="140"/>
      <c r="WX2" s="140"/>
      <c r="WY2" s="140"/>
      <c r="WZ2" s="140"/>
      <c r="XA2" s="140"/>
      <c r="XB2" s="140"/>
      <c r="XC2" s="140"/>
      <c r="XD2" s="140"/>
      <c r="XE2" s="140"/>
      <c r="XF2" s="140"/>
      <c r="XG2" s="140"/>
      <c r="XH2" s="140"/>
      <c r="XI2" s="140"/>
      <c r="XJ2" s="140"/>
      <c r="XK2" s="140"/>
      <c r="XL2" s="140"/>
      <c r="XM2" s="140"/>
      <c r="XN2" s="140"/>
      <c r="XO2" s="140"/>
      <c r="XP2" s="140"/>
      <c r="XQ2" s="140"/>
      <c r="XR2" s="140"/>
      <c r="XS2" s="140"/>
      <c r="XT2" s="140"/>
      <c r="XU2" s="140"/>
      <c r="XV2" s="140"/>
      <c r="XW2" s="140"/>
      <c r="XX2" s="140"/>
      <c r="XY2" s="140"/>
      <c r="XZ2" s="140"/>
      <c r="YA2" s="140"/>
      <c r="YB2" s="140"/>
      <c r="YC2" s="140"/>
      <c r="YD2" s="140"/>
      <c r="YE2" s="140"/>
      <c r="YF2" s="140"/>
      <c r="YG2" s="140"/>
      <c r="YH2" s="140"/>
      <c r="YI2" s="140"/>
      <c r="YJ2" s="140"/>
      <c r="YK2" s="140"/>
      <c r="YL2" s="140"/>
      <c r="YM2" s="140"/>
      <c r="YN2" s="140"/>
      <c r="YO2" s="140"/>
      <c r="YP2" s="140"/>
      <c r="YQ2" s="140"/>
      <c r="YR2" s="140"/>
      <c r="YS2" s="140"/>
      <c r="YT2" s="140"/>
      <c r="YU2" s="140"/>
      <c r="YV2" s="140"/>
      <c r="YW2" s="140"/>
      <c r="YX2" s="140"/>
      <c r="YY2" s="140"/>
      <c r="YZ2" s="140"/>
      <c r="ZA2" s="140"/>
      <c r="ZB2" s="140"/>
      <c r="ZC2" s="140"/>
      <c r="ZD2" s="140"/>
      <c r="ZE2" s="140"/>
      <c r="ZF2" s="140"/>
      <c r="ZG2" s="140"/>
      <c r="ZH2" s="140"/>
      <c r="ZI2" s="140"/>
      <c r="ZJ2" s="140"/>
      <c r="ZK2" s="140"/>
      <c r="ZL2" s="140"/>
      <c r="ZM2" s="140"/>
      <c r="ZN2" s="140"/>
      <c r="ZO2" s="140"/>
      <c r="ZP2" s="140"/>
      <c r="ZQ2" s="140"/>
      <c r="ZR2" s="140"/>
      <c r="ZS2" s="140"/>
      <c r="ZT2" s="140"/>
      <c r="ZU2" s="140"/>
      <c r="ZV2" s="140"/>
      <c r="ZW2" s="140"/>
      <c r="ZX2" s="140"/>
      <c r="ZY2" s="140"/>
      <c r="ZZ2" s="140"/>
      <c r="AAA2" s="140"/>
      <c r="AAB2" s="140"/>
      <c r="AAC2" s="140"/>
      <c r="AAD2" s="140"/>
      <c r="AAE2" s="140"/>
      <c r="AAF2" s="140"/>
      <c r="AAG2" s="140"/>
      <c r="AAH2" s="140"/>
      <c r="AAI2" s="140"/>
      <c r="AAJ2" s="140"/>
      <c r="AAK2" s="140"/>
      <c r="AAL2" s="140"/>
      <c r="AAM2" s="140"/>
      <c r="AAN2" s="140"/>
      <c r="AAO2" s="140"/>
      <c r="AAP2" s="140"/>
      <c r="AAQ2" s="140"/>
      <c r="AAR2" s="140"/>
      <c r="AAS2" s="140"/>
      <c r="AAT2" s="140"/>
      <c r="AAU2" s="140"/>
      <c r="AAV2" s="140"/>
      <c r="AAW2" s="140"/>
      <c r="AAX2" s="140"/>
      <c r="AAY2" s="140"/>
      <c r="AAZ2" s="140"/>
      <c r="ABA2" s="140"/>
      <c r="ABB2" s="140"/>
      <c r="ABC2" s="140"/>
      <c r="ABD2" s="140"/>
      <c r="ABE2" s="140"/>
      <c r="ABF2" s="140"/>
      <c r="ABG2" s="140"/>
      <c r="ABH2" s="140"/>
      <c r="ABI2" s="140"/>
      <c r="ABJ2" s="140"/>
      <c r="ABK2" s="140"/>
      <c r="ABL2" s="140"/>
      <c r="ABM2" s="140"/>
      <c r="ABN2" s="140"/>
      <c r="ABO2" s="140"/>
      <c r="ABP2" s="140"/>
      <c r="ABQ2" s="140"/>
      <c r="ABR2" s="140"/>
      <c r="ABS2" s="140"/>
      <c r="ABT2" s="140"/>
      <c r="ABU2" s="140"/>
      <c r="ABV2" s="140"/>
      <c r="ABW2" s="140"/>
      <c r="ABX2" s="140"/>
      <c r="ABY2" s="140"/>
      <c r="ABZ2" s="140"/>
      <c r="ACA2" s="140"/>
      <c r="ACB2" s="140"/>
      <c r="ACC2" s="140"/>
      <c r="ACD2" s="140"/>
      <c r="ACE2" s="140"/>
      <c r="ACF2" s="140"/>
      <c r="ACG2" s="140"/>
      <c r="ACH2" s="140"/>
      <c r="ACI2" s="140"/>
      <c r="ACJ2" s="140"/>
      <c r="ACK2" s="140"/>
      <c r="ACL2" s="140"/>
      <c r="ACM2" s="140"/>
      <c r="ACN2" s="140"/>
      <c r="ACO2" s="140"/>
      <c r="ACP2" s="140"/>
      <c r="ACQ2" s="140"/>
      <c r="ACR2" s="140"/>
      <c r="ACS2" s="140"/>
      <c r="ACT2" s="140"/>
      <c r="ACU2" s="140"/>
      <c r="ACV2" s="140"/>
      <c r="ACW2" s="140"/>
      <c r="ACX2" s="140"/>
      <c r="ACY2" s="140"/>
      <c r="ACZ2" s="140"/>
      <c r="ADA2" s="140"/>
      <c r="ADB2" s="140"/>
      <c r="ADC2" s="140"/>
      <c r="ADD2" s="140"/>
      <c r="ADE2" s="140"/>
      <c r="ADF2" s="140"/>
      <c r="ADG2" s="140"/>
      <c r="ADH2" s="140"/>
      <c r="ADI2" s="140"/>
      <c r="ADJ2" s="140"/>
      <c r="ADK2" s="140"/>
      <c r="ADL2" s="140"/>
      <c r="ADM2" s="140"/>
      <c r="ADN2" s="140"/>
      <c r="ADO2" s="140"/>
      <c r="ADP2" s="140"/>
      <c r="ADQ2" s="140"/>
      <c r="ADR2" s="140"/>
      <c r="ADS2" s="140"/>
      <c r="ADT2" s="140"/>
      <c r="ADU2" s="140"/>
      <c r="ADV2" s="140"/>
      <c r="ADW2" s="140"/>
      <c r="ADX2" s="140"/>
      <c r="ADY2" s="140"/>
      <c r="ADZ2" s="140"/>
      <c r="AEA2" s="140"/>
      <c r="AEB2" s="140"/>
      <c r="AEC2" s="140"/>
      <c r="AED2" s="140"/>
      <c r="AEE2" s="140"/>
      <c r="AEF2" s="140"/>
      <c r="AEG2" s="140"/>
      <c r="AEH2" s="140"/>
      <c r="AEI2" s="140"/>
      <c r="AEJ2" s="140"/>
      <c r="AEK2" s="140"/>
      <c r="AEL2" s="140"/>
      <c r="AEM2" s="140"/>
      <c r="AEN2" s="140"/>
      <c r="AEO2" s="140"/>
      <c r="AEP2" s="140"/>
      <c r="AEQ2" s="140"/>
      <c r="AER2" s="140"/>
      <c r="AES2" s="140"/>
      <c r="AET2" s="140"/>
      <c r="AEU2" s="140"/>
      <c r="AEV2" s="140"/>
      <c r="AEW2" s="140"/>
      <c r="AEX2" s="140"/>
      <c r="AEY2" s="140"/>
      <c r="AEZ2" s="140"/>
      <c r="AFA2" s="140"/>
      <c r="AFB2" s="140"/>
      <c r="AFC2" s="140"/>
      <c r="AFD2" s="140"/>
      <c r="AFE2" s="140"/>
      <c r="AFF2" s="140"/>
      <c r="AFG2" s="140"/>
      <c r="AFH2" s="140"/>
      <c r="AFI2" s="140"/>
      <c r="AFJ2" s="140"/>
      <c r="AFK2" s="140"/>
      <c r="AFL2" s="140"/>
      <c r="AFM2" s="140"/>
      <c r="AFN2" s="140"/>
      <c r="AFO2" s="140"/>
      <c r="AFP2" s="140"/>
      <c r="AFQ2" s="140"/>
      <c r="AFR2" s="140"/>
      <c r="AFS2" s="140"/>
      <c r="AFT2" s="140"/>
      <c r="AFU2" s="140"/>
      <c r="AFV2" s="140"/>
      <c r="AFW2" s="140"/>
      <c r="AFX2" s="140"/>
      <c r="AFY2" s="140"/>
      <c r="AFZ2" s="140"/>
      <c r="AGA2" s="140"/>
      <c r="AGB2" s="140"/>
      <c r="AGC2" s="140"/>
      <c r="AGD2" s="140"/>
      <c r="AGE2" s="140"/>
      <c r="AGF2" s="140"/>
      <c r="AGG2" s="140"/>
      <c r="AGH2" s="140"/>
      <c r="AGI2" s="140"/>
      <c r="AGJ2" s="140"/>
      <c r="AGK2" s="140"/>
      <c r="AGL2" s="140"/>
      <c r="AGM2" s="140"/>
      <c r="AGN2" s="140"/>
      <c r="AGO2" s="140"/>
      <c r="AGP2" s="140"/>
      <c r="AGQ2" s="140"/>
      <c r="AGR2" s="140"/>
      <c r="AGS2" s="140"/>
      <c r="AGT2" s="140"/>
      <c r="AGU2" s="140"/>
      <c r="AGV2" s="140"/>
      <c r="AGW2" s="140"/>
      <c r="AGX2" s="140"/>
      <c r="AGY2" s="140"/>
      <c r="AGZ2" s="140"/>
      <c r="AHA2" s="140"/>
      <c r="AHB2" s="140"/>
      <c r="AHC2" s="140"/>
      <c r="AHD2" s="140"/>
      <c r="AHE2" s="140"/>
      <c r="AHF2" s="140"/>
      <c r="AHG2" s="140"/>
      <c r="AHH2" s="140"/>
      <c r="AHI2" s="140"/>
      <c r="AHJ2" s="140"/>
      <c r="AHK2" s="140"/>
      <c r="AHL2" s="140"/>
      <c r="AHM2" s="140"/>
      <c r="AHN2" s="140"/>
      <c r="AHO2" s="140"/>
      <c r="AHP2" s="140"/>
      <c r="AHQ2" s="140"/>
      <c r="AHR2" s="140"/>
      <c r="AHS2" s="140"/>
      <c r="AHT2" s="140"/>
      <c r="AHU2" s="140"/>
      <c r="AHV2" s="140"/>
      <c r="AHW2" s="140"/>
      <c r="AHX2" s="140"/>
      <c r="AHY2" s="140"/>
      <c r="AHZ2" s="140"/>
      <c r="AIA2" s="140"/>
      <c r="AIB2" s="140"/>
      <c r="AIC2" s="140"/>
      <c r="AID2" s="140"/>
      <c r="AIE2" s="140"/>
      <c r="AIF2" s="140"/>
      <c r="AIG2" s="140"/>
      <c r="AIH2" s="140"/>
      <c r="AII2" s="140"/>
      <c r="AIJ2" s="140"/>
      <c r="AIK2" s="140"/>
      <c r="AIL2" s="140"/>
      <c r="AIM2" s="140"/>
      <c r="AIN2" s="140"/>
      <c r="AIO2" s="140"/>
      <c r="AIP2" s="140"/>
      <c r="AIQ2" s="140"/>
      <c r="AIR2" s="140"/>
      <c r="AIS2" s="140"/>
      <c r="AIT2" s="140"/>
      <c r="AIU2" s="140"/>
      <c r="AIV2" s="140"/>
      <c r="AIW2" s="140"/>
      <c r="AIX2" s="140"/>
      <c r="AIY2" s="140"/>
      <c r="AIZ2" s="140"/>
      <c r="AJA2" s="140"/>
      <c r="AJB2" s="140"/>
      <c r="AJC2" s="140"/>
      <c r="AJD2" s="140"/>
      <c r="AJE2" s="140"/>
      <c r="AJF2" s="140"/>
      <c r="AJG2" s="140"/>
      <c r="AJH2" s="140"/>
      <c r="AJI2" s="140"/>
      <c r="AJJ2" s="140"/>
      <c r="AJK2" s="140"/>
      <c r="AJL2" s="140"/>
      <c r="AJM2" s="140"/>
      <c r="AJN2" s="140"/>
      <c r="AJO2" s="140"/>
      <c r="AJP2" s="140"/>
      <c r="AJQ2" s="140"/>
      <c r="AJR2" s="140"/>
      <c r="AJS2" s="140"/>
      <c r="AJT2" s="140"/>
      <c r="AJU2" s="140"/>
      <c r="AJV2" s="140"/>
      <c r="AJW2" s="140"/>
      <c r="AJX2" s="140"/>
      <c r="AJY2" s="140"/>
      <c r="AJZ2" s="140"/>
      <c r="AKA2" s="140"/>
      <c r="AKB2" s="140"/>
      <c r="AKC2" s="140"/>
      <c r="AKD2" s="140"/>
      <c r="AKE2" s="140"/>
      <c r="AKF2" s="140"/>
      <c r="AKG2" s="140"/>
      <c r="AKH2" s="140"/>
      <c r="AKI2" s="140"/>
      <c r="AKJ2" s="140"/>
      <c r="AKK2" s="140"/>
      <c r="AKL2" s="140"/>
      <c r="AKM2" s="140"/>
      <c r="AKN2" s="140"/>
      <c r="AKO2" s="140"/>
      <c r="AKP2" s="140"/>
      <c r="AKQ2" s="140"/>
      <c r="AKR2" s="140"/>
      <c r="AKS2" s="140"/>
      <c r="AKT2" s="140"/>
      <c r="AKU2" s="140"/>
      <c r="AKV2" s="140"/>
      <c r="AKW2" s="140"/>
      <c r="AKX2" s="140"/>
      <c r="AKY2" s="140"/>
      <c r="AKZ2" s="140"/>
      <c r="ALA2" s="140"/>
      <c r="ALB2" s="140"/>
      <c r="ALC2" s="140"/>
      <c r="ALD2" s="140"/>
      <c r="ALE2" s="140"/>
      <c r="ALF2" s="140"/>
      <c r="ALG2" s="140"/>
      <c r="ALH2" s="140"/>
      <c r="ALI2" s="140"/>
      <c r="ALJ2" s="140"/>
      <c r="ALK2" s="140"/>
      <c r="ALL2" s="140"/>
      <c r="ALM2" s="140"/>
      <c r="ALN2" s="140"/>
      <c r="ALO2" s="140"/>
      <c r="ALP2" s="140"/>
      <c r="ALQ2" s="140"/>
      <c r="ALR2" s="140"/>
      <c r="ALS2" s="140"/>
      <c r="ALT2" s="140"/>
      <c r="ALU2" s="140"/>
      <c r="ALV2" s="140"/>
      <c r="ALW2" s="140"/>
      <c r="ALX2" s="140"/>
      <c r="ALY2" s="140"/>
      <c r="ALZ2" s="140"/>
      <c r="AMA2" s="140"/>
      <c r="AMB2" s="140"/>
      <c r="AMC2" s="140"/>
      <c r="AMD2" s="140"/>
      <c r="AME2" s="140"/>
    </row>
    <row r="3" spans="1:1019" ht="15" thickBot="1" x14ac:dyDescent="0.35">
      <c r="A3" s="191" t="s">
        <v>234</v>
      </c>
      <c r="B3" s="142"/>
      <c r="C3" s="140"/>
      <c r="D3" s="140"/>
      <c r="E3" s="140"/>
      <c r="F3" s="140"/>
      <c r="G3" s="140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  <c r="EZ3" s="140"/>
      <c r="FA3" s="140"/>
      <c r="FB3" s="140"/>
      <c r="FC3" s="140"/>
      <c r="FD3" s="140"/>
      <c r="FE3" s="140"/>
      <c r="FF3" s="140"/>
      <c r="FG3" s="140"/>
      <c r="FH3" s="140"/>
      <c r="FI3" s="140"/>
      <c r="FJ3" s="140"/>
      <c r="FK3" s="140"/>
      <c r="FL3" s="140"/>
      <c r="FM3" s="140"/>
      <c r="FN3" s="140"/>
      <c r="FO3" s="140"/>
      <c r="FP3" s="140"/>
      <c r="FQ3" s="140"/>
      <c r="FR3" s="140"/>
      <c r="FS3" s="140"/>
      <c r="FT3" s="140"/>
      <c r="FU3" s="140"/>
      <c r="FV3" s="140"/>
      <c r="FW3" s="140"/>
      <c r="FX3" s="140"/>
      <c r="FY3" s="140"/>
      <c r="FZ3" s="140"/>
      <c r="GA3" s="140"/>
      <c r="GB3" s="140"/>
      <c r="GC3" s="140"/>
      <c r="GD3" s="140"/>
      <c r="GE3" s="140"/>
      <c r="GF3" s="140"/>
      <c r="GG3" s="140"/>
      <c r="GH3" s="140"/>
      <c r="GI3" s="140"/>
      <c r="GJ3" s="140"/>
      <c r="GK3" s="140"/>
      <c r="GL3" s="140"/>
      <c r="GM3" s="140"/>
      <c r="GN3" s="140"/>
      <c r="GO3" s="140"/>
      <c r="GP3" s="140"/>
      <c r="GQ3" s="140"/>
      <c r="GR3" s="140"/>
      <c r="GS3" s="140"/>
      <c r="GT3" s="140"/>
      <c r="GU3" s="140"/>
      <c r="GV3" s="140"/>
      <c r="GW3" s="140"/>
      <c r="GX3" s="140"/>
      <c r="GY3" s="140"/>
      <c r="GZ3" s="140"/>
      <c r="HA3" s="140"/>
      <c r="HB3" s="140"/>
      <c r="HC3" s="140"/>
      <c r="HD3" s="140"/>
      <c r="HE3" s="140"/>
      <c r="HF3" s="140"/>
      <c r="HG3" s="140"/>
      <c r="HH3" s="140"/>
      <c r="HI3" s="140"/>
      <c r="HJ3" s="140"/>
      <c r="HK3" s="140"/>
      <c r="HL3" s="140"/>
      <c r="HM3" s="140"/>
      <c r="HN3" s="140"/>
      <c r="HO3" s="140"/>
      <c r="HP3" s="140"/>
      <c r="HQ3" s="140"/>
      <c r="HR3" s="140"/>
      <c r="HS3" s="140"/>
      <c r="HT3" s="140"/>
      <c r="HU3" s="140"/>
      <c r="HV3" s="140"/>
      <c r="HW3" s="140"/>
      <c r="HX3" s="140"/>
      <c r="HY3" s="140"/>
      <c r="HZ3" s="140"/>
      <c r="IA3" s="140"/>
      <c r="IB3" s="140"/>
      <c r="IC3" s="140"/>
      <c r="ID3" s="140"/>
      <c r="IE3" s="140"/>
      <c r="IF3" s="140"/>
      <c r="IG3" s="140"/>
      <c r="IH3" s="140"/>
      <c r="II3" s="140"/>
      <c r="IJ3" s="140"/>
      <c r="IK3" s="140"/>
      <c r="IL3" s="140"/>
      <c r="IM3" s="140"/>
      <c r="IN3" s="140"/>
      <c r="IO3" s="140"/>
      <c r="IP3" s="140"/>
      <c r="IQ3" s="140"/>
      <c r="IR3" s="140"/>
      <c r="IS3" s="140"/>
      <c r="IT3" s="140"/>
      <c r="IU3" s="140"/>
      <c r="IV3" s="140"/>
      <c r="IW3" s="140"/>
      <c r="IX3" s="140"/>
      <c r="IY3" s="140"/>
      <c r="IZ3" s="140"/>
      <c r="JA3" s="140"/>
      <c r="JB3" s="140"/>
      <c r="JC3" s="140"/>
      <c r="JD3" s="140"/>
      <c r="JE3" s="140"/>
      <c r="JF3" s="140"/>
      <c r="JG3" s="140"/>
      <c r="JH3" s="140"/>
      <c r="JI3" s="140"/>
      <c r="JJ3" s="140"/>
      <c r="JK3" s="140"/>
      <c r="JL3" s="140"/>
      <c r="JM3" s="140"/>
      <c r="JN3" s="140"/>
      <c r="JO3" s="140"/>
      <c r="JP3" s="140"/>
      <c r="JQ3" s="140"/>
      <c r="JR3" s="140"/>
      <c r="JS3" s="140"/>
      <c r="JT3" s="140"/>
      <c r="JU3" s="140"/>
      <c r="JV3" s="140"/>
      <c r="JW3" s="140"/>
      <c r="JX3" s="140"/>
      <c r="JY3" s="140"/>
      <c r="JZ3" s="140"/>
      <c r="KA3" s="140"/>
      <c r="KB3" s="140"/>
      <c r="KC3" s="140"/>
      <c r="KD3" s="140"/>
      <c r="KE3" s="140"/>
      <c r="KF3" s="140"/>
      <c r="KG3" s="140"/>
      <c r="KH3" s="140"/>
      <c r="KI3" s="140"/>
      <c r="KJ3" s="140"/>
      <c r="KK3" s="140"/>
      <c r="KL3" s="140"/>
      <c r="KM3" s="140"/>
      <c r="KN3" s="140"/>
      <c r="KO3" s="140"/>
      <c r="KP3" s="140"/>
      <c r="KQ3" s="140"/>
      <c r="KR3" s="140"/>
      <c r="KS3" s="140"/>
      <c r="KT3" s="140"/>
      <c r="KU3" s="140"/>
      <c r="KV3" s="140"/>
      <c r="KW3" s="140"/>
      <c r="KX3" s="140"/>
      <c r="KY3" s="140"/>
      <c r="KZ3" s="140"/>
      <c r="LA3" s="140"/>
      <c r="LB3" s="140"/>
      <c r="LC3" s="140"/>
      <c r="LD3" s="140"/>
      <c r="LE3" s="140"/>
      <c r="LF3" s="140"/>
      <c r="LG3" s="140"/>
      <c r="LH3" s="140"/>
      <c r="LI3" s="140"/>
      <c r="LJ3" s="140"/>
      <c r="LK3" s="140"/>
      <c r="LL3" s="140"/>
      <c r="LM3" s="140"/>
      <c r="LN3" s="140"/>
      <c r="LO3" s="140"/>
      <c r="LP3" s="140"/>
      <c r="LQ3" s="140"/>
      <c r="LR3" s="140"/>
      <c r="LS3" s="140"/>
      <c r="LT3" s="140"/>
      <c r="LU3" s="140"/>
      <c r="LV3" s="140"/>
      <c r="LW3" s="140"/>
      <c r="LX3" s="140"/>
      <c r="LY3" s="140"/>
      <c r="LZ3" s="140"/>
      <c r="MA3" s="140"/>
      <c r="MB3" s="140"/>
      <c r="MC3" s="140"/>
      <c r="MD3" s="140"/>
      <c r="ME3" s="140"/>
      <c r="MF3" s="140"/>
      <c r="MG3" s="140"/>
      <c r="MH3" s="140"/>
      <c r="MI3" s="140"/>
      <c r="MJ3" s="140"/>
      <c r="MK3" s="140"/>
      <c r="ML3" s="140"/>
      <c r="MM3" s="140"/>
      <c r="MN3" s="140"/>
      <c r="MO3" s="140"/>
      <c r="MP3" s="140"/>
      <c r="MQ3" s="140"/>
      <c r="MR3" s="140"/>
      <c r="MS3" s="140"/>
      <c r="MT3" s="140"/>
      <c r="MU3" s="140"/>
      <c r="MV3" s="140"/>
      <c r="MW3" s="140"/>
      <c r="MX3" s="140"/>
      <c r="MY3" s="140"/>
      <c r="MZ3" s="140"/>
      <c r="NA3" s="140"/>
      <c r="NB3" s="140"/>
      <c r="NC3" s="140"/>
      <c r="ND3" s="140"/>
      <c r="NE3" s="140"/>
      <c r="NF3" s="140"/>
      <c r="NG3" s="140"/>
      <c r="NH3" s="140"/>
      <c r="NI3" s="140"/>
      <c r="NJ3" s="140"/>
      <c r="NK3" s="140"/>
      <c r="NL3" s="140"/>
      <c r="NM3" s="140"/>
      <c r="NN3" s="140"/>
      <c r="NO3" s="140"/>
      <c r="NP3" s="140"/>
      <c r="NQ3" s="140"/>
      <c r="NR3" s="140"/>
      <c r="NS3" s="140"/>
      <c r="NT3" s="140"/>
      <c r="NU3" s="140"/>
      <c r="NV3" s="140"/>
      <c r="NW3" s="140"/>
      <c r="NX3" s="140"/>
      <c r="NY3" s="140"/>
      <c r="NZ3" s="140"/>
      <c r="OA3" s="140"/>
      <c r="OB3" s="140"/>
      <c r="OC3" s="140"/>
      <c r="OD3" s="140"/>
      <c r="OE3" s="140"/>
      <c r="OF3" s="140"/>
      <c r="OG3" s="140"/>
      <c r="OH3" s="140"/>
      <c r="OI3" s="140"/>
      <c r="OJ3" s="140"/>
      <c r="OK3" s="140"/>
      <c r="OL3" s="140"/>
      <c r="OM3" s="140"/>
      <c r="ON3" s="140"/>
      <c r="OO3" s="140"/>
      <c r="OP3" s="140"/>
      <c r="OQ3" s="140"/>
      <c r="OR3" s="140"/>
      <c r="OS3" s="140"/>
      <c r="OT3" s="140"/>
      <c r="OU3" s="140"/>
      <c r="OV3" s="140"/>
      <c r="OW3" s="140"/>
      <c r="OX3" s="140"/>
      <c r="OY3" s="140"/>
      <c r="OZ3" s="140"/>
      <c r="PA3" s="140"/>
      <c r="PB3" s="140"/>
      <c r="PC3" s="140"/>
      <c r="PD3" s="140"/>
      <c r="PE3" s="140"/>
      <c r="PF3" s="140"/>
      <c r="PG3" s="140"/>
      <c r="PH3" s="140"/>
      <c r="PI3" s="140"/>
      <c r="PJ3" s="140"/>
      <c r="PK3" s="140"/>
      <c r="PL3" s="140"/>
      <c r="PM3" s="140"/>
      <c r="PN3" s="140"/>
      <c r="PO3" s="140"/>
      <c r="PP3" s="140"/>
      <c r="PQ3" s="140"/>
      <c r="PR3" s="140"/>
      <c r="PS3" s="140"/>
      <c r="PT3" s="140"/>
      <c r="PU3" s="140"/>
      <c r="PV3" s="140"/>
      <c r="PW3" s="140"/>
      <c r="PX3" s="140"/>
      <c r="PY3" s="140"/>
      <c r="PZ3" s="140"/>
      <c r="QA3" s="140"/>
      <c r="QB3" s="140"/>
      <c r="QC3" s="140"/>
      <c r="QD3" s="140"/>
      <c r="QE3" s="140"/>
      <c r="QF3" s="140"/>
      <c r="QG3" s="140"/>
      <c r="QH3" s="140"/>
      <c r="QI3" s="140"/>
      <c r="QJ3" s="140"/>
      <c r="QK3" s="140"/>
      <c r="QL3" s="140"/>
      <c r="QM3" s="140"/>
      <c r="QN3" s="140"/>
      <c r="QO3" s="140"/>
      <c r="QP3" s="140"/>
      <c r="QQ3" s="140"/>
      <c r="QR3" s="140"/>
      <c r="QS3" s="140"/>
      <c r="QT3" s="140"/>
      <c r="QU3" s="140"/>
      <c r="QV3" s="140"/>
      <c r="QW3" s="140"/>
      <c r="QX3" s="140"/>
      <c r="QY3" s="140"/>
      <c r="QZ3" s="140"/>
      <c r="RA3" s="140"/>
      <c r="RB3" s="140"/>
      <c r="RC3" s="140"/>
      <c r="RD3" s="140"/>
      <c r="RE3" s="140"/>
      <c r="RF3" s="140"/>
      <c r="RG3" s="140"/>
      <c r="RH3" s="140"/>
      <c r="RI3" s="140"/>
      <c r="RJ3" s="140"/>
      <c r="RK3" s="140"/>
      <c r="RL3" s="140"/>
      <c r="RM3" s="140"/>
      <c r="RN3" s="140"/>
      <c r="RO3" s="140"/>
      <c r="RP3" s="140"/>
      <c r="RQ3" s="140"/>
      <c r="RR3" s="140"/>
      <c r="RS3" s="140"/>
      <c r="RT3" s="140"/>
      <c r="RU3" s="140"/>
      <c r="RV3" s="140"/>
      <c r="RW3" s="140"/>
      <c r="RX3" s="140"/>
      <c r="RY3" s="140"/>
      <c r="RZ3" s="140"/>
      <c r="SA3" s="140"/>
      <c r="SB3" s="140"/>
      <c r="SC3" s="140"/>
      <c r="SD3" s="140"/>
      <c r="SE3" s="140"/>
      <c r="SF3" s="140"/>
      <c r="SG3" s="140"/>
      <c r="SH3" s="140"/>
      <c r="SI3" s="140"/>
      <c r="SJ3" s="140"/>
      <c r="SK3" s="140"/>
      <c r="SL3" s="140"/>
      <c r="SM3" s="140"/>
      <c r="SN3" s="140"/>
      <c r="SO3" s="140"/>
      <c r="SP3" s="140"/>
      <c r="SQ3" s="140"/>
      <c r="SR3" s="140"/>
      <c r="SS3" s="140"/>
      <c r="ST3" s="140"/>
      <c r="SU3" s="140"/>
      <c r="SV3" s="140"/>
      <c r="SW3" s="140"/>
      <c r="SX3" s="140"/>
      <c r="SY3" s="140"/>
      <c r="SZ3" s="140"/>
      <c r="TA3" s="140"/>
      <c r="TB3" s="140"/>
      <c r="TC3" s="140"/>
      <c r="TD3" s="140"/>
      <c r="TE3" s="140"/>
      <c r="TF3" s="140"/>
      <c r="TG3" s="140"/>
      <c r="TH3" s="140"/>
      <c r="TI3" s="140"/>
      <c r="TJ3" s="140"/>
      <c r="TK3" s="140"/>
      <c r="TL3" s="140"/>
      <c r="TM3" s="140"/>
      <c r="TN3" s="140"/>
      <c r="TO3" s="140"/>
      <c r="TP3" s="140"/>
      <c r="TQ3" s="140"/>
      <c r="TR3" s="140"/>
      <c r="TS3" s="140"/>
      <c r="TT3" s="140"/>
      <c r="TU3" s="140"/>
      <c r="TV3" s="140"/>
      <c r="TW3" s="140"/>
      <c r="TX3" s="140"/>
      <c r="TY3" s="140"/>
      <c r="TZ3" s="140"/>
      <c r="UA3" s="140"/>
      <c r="UB3" s="140"/>
      <c r="UC3" s="140"/>
      <c r="UD3" s="140"/>
      <c r="UE3" s="140"/>
      <c r="UF3" s="140"/>
      <c r="UG3" s="140"/>
      <c r="UH3" s="140"/>
      <c r="UI3" s="140"/>
      <c r="UJ3" s="140"/>
      <c r="UK3" s="140"/>
      <c r="UL3" s="140"/>
      <c r="UM3" s="140"/>
      <c r="UN3" s="140"/>
      <c r="UO3" s="140"/>
      <c r="UP3" s="140"/>
      <c r="UQ3" s="140"/>
      <c r="UR3" s="140"/>
      <c r="US3" s="140"/>
      <c r="UT3" s="140"/>
      <c r="UU3" s="140"/>
      <c r="UV3" s="140"/>
      <c r="UW3" s="140"/>
      <c r="UX3" s="140"/>
      <c r="UY3" s="140"/>
      <c r="UZ3" s="140"/>
      <c r="VA3" s="140"/>
      <c r="VB3" s="140"/>
      <c r="VC3" s="140"/>
      <c r="VD3" s="140"/>
      <c r="VE3" s="140"/>
      <c r="VF3" s="140"/>
      <c r="VG3" s="140"/>
      <c r="VH3" s="140"/>
      <c r="VI3" s="140"/>
      <c r="VJ3" s="140"/>
      <c r="VK3" s="140"/>
      <c r="VL3" s="140"/>
      <c r="VM3" s="140"/>
      <c r="VN3" s="140"/>
      <c r="VO3" s="140"/>
      <c r="VP3" s="140"/>
      <c r="VQ3" s="140"/>
      <c r="VR3" s="140"/>
      <c r="VS3" s="140"/>
      <c r="VT3" s="140"/>
      <c r="VU3" s="140"/>
      <c r="VV3" s="140"/>
      <c r="VW3" s="140"/>
      <c r="VX3" s="140"/>
      <c r="VY3" s="140"/>
      <c r="VZ3" s="140"/>
      <c r="WA3" s="140"/>
      <c r="WB3" s="140"/>
      <c r="WC3" s="140"/>
      <c r="WD3" s="140"/>
      <c r="WE3" s="140"/>
      <c r="WF3" s="140"/>
      <c r="WG3" s="140"/>
      <c r="WH3" s="140"/>
      <c r="WI3" s="140"/>
      <c r="WJ3" s="140"/>
      <c r="WK3" s="140"/>
      <c r="WL3" s="140"/>
      <c r="WM3" s="140"/>
      <c r="WN3" s="140"/>
      <c r="WO3" s="140"/>
      <c r="WP3" s="140"/>
      <c r="WQ3" s="140"/>
      <c r="WR3" s="140"/>
      <c r="WS3" s="140"/>
      <c r="WT3" s="140"/>
      <c r="WU3" s="140"/>
      <c r="WV3" s="140"/>
      <c r="WW3" s="140"/>
      <c r="WX3" s="140"/>
      <c r="WY3" s="140"/>
      <c r="WZ3" s="140"/>
      <c r="XA3" s="140"/>
      <c r="XB3" s="140"/>
      <c r="XC3" s="140"/>
      <c r="XD3" s="140"/>
      <c r="XE3" s="140"/>
      <c r="XF3" s="140"/>
      <c r="XG3" s="140"/>
      <c r="XH3" s="140"/>
      <c r="XI3" s="140"/>
      <c r="XJ3" s="140"/>
      <c r="XK3" s="140"/>
      <c r="XL3" s="140"/>
      <c r="XM3" s="140"/>
      <c r="XN3" s="140"/>
      <c r="XO3" s="140"/>
      <c r="XP3" s="140"/>
      <c r="XQ3" s="140"/>
      <c r="XR3" s="140"/>
      <c r="XS3" s="140"/>
      <c r="XT3" s="140"/>
      <c r="XU3" s="140"/>
      <c r="XV3" s="140"/>
      <c r="XW3" s="140"/>
      <c r="XX3" s="140"/>
      <c r="XY3" s="140"/>
      <c r="XZ3" s="140"/>
      <c r="YA3" s="140"/>
      <c r="YB3" s="140"/>
      <c r="YC3" s="140"/>
      <c r="YD3" s="140"/>
      <c r="YE3" s="140"/>
      <c r="YF3" s="140"/>
      <c r="YG3" s="140"/>
      <c r="YH3" s="140"/>
      <c r="YI3" s="140"/>
      <c r="YJ3" s="140"/>
      <c r="YK3" s="140"/>
      <c r="YL3" s="140"/>
      <c r="YM3" s="140"/>
      <c r="YN3" s="140"/>
      <c r="YO3" s="140"/>
      <c r="YP3" s="140"/>
      <c r="YQ3" s="140"/>
      <c r="YR3" s="140"/>
      <c r="YS3" s="140"/>
      <c r="YT3" s="140"/>
      <c r="YU3" s="140"/>
      <c r="YV3" s="140"/>
      <c r="YW3" s="140"/>
      <c r="YX3" s="140"/>
      <c r="YY3" s="140"/>
      <c r="YZ3" s="140"/>
      <c r="ZA3" s="140"/>
      <c r="ZB3" s="140"/>
      <c r="ZC3" s="140"/>
      <c r="ZD3" s="140"/>
      <c r="ZE3" s="140"/>
      <c r="ZF3" s="140"/>
      <c r="ZG3" s="140"/>
      <c r="ZH3" s="140"/>
      <c r="ZI3" s="140"/>
      <c r="ZJ3" s="140"/>
      <c r="ZK3" s="140"/>
      <c r="ZL3" s="140"/>
      <c r="ZM3" s="140"/>
      <c r="ZN3" s="140"/>
      <c r="ZO3" s="140"/>
      <c r="ZP3" s="140"/>
      <c r="ZQ3" s="140"/>
      <c r="ZR3" s="140"/>
      <c r="ZS3" s="140"/>
      <c r="ZT3" s="140"/>
      <c r="ZU3" s="140"/>
      <c r="ZV3" s="140"/>
      <c r="ZW3" s="140"/>
      <c r="ZX3" s="140"/>
      <c r="ZY3" s="140"/>
      <c r="ZZ3" s="140"/>
      <c r="AAA3" s="140"/>
      <c r="AAB3" s="140"/>
      <c r="AAC3" s="140"/>
      <c r="AAD3" s="140"/>
      <c r="AAE3" s="140"/>
      <c r="AAF3" s="140"/>
      <c r="AAG3" s="140"/>
      <c r="AAH3" s="140"/>
      <c r="AAI3" s="140"/>
      <c r="AAJ3" s="140"/>
      <c r="AAK3" s="140"/>
      <c r="AAL3" s="140"/>
      <c r="AAM3" s="140"/>
      <c r="AAN3" s="140"/>
      <c r="AAO3" s="140"/>
      <c r="AAP3" s="140"/>
      <c r="AAQ3" s="140"/>
      <c r="AAR3" s="140"/>
      <c r="AAS3" s="140"/>
      <c r="AAT3" s="140"/>
      <c r="AAU3" s="140"/>
      <c r="AAV3" s="140"/>
      <c r="AAW3" s="140"/>
      <c r="AAX3" s="140"/>
      <c r="AAY3" s="140"/>
      <c r="AAZ3" s="140"/>
      <c r="ABA3" s="140"/>
      <c r="ABB3" s="140"/>
      <c r="ABC3" s="140"/>
      <c r="ABD3" s="140"/>
      <c r="ABE3" s="140"/>
      <c r="ABF3" s="140"/>
      <c r="ABG3" s="140"/>
      <c r="ABH3" s="140"/>
      <c r="ABI3" s="140"/>
      <c r="ABJ3" s="140"/>
      <c r="ABK3" s="140"/>
      <c r="ABL3" s="140"/>
      <c r="ABM3" s="140"/>
      <c r="ABN3" s="140"/>
      <c r="ABO3" s="140"/>
      <c r="ABP3" s="140"/>
      <c r="ABQ3" s="140"/>
      <c r="ABR3" s="140"/>
      <c r="ABS3" s="140"/>
      <c r="ABT3" s="140"/>
      <c r="ABU3" s="140"/>
      <c r="ABV3" s="140"/>
      <c r="ABW3" s="140"/>
      <c r="ABX3" s="140"/>
      <c r="ABY3" s="140"/>
      <c r="ABZ3" s="140"/>
      <c r="ACA3" s="140"/>
      <c r="ACB3" s="140"/>
      <c r="ACC3" s="140"/>
      <c r="ACD3" s="140"/>
      <c r="ACE3" s="140"/>
      <c r="ACF3" s="140"/>
      <c r="ACG3" s="140"/>
      <c r="ACH3" s="140"/>
      <c r="ACI3" s="140"/>
      <c r="ACJ3" s="140"/>
      <c r="ACK3" s="140"/>
      <c r="ACL3" s="140"/>
      <c r="ACM3" s="140"/>
      <c r="ACN3" s="140"/>
      <c r="ACO3" s="140"/>
      <c r="ACP3" s="140"/>
      <c r="ACQ3" s="140"/>
      <c r="ACR3" s="140"/>
      <c r="ACS3" s="140"/>
      <c r="ACT3" s="140"/>
      <c r="ACU3" s="140"/>
      <c r="ACV3" s="140"/>
      <c r="ACW3" s="140"/>
      <c r="ACX3" s="140"/>
      <c r="ACY3" s="140"/>
      <c r="ACZ3" s="140"/>
      <c r="ADA3" s="140"/>
      <c r="ADB3" s="140"/>
      <c r="ADC3" s="140"/>
      <c r="ADD3" s="140"/>
      <c r="ADE3" s="140"/>
      <c r="ADF3" s="140"/>
      <c r="ADG3" s="140"/>
      <c r="ADH3" s="140"/>
      <c r="ADI3" s="140"/>
      <c r="ADJ3" s="140"/>
      <c r="ADK3" s="140"/>
      <c r="ADL3" s="140"/>
      <c r="ADM3" s="140"/>
      <c r="ADN3" s="140"/>
      <c r="ADO3" s="140"/>
      <c r="ADP3" s="140"/>
      <c r="ADQ3" s="140"/>
      <c r="ADR3" s="140"/>
      <c r="ADS3" s="140"/>
      <c r="ADT3" s="140"/>
      <c r="ADU3" s="140"/>
      <c r="ADV3" s="140"/>
      <c r="ADW3" s="140"/>
      <c r="ADX3" s="140"/>
      <c r="ADY3" s="140"/>
      <c r="ADZ3" s="140"/>
      <c r="AEA3" s="140"/>
      <c r="AEB3" s="140"/>
      <c r="AEC3" s="140"/>
      <c r="AED3" s="140"/>
      <c r="AEE3" s="140"/>
      <c r="AEF3" s="140"/>
      <c r="AEG3" s="140"/>
      <c r="AEH3" s="140"/>
      <c r="AEI3" s="140"/>
      <c r="AEJ3" s="140"/>
      <c r="AEK3" s="140"/>
      <c r="AEL3" s="140"/>
      <c r="AEM3" s="140"/>
      <c r="AEN3" s="140"/>
      <c r="AEO3" s="140"/>
      <c r="AEP3" s="140"/>
      <c r="AEQ3" s="140"/>
      <c r="AER3" s="140"/>
      <c r="AES3" s="140"/>
      <c r="AET3" s="140"/>
      <c r="AEU3" s="140"/>
      <c r="AEV3" s="140"/>
      <c r="AEW3" s="140"/>
      <c r="AEX3" s="140"/>
      <c r="AEY3" s="140"/>
      <c r="AEZ3" s="140"/>
      <c r="AFA3" s="140"/>
      <c r="AFB3" s="140"/>
      <c r="AFC3" s="140"/>
      <c r="AFD3" s="140"/>
      <c r="AFE3" s="140"/>
      <c r="AFF3" s="140"/>
      <c r="AFG3" s="140"/>
      <c r="AFH3" s="140"/>
      <c r="AFI3" s="140"/>
      <c r="AFJ3" s="140"/>
      <c r="AFK3" s="140"/>
      <c r="AFL3" s="140"/>
      <c r="AFM3" s="140"/>
      <c r="AFN3" s="140"/>
      <c r="AFO3" s="140"/>
      <c r="AFP3" s="140"/>
      <c r="AFQ3" s="140"/>
      <c r="AFR3" s="140"/>
      <c r="AFS3" s="140"/>
      <c r="AFT3" s="140"/>
      <c r="AFU3" s="140"/>
      <c r="AFV3" s="140"/>
      <c r="AFW3" s="140"/>
      <c r="AFX3" s="140"/>
      <c r="AFY3" s="140"/>
      <c r="AFZ3" s="140"/>
      <c r="AGA3" s="140"/>
      <c r="AGB3" s="140"/>
      <c r="AGC3" s="140"/>
      <c r="AGD3" s="140"/>
      <c r="AGE3" s="140"/>
      <c r="AGF3" s="140"/>
      <c r="AGG3" s="140"/>
      <c r="AGH3" s="140"/>
      <c r="AGI3" s="140"/>
      <c r="AGJ3" s="140"/>
      <c r="AGK3" s="140"/>
      <c r="AGL3" s="140"/>
      <c r="AGM3" s="140"/>
      <c r="AGN3" s="140"/>
      <c r="AGO3" s="140"/>
      <c r="AGP3" s="140"/>
      <c r="AGQ3" s="140"/>
      <c r="AGR3" s="140"/>
      <c r="AGS3" s="140"/>
      <c r="AGT3" s="140"/>
      <c r="AGU3" s="140"/>
      <c r="AGV3" s="140"/>
      <c r="AGW3" s="140"/>
      <c r="AGX3" s="140"/>
      <c r="AGY3" s="140"/>
      <c r="AGZ3" s="140"/>
      <c r="AHA3" s="140"/>
      <c r="AHB3" s="140"/>
      <c r="AHC3" s="140"/>
      <c r="AHD3" s="140"/>
      <c r="AHE3" s="140"/>
      <c r="AHF3" s="140"/>
      <c r="AHG3" s="140"/>
      <c r="AHH3" s="140"/>
      <c r="AHI3" s="140"/>
      <c r="AHJ3" s="140"/>
      <c r="AHK3" s="140"/>
      <c r="AHL3" s="140"/>
      <c r="AHM3" s="140"/>
      <c r="AHN3" s="140"/>
      <c r="AHO3" s="140"/>
      <c r="AHP3" s="140"/>
      <c r="AHQ3" s="140"/>
      <c r="AHR3" s="140"/>
      <c r="AHS3" s="140"/>
      <c r="AHT3" s="140"/>
      <c r="AHU3" s="140"/>
      <c r="AHV3" s="140"/>
      <c r="AHW3" s="140"/>
      <c r="AHX3" s="140"/>
      <c r="AHY3" s="140"/>
      <c r="AHZ3" s="140"/>
      <c r="AIA3" s="140"/>
      <c r="AIB3" s="140"/>
      <c r="AIC3" s="140"/>
      <c r="AID3" s="140"/>
      <c r="AIE3" s="140"/>
      <c r="AIF3" s="140"/>
      <c r="AIG3" s="140"/>
      <c r="AIH3" s="140"/>
      <c r="AII3" s="140"/>
      <c r="AIJ3" s="140"/>
      <c r="AIK3" s="140"/>
      <c r="AIL3" s="140"/>
      <c r="AIM3" s="140"/>
      <c r="AIN3" s="140"/>
      <c r="AIO3" s="140"/>
      <c r="AIP3" s="140"/>
      <c r="AIQ3" s="140"/>
      <c r="AIR3" s="140"/>
      <c r="AIS3" s="140"/>
      <c r="AIT3" s="140"/>
      <c r="AIU3" s="140"/>
      <c r="AIV3" s="140"/>
      <c r="AIW3" s="140"/>
      <c r="AIX3" s="140"/>
      <c r="AIY3" s="140"/>
      <c r="AIZ3" s="140"/>
      <c r="AJA3" s="140"/>
      <c r="AJB3" s="140"/>
      <c r="AJC3" s="140"/>
      <c r="AJD3" s="140"/>
      <c r="AJE3" s="140"/>
      <c r="AJF3" s="140"/>
      <c r="AJG3" s="140"/>
      <c r="AJH3" s="140"/>
      <c r="AJI3" s="140"/>
      <c r="AJJ3" s="140"/>
      <c r="AJK3" s="140"/>
      <c r="AJL3" s="140"/>
      <c r="AJM3" s="140"/>
      <c r="AJN3" s="140"/>
      <c r="AJO3" s="140"/>
      <c r="AJP3" s="140"/>
      <c r="AJQ3" s="140"/>
      <c r="AJR3" s="140"/>
      <c r="AJS3" s="140"/>
      <c r="AJT3" s="140"/>
      <c r="AJU3" s="140"/>
      <c r="AJV3" s="140"/>
      <c r="AJW3" s="140"/>
      <c r="AJX3" s="140"/>
      <c r="AJY3" s="140"/>
      <c r="AJZ3" s="140"/>
      <c r="AKA3" s="140"/>
      <c r="AKB3" s="140"/>
      <c r="AKC3" s="140"/>
      <c r="AKD3" s="140"/>
      <c r="AKE3" s="140"/>
      <c r="AKF3" s="140"/>
      <c r="AKG3" s="140"/>
      <c r="AKH3" s="140"/>
      <c r="AKI3" s="140"/>
      <c r="AKJ3" s="140"/>
      <c r="AKK3" s="140"/>
      <c r="AKL3" s="140"/>
      <c r="AKM3" s="140"/>
      <c r="AKN3" s="140"/>
      <c r="AKO3" s="140"/>
      <c r="AKP3" s="140"/>
      <c r="AKQ3" s="140"/>
      <c r="AKR3" s="140"/>
      <c r="AKS3" s="140"/>
      <c r="AKT3" s="140"/>
      <c r="AKU3" s="140"/>
      <c r="AKV3" s="140"/>
      <c r="AKW3" s="140"/>
      <c r="AKX3" s="140"/>
      <c r="AKY3" s="140"/>
      <c r="AKZ3" s="140"/>
      <c r="ALA3" s="140"/>
      <c r="ALB3" s="140"/>
      <c r="ALC3" s="140"/>
      <c r="ALD3" s="140"/>
      <c r="ALE3" s="140"/>
      <c r="ALF3" s="140"/>
      <c r="ALG3" s="140"/>
      <c r="ALH3" s="140"/>
      <c r="ALI3" s="140"/>
      <c r="ALJ3" s="140"/>
      <c r="ALK3" s="140"/>
      <c r="ALL3" s="140"/>
      <c r="ALM3" s="140"/>
      <c r="ALN3" s="140"/>
      <c r="ALO3" s="140"/>
      <c r="ALP3" s="140"/>
      <c r="ALQ3" s="140"/>
      <c r="ALR3" s="140"/>
      <c r="ALS3" s="140"/>
      <c r="ALT3" s="140"/>
      <c r="ALU3" s="140"/>
      <c r="ALV3" s="140"/>
      <c r="ALW3" s="140"/>
      <c r="ALX3" s="140"/>
      <c r="ALY3" s="140"/>
      <c r="ALZ3" s="140"/>
      <c r="AMA3" s="140"/>
      <c r="AMB3" s="140"/>
      <c r="AMC3" s="140"/>
      <c r="AMD3" s="140"/>
      <c r="AME3" s="140"/>
    </row>
    <row r="4" spans="1:1019" x14ac:dyDescent="0.3">
      <c r="A4" s="140"/>
      <c r="B4" s="245"/>
      <c r="C4" s="244"/>
      <c r="D4" s="243" t="s">
        <v>233</v>
      </c>
      <c r="E4" s="242" t="s">
        <v>232</v>
      </c>
      <c r="F4" s="241"/>
      <c r="G4" s="240"/>
      <c r="H4" s="385" t="s">
        <v>231</v>
      </c>
      <c r="I4" s="385"/>
      <c r="J4" s="385"/>
      <c r="K4" s="385"/>
      <c r="L4" s="385"/>
      <c r="M4" s="385"/>
      <c r="N4" s="385"/>
      <c r="O4" s="385"/>
      <c r="P4" s="385"/>
      <c r="Q4" s="385"/>
      <c r="R4" s="386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  <c r="IW4" s="140"/>
      <c r="IX4" s="140"/>
      <c r="IY4" s="140"/>
      <c r="IZ4" s="140"/>
      <c r="JA4" s="140"/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140"/>
      <c r="JW4" s="140"/>
      <c r="JX4" s="140"/>
      <c r="JY4" s="140"/>
      <c r="JZ4" s="140"/>
      <c r="KA4" s="140"/>
      <c r="KB4" s="140"/>
      <c r="KC4" s="140"/>
      <c r="KD4" s="140"/>
      <c r="KE4" s="140"/>
      <c r="KF4" s="140"/>
      <c r="KG4" s="140"/>
      <c r="KH4" s="140"/>
      <c r="KI4" s="140"/>
      <c r="KJ4" s="140"/>
      <c r="KK4" s="140"/>
      <c r="KL4" s="140"/>
      <c r="KM4" s="140"/>
      <c r="KN4" s="140"/>
      <c r="KO4" s="140"/>
      <c r="KP4" s="140"/>
      <c r="KQ4" s="140"/>
      <c r="KR4" s="140"/>
      <c r="KS4" s="140"/>
      <c r="KT4" s="140"/>
      <c r="KU4" s="140"/>
      <c r="KV4" s="140"/>
      <c r="KW4" s="140"/>
      <c r="KX4" s="140"/>
      <c r="KY4" s="140"/>
      <c r="KZ4" s="140"/>
      <c r="LA4" s="140"/>
      <c r="LB4" s="140"/>
      <c r="LC4" s="140"/>
      <c r="LD4" s="140"/>
      <c r="LE4" s="140"/>
      <c r="LF4" s="140"/>
      <c r="LG4" s="140"/>
      <c r="LH4" s="140"/>
      <c r="LI4" s="140"/>
      <c r="LJ4" s="140"/>
      <c r="LK4" s="140"/>
      <c r="LL4" s="140"/>
      <c r="LM4" s="140"/>
      <c r="LN4" s="140"/>
      <c r="LO4" s="140"/>
      <c r="LP4" s="140"/>
      <c r="LQ4" s="140"/>
      <c r="LR4" s="140"/>
      <c r="LS4" s="140"/>
      <c r="LT4" s="140"/>
      <c r="LU4" s="140"/>
      <c r="LV4" s="140"/>
      <c r="LW4" s="140"/>
      <c r="LX4" s="140"/>
      <c r="LY4" s="140"/>
      <c r="LZ4" s="140"/>
      <c r="MA4" s="140"/>
      <c r="MB4" s="140"/>
      <c r="MC4" s="140"/>
      <c r="MD4" s="140"/>
      <c r="ME4" s="140"/>
      <c r="MF4" s="140"/>
      <c r="MG4" s="140"/>
      <c r="MH4" s="140"/>
      <c r="MI4" s="140"/>
      <c r="MJ4" s="140"/>
      <c r="MK4" s="140"/>
      <c r="ML4" s="140"/>
      <c r="MM4" s="140"/>
      <c r="MN4" s="140"/>
      <c r="MO4" s="140"/>
      <c r="MP4" s="140"/>
      <c r="MQ4" s="140"/>
      <c r="MR4" s="140"/>
      <c r="MS4" s="140"/>
      <c r="MT4" s="140"/>
      <c r="MU4" s="140"/>
      <c r="MV4" s="140"/>
      <c r="MW4" s="140"/>
      <c r="MX4" s="140"/>
      <c r="MY4" s="140"/>
      <c r="MZ4" s="140"/>
      <c r="NA4" s="140"/>
      <c r="NB4" s="140"/>
      <c r="NC4" s="140"/>
      <c r="ND4" s="140"/>
      <c r="NE4" s="140"/>
      <c r="NF4" s="140"/>
      <c r="NG4" s="140"/>
      <c r="NH4" s="140"/>
      <c r="NI4" s="140"/>
      <c r="NJ4" s="140"/>
      <c r="NK4" s="140"/>
      <c r="NL4" s="140"/>
      <c r="NM4" s="140"/>
      <c r="NN4" s="140"/>
      <c r="NO4" s="140"/>
      <c r="NP4" s="140"/>
      <c r="NQ4" s="140"/>
      <c r="NR4" s="140"/>
      <c r="NS4" s="140"/>
      <c r="NT4" s="140"/>
      <c r="NU4" s="140"/>
      <c r="NV4" s="140"/>
      <c r="NW4" s="140"/>
      <c r="NX4" s="140"/>
      <c r="NY4" s="140"/>
      <c r="NZ4" s="140"/>
      <c r="OA4" s="140"/>
      <c r="OB4" s="140"/>
      <c r="OC4" s="140"/>
      <c r="OD4" s="140"/>
      <c r="OE4" s="140"/>
      <c r="OF4" s="140"/>
      <c r="OG4" s="140"/>
      <c r="OH4" s="140"/>
      <c r="OI4" s="140"/>
      <c r="OJ4" s="140"/>
      <c r="OK4" s="140"/>
      <c r="OL4" s="140"/>
      <c r="OM4" s="140"/>
      <c r="ON4" s="140"/>
      <c r="OO4" s="140"/>
      <c r="OP4" s="140"/>
      <c r="OQ4" s="140"/>
      <c r="OR4" s="140"/>
      <c r="OS4" s="140"/>
      <c r="OT4" s="140"/>
      <c r="OU4" s="140"/>
      <c r="OV4" s="140"/>
      <c r="OW4" s="140"/>
      <c r="OX4" s="140"/>
      <c r="OY4" s="140"/>
      <c r="OZ4" s="140"/>
      <c r="PA4" s="140"/>
      <c r="PB4" s="140"/>
      <c r="PC4" s="140"/>
      <c r="PD4" s="140"/>
      <c r="PE4" s="140"/>
      <c r="PF4" s="140"/>
      <c r="PG4" s="140"/>
      <c r="PH4" s="140"/>
      <c r="PI4" s="140"/>
      <c r="PJ4" s="140"/>
      <c r="PK4" s="140"/>
      <c r="PL4" s="140"/>
      <c r="PM4" s="140"/>
      <c r="PN4" s="140"/>
      <c r="PO4" s="140"/>
      <c r="PP4" s="140"/>
      <c r="PQ4" s="140"/>
      <c r="PR4" s="140"/>
      <c r="PS4" s="140"/>
      <c r="PT4" s="140"/>
      <c r="PU4" s="140"/>
      <c r="PV4" s="140"/>
      <c r="PW4" s="140"/>
      <c r="PX4" s="140"/>
      <c r="PY4" s="140"/>
      <c r="PZ4" s="140"/>
      <c r="QA4" s="140"/>
      <c r="QB4" s="140"/>
      <c r="QC4" s="140"/>
      <c r="QD4" s="140"/>
      <c r="QE4" s="140"/>
      <c r="QF4" s="140"/>
      <c r="QG4" s="140"/>
      <c r="QH4" s="140"/>
      <c r="QI4" s="140"/>
      <c r="QJ4" s="140"/>
      <c r="QK4" s="140"/>
      <c r="QL4" s="140"/>
      <c r="QM4" s="140"/>
      <c r="QN4" s="140"/>
      <c r="QO4" s="140"/>
      <c r="QP4" s="140"/>
      <c r="QQ4" s="140"/>
      <c r="QR4" s="140"/>
      <c r="QS4" s="140"/>
      <c r="QT4" s="140"/>
      <c r="QU4" s="140"/>
      <c r="QV4" s="140"/>
      <c r="QW4" s="140"/>
      <c r="QX4" s="140"/>
      <c r="QY4" s="140"/>
      <c r="QZ4" s="140"/>
      <c r="RA4" s="140"/>
      <c r="RB4" s="140"/>
      <c r="RC4" s="140"/>
      <c r="RD4" s="140"/>
      <c r="RE4" s="140"/>
      <c r="RF4" s="140"/>
      <c r="RG4" s="140"/>
      <c r="RH4" s="140"/>
      <c r="RI4" s="140"/>
      <c r="RJ4" s="140"/>
      <c r="RK4" s="140"/>
      <c r="RL4" s="140"/>
      <c r="RM4" s="140"/>
      <c r="RN4" s="140"/>
      <c r="RO4" s="140"/>
      <c r="RP4" s="140"/>
      <c r="RQ4" s="140"/>
      <c r="RR4" s="140"/>
      <c r="RS4" s="140"/>
      <c r="RT4" s="140"/>
      <c r="RU4" s="140"/>
      <c r="RV4" s="140"/>
      <c r="RW4" s="140"/>
      <c r="RX4" s="140"/>
      <c r="RY4" s="140"/>
      <c r="RZ4" s="140"/>
      <c r="SA4" s="140"/>
      <c r="SB4" s="140"/>
      <c r="SC4" s="140"/>
      <c r="SD4" s="140"/>
      <c r="SE4" s="140"/>
      <c r="SF4" s="140"/>
      <c r="SG4" s="140"/>
      <c r="SH4" s="140"/>
      <c r="SI4" s="140"/>
      <c r="SJ4" s="140"/>
      <c r="SK4" s="140"/>
      <c r="SL4" s="140"/>
      <c r="SM4" s="140"/>
      <c r="SN4" s="140"/>
      <c r="SO4" s="140"/>
      <c r="SP4" s="140"/>
      <c r="SQ4" s="140"/>
      <c r="SR4" s="140"/>
      <c r="SS4" s="140"/>
      <c r="ST4" s="140"/>
      <c r="SU4" s="140"/>
      <c r="SV4" s="140"/>
      <c r="SW4" s="140"/>
      <c r="SX4" s="140"/>
      <c r="SY4" s="140"/>
      <c r="SZ4" s="140"/>
      <c r="TA4" s="140"/>
      <c r="TB4" s="140"/>
      <c r="TC4" s="140"/>
      <c r="TD4" s="140"/>
      <c r="TE4" s="140"/>
      <c r="TF4" s="140"/>
      <c r="TG4" s="140"/>
      <c r="TH4" s="140"/>
      <c r="TI4" s="140"/>
      <c r="TJ4" s="140"/>
      <c r="TK4" s="140"/>
      <c r="TL4" s="140"/>
      <c r="TM4" s="140"/>
      <c r="TN4" s="140"/>
      <c r="TO4" s="140"/>
      <c r="TP4" s="140"/>
      <c r="TQ4" s="140"/>
      <c r="TR4" s="140"/>
      <c r="TS4" s="140"/>
      <c r="TT4" s="140"/>
      <c r="TU4" s="140"/>
      <c r="TV4" s="140"/>
      <c r="TW4" s="140"/>
      <c r="TX4" s="140"/>
      <c r="TY4" s="140"/>
      <c r="TZ4" s="140"/>
      <c r="UA4" s="140"/>
      <c r="UB4" s="140"/>
      <c r="UC4" s="140"/>
      <c r="UD4" s="140"/>
      <c r="UE4" s="140"/>
      <c r="UF4" s="140"/>
      <c r="UG4" s="140"/>
      <c r="UH4" s="140"/>
      <c r="UI4" s="140"/>
      <c r="UJ4" s="140"/>
      <c r="UK4" s="140"/>
      <c r="UL4" s="140"/>
      <c r="UM4" s="140"/>
      <c r="UN4" s="140"/>
      <c r="UO4" s="140"/>
      <c r="UP4" s="140"/>
      <c r="UQ4" s="140"/>
      <c r="UR4" s="140"/>
      <c r="US4" s="140"/>
      <c r="UT4" s="140"/>
      <c r="UU4" s="140"/>
      <c r="UV4" s="140"/>
      <c r="UW4" s="140"/>
      <c r="UX4" s="140"/>
      <c r="UY4" s="140"/>
      <c r="UZ4" s="140"/>
      <c r="VA4" s="140"/>
      <c r="VB4" s="140"/>
      <c r="VC4" s="140"/>
      <c r="VD4" s="140"/>
      <c r="VE4" s="140"/>
      <c r="VF4" s="140"/>
      <c r="VG4" s="140"/>
      <c r="VH4" s="140"/>
      <c r="VI4" s="140"/>
      <c r="VJ4" s="140"/>
      <c r="VK4" s="140"/>
      <c r="VL4" s="140"/>
      <c r="VM4" s="140"/>
      <c r="VN4" s="140"/>
      <c r="VO4" s="140"/>
      <c r="VP4" s="140"/>
      <c r="VQ4" s="140"/>
      <c r="VR4" s="140"/>
      <c r="VS4" s="140"/>
      <c r="VT4" s="140"/>
      <c r="VU4" s="140"/>
      <c r="VV4" s="140"/>
      <c r="VW4" s="140"/>
      <c r="VX4" s="140"/>
      <c r="VY4" s="140"/>
      <c r="VZ4" s="140"/>
      <c r="WA4" s="140"/>
      <c r="WB4" s="140"/>
      <c r="WC4" s="140"/>
      <c r="WD4" s="140"/>
      <c r="WE4" s="140"/>
      <c r="WF4" s="140"/>
      <c r="WG4" s="140"/>
      <c r="WH4" s="140"/>
      <c r="WI4" s="140"/>
      <c r="WJ4" s="140"/>
      <c r="WK4" s="140"/>
      <c r="WL4" s="140"/>
      <c r="WM4" s="140"/>
      <c r="WN4" s="140"/>
      <c r="WO4" s="140"/>
      <c r="WP4" s="140"/>
      <c r="WQ4" s="140"/>
      <c r="WR4" s="140"/>
      <c r="WS4" s="140"/>
      <c r="WT4" s="140"/>
      <c r="WU4" s="140"/>
      <c r="WV4" s="140"/>
      <c r="WW4" s="140"/>
      <c r="WX4" s="140"/>
      <c r="WY4" s="140"/>
      <c r="WZ4" s="140"/>
      <c r="XA4" s="140"/>
      <c r="XB4" s="140"/>
      <c r="XC4" s="140"/>
      <c r="XD4" s="140"/>
      <c r="XE4" s="140"/>
      <c r="XF4" s="140"/>
      <c r="XG4" s="140"/>
      <c r="XH4" s="140"/>
      <c r="XI4" s="140"/>
      <c r="XJ4" s="140"/>
      <c r="XK4" s="140"/>
      <c r="XL4" s="140"/>
      <c r="XM4" s="140"/>
      <c r="XN4" s="140"/>
      <c r="XO4" s="140"/>
      <c r="XP4" s="140"/>
      <c r="XQ4" s="140"/>
      <c r="XR4" s="140"/>
      <c r="XS4" s="140"/>
      <c r="XT4" s="140"/>
      <c r="XU4" s="140"/>
      <c r="XV4" s="140"/>
      <c r="XW4" s="140"/>
      <c r="XX4" s="140"/>
      <c r="XY4" s="140"/>
      <c r="XZ4" s="140"/>
      <c r="YA4" s="140"/>
      <c r="YB4" s="140"/>
      <c r="YC4" s="140"/>
      <c r="YD4" s="140"/>
      <c r="YE4" s="140"/>
      <c r="YF4" s="140"/>
      <c r="YG4" s="140"/>
      <c r="YH4" s="140"/>
      <c r="YI4" s="140"/>
      <c r="YJ4" s="140"/>
      <c r="YK4" s="140"/>
      <c r="YL4" s="140"/>
      <c r="YM4" s="140"/>
      <c r="YN4" s="140"/>
      <c r="YO4" s="140"/>
      <c r="YP4" s="140"/>
      <c r="YQ4" s="140"/>
      <c r="YR4" s="140"/>
      <c r="YS4" s="140"/>
      <c r="YT4" s="140"/>
      <c r="YU4" s="140"/>
      <c r="YV4" s="140"/>
      <c r="YW4" s="140"/>
      <c r="YX4" s="140"/>
      <c r="YY4" s="140"/>
      <c r="YZ4" s="140"/>
      <c r="ZA4" s="140"/>
      <c r="ZB4" s="140"/>
      <c r="ZC4" s="140"/>
      <c r="ZD4" s="140"/>
      <c r="ZE4" s="140"/>
      <c r="ZF4" s="140"/>
      <c r="ZG4" s="140"/>
      <c r="ZH4" s="140"/>
      <c r="ZI4" s="140"/>
      <c r="ZJ4" s="140"/>
      <c r="ZK4" s="140"/>
      <c r="ZL4" s="140"/>
      <c r="ZM4" s="140"/>
      <c r="ZN4" s="140"/>
      <c r="ZO4" s="140"/>
      <c r="ZP4" s="140"/>
      <c r="ZQ4" s="140"/>
      <c r="ZR4" s="140"/>
      <c r="ZS4" s="140"/>
      <c r="ZT4" s="140"/>
      <c r="ZU4" s="140"/>
      <c r="ZV4" s="140"/>
      <c r="ZW4" s="140"/>
      <c r="ZX4" s="140"/>
      <c r="ZY4" s="140"/>
      <c r="ZZ4" s="140"/>
      <c r="AAA4" s="140"/>
      <c r="AAB4" s="140"/>
      <c r="AAC4" s="140"/>
      <c r="AAD4" s="140"/>
      <c r="AAE4" s="140"/>
      <c r="AAF4" s="140"/>
      <c r="AAG4" s="140"/>
      <c r="AAH4" s="140"/>
      <c r="AAI4" s="140"/>
      <c r="AAJ4" s="140"/>
      <c r="AAK4" s="140"/>
      <c r="AAL4" s="140"/>
      <c r="AAM4" s="140"/>
      <c r="AAN4" s="140"/>
      <c r="AAO4" s="140"/>
      <c r="AAP4" s="140"/>
      <c r="AAQ4" s="140"/>
      <c r="AAR4" s="140"/>
      <c r="AAS4" s="140"/>
      <c r="AAT4" s="140"/>
      <c r="AAU4" s="140"/>
      <c r="AAV4" s="140"/>
      <c r="AAW4" s="140"/>
      <c r="AAX4" s="140"/>
      <c r="AAY4" s="140"/>
      <c r="AAZ4" s="140"/>
      <c r="ABA4" s="140"/>
      <c r="ABB4" s="140"/>
      <c r="ABC4" s="140"/>
      <c r="ABD4" s="140"/>
      <c r="ABE4" s="140"/>
      <c r="ABF4" s="140"/>
      <c r="ABG4" s="140"/>
      <c r="ABH4" s="140"/>
      <c r="ABI4" s="140"/>
      <c r="ABJ4" s="140"/>
      <c r="ABK4" s="140"/>
      <c r="ABL4" s="140"/>
      <c r="ABM4" s="140"/>
      <c r="ABN4" s="140"/>
      <c r="ABO4" s="140"/>
      <c r="ABP4" s="140"/>
      <c r="ABQ4" s="140"/>
      <c r="ABR4" s="140"/>
      <c r="ABS4" s="140"/>
      <c r="ABT4" s="140"/>
      <c r="ABU4" s="140"/>
      <c r="ABV4" s="140"/>
      <c r="ABW4" s="140"/>
      <c r="ABX4" s="140"/>
      <c r="ABY4" s="140"/>
      <c r="ABZ4" s="140"/>
      <c r="ACA4" s="140"/>
      <c r="ACB4" s="140"/>
      <c r="ACC4" s="140"/>
      <c r="ACD4" s="140"/>
      <c r="ACE4" s="140"/>
      <c r="ACF4" s="140"/>
      <c r="ACG4" s="140"/>
      <c r="ACH4" s="140"/>
      <c r="ACI4" s="140"/>
      <c r="ACJ4" s="140"/>
      <c r="ACK4" s="140"/>
      <c r="ACL4" s="140"/>
      <c r="ACM4" s="140"/>
      <c r="ACN4" s="140"/>
      <c r="ACO4" s="140"/>
      <c r="ACP4" s="140"/>
      <c r="ACQ4" s="140"/>
      <c r="ACR4" s="140"/>
      <c r="ACS4" s="140"/>
      <c r="ACT4" s="140"/>
      <c r="ACU4" s="140"/>
      <c r="ACV4" s="140"/>
      <c r="ACW4" s="140"/>
      <c r="ACX4" s="140"/>
      <c r="ACY4" s="140"/>
      <c r="ACZ4" s="140"/>
      <c r="ADA4" s="140"/>
      <c r="ADB4" s="140"/>
      <c r="ADC4" s="140"/>
      <c r="ADD4" s="140"/>
      <c r="ADE4" s="140"/>
      <c r="ADF4" s="140"/>
      <c r="ADG4" s="140"/>
      <c r="ADH4" s="140"/>
      <c r="ADI4" s="140"/>
      <c r="ADJ4" s="140"/>
      <c r="ADK4" s="140"/>
      <c r="ADL4" s="140"/>
      <c r="ADM4" s="140"/>
      <c r="ADN4" s="140"/>
      <c r="ADO4" s="140"/>
      <c r="ADP4" s="140"/>
      <c r="ADQ4" s="140"/>
      <c r="ADR4" s="140"/>
      <c r="ADS4" s="140"/>
      <c r="ADT4" s="140"/>
      <c r="ADU4" s="140"/>
      <c r="ADV4" s="140"/>
      <c r="ADW4" s="140"/>
      <c r="ADX4" s="140"/>
      <c r="ADY4" s="140"/>
      <c r="ADZ4" s="140"/>
      <c r="AEA4" s="140"/>
      <c r="AEB4" s="140"/>
      <c r="AEC4" s="140"/>
      <c r="AED4" s="140"/>
      <c r="AEE4" s="140"/>
      <c r="AEF4" s="140"/>
      <c r="AEG4" s="140"/>
      <c r="AEH4" s="140"/>
      <c r="AEI4" s="140"/>
      <c r="AEJ4" s="140"/>
      <c r="AEK4" s="140"/>
      <c r="AEL4" s="140"/>
      <c r="AEM4" s="140"/>
      <c r="AEN4" s="140"/>
      <c r="AEO4" s="140"/>
      <c r="AEP4" s="140"/>
      <c r="AEQ4" s="140"/>
      <c r="AER4" s="140"/>
      <c r="AES4" s="140"/>
      <c r="AET4" s="140"/>
      <c r="AEU4" s="140"/>
      <c r="AEV4" s="140"/>
      <c r="AEW4" s="140"/>
      <c r="AEX4" s="140"/>
      <c r="AEY4" s="140"/>
      <c r="AEZ4" s="140"/>
      <c r="AFA4" s="140"/>
      <c r="AFB4" s="140"/>
      <c r="AFC4" s="140"/>
      <c r="AFD4" s="140"/>
      <c r="AFE4" s="140"/>
      <c r="AFF4" s="140"/>
      <c r="AFG4" s="140"/>
      <c r="AFH4" s="140"/>
      <c r="AFI4" s="140"/>
      <c r="AFJ4" s="140"/>
      <c r="AFK4" s="140"/>
      <c r="AFL4" s="140"/>
      <c r="AFM4" s="140"/>
      <c r="AFN4" s="140"/>
      <c r="AFO4" s="140"/>
      <c r="AFP4" s="140"/>
      <c r="AFQ4" s="140"/>
      <c r="AFR4" s="140"/>
      <c r="AFS4" s="140"/>
      <c r="AFT4" s="140"/>
      <c r="AFU4" s="140"/>
      <c r="AFV4" s="140"/>
      <c r="AFW4" s="140"/>
      <c r="AFX4" s="140"/>
      <c r="AFY4" s="140"/>
      <c r="AFZ4" s="140"/>
      <c r="AGA4" s="140"/>
      <c r="AGB4" s="140"/>
      <c r="AGC4" s="140"/>
      <c r="AGD4" s="140"/>
      <c r="AGE4" s="140"/>
      <c r="AGF4" s="140"/>
      <c r="AGG4" s="140"/>
      <c r="AGH4" s="140"/>
      <c r="AGI4" s="140"/>
      <c r="AGJ4" s="140"/>
      <c r="AGK4" s="140"/>
      <c r="AGL4" s="140"/>
      <c r="AGM4" s="140"/>
      <c r="AGN4" s="140"/>
      <c r="AGO4" s="140"/>
      <c r="AGP4" s="140"/>
      <c r="AGQ4" s="140"/>
      <c r="AGR4" s="140"/>
      <c r="AGS4" s="140"/>
      <c r="AGT4" s="140"/>
      <c r="AGU4" s="140"/>
      <c r="AGV4" s="140"/>
      <c r="AGW4" s="140"/>
      <c r="AGX4" s="140"/>
      <c r="AGY4" s="140"/>
      <c r="AGZ4" s="140"/>
      <c r="AHA4" s="140"/>
      <c r="AHB4" s="140"/>
      <c r="AHC4" s="140"/>
      <c r="AHD4" s="140"/>
      <c r="AHE4" s="140"/>
      <c r="AHF4" s="140"/>
      <c r="AHG4" s="140"/>
      <c r="AHH4" s="140"/>
      <c r="AHI4" s="140"/>
      <c r="AHJ4" s="140"/>
      <c r="AHK4" s="140"/>
      <c r="AHL4" s="140"/>
      <c r="AHM4" s="140"/>
      <c r="AHN4" s="140"/>
      <c r="AHO4" s="140"/>
      <c r="AHP4" s="140"/>
      <c r="AHQ4" s="140"/>
      <c r="AHR4" s="140"/>
      <c r="AHS4" s="140"/>
      <c r="AHT4" s="140"/>
      <c r="AHU4" s="140"/>
      <c r="AHV4" s="140"/>
      <c r="AHW4" s="140"/>
      <c r="AHX4" s="140"/>
      <c r="AHY4" s="140"/>
      <c r="AHZ4" s="140"/>
      <c r="AIA4" s="140"/>
      <c r="AIB4" s="140"/>
      <c r="AIC4" s="140"/>
      <c r="AID4" s="140"/>
      <c r="AIE4" s="140"/>
      <c r="AIF4" s="140"/>
      <c r="AIG4" s="140"/>
      <c r="AIH4" s="140"/>
      <c r="AII4" s="140"/>
      <c r="AIJ4" s="140"/>
      <c r="AIK4" s="140"/>
      <c r="AIL4" s="140"/>
      <c r="AIM4" s="140"/>
      <c r="AIN4" s="140"/>
      <c r="AIO4" s="140"/>
      <c r="AIP4" s="140"/>
      <c r="AIQ4" s="140"/>
      <c r="AIR4" s="140"/>
      <c r="AIS4" s="140"/>
      <c r="AIT4" s="140"/>
      <c r="AIU4" s="140"/>
      <c r="AIV4" s="140"/>
      <c r="AIW4" s="140"/>
      <c r="AIX4" s="140"/>
      <c r="AIY4" s="140"/>
      <c r="AIZ4" s="140"/>
      <c r="AJA4" s="140"/>
      <c r="AJB4" s="140"/>
      <c r="AJC4" s="140"/>
      <c r="AJD4" s="140"/>
      <c r="AJE4" s="140"/>
      <c r="AJF4" s="140"/>
      <c r="AJG4" s="140"/>
      <c r="AJH4" s="140"/>
      <c r="AJI4" s="140"/>
      <c r="AJJ4" s="140"/>
      <c r="AJK4" s="140"/>
      <c r="AJL4" s="140"/>
      <c r="AJM4" s="140"/>
      <c r="AJN4" s="140"/>
      <c r="AJO4" s="140"/>
      <c r="AJP4" s="140"/>
      <c r="AJQ4" s="140"/>
      <c r="AJR4" s="140"/>
      <c r="AJS4" s="140"/>
      <c r="AJT4" s="140"/>
      <c r="AJU4" s="140"/>
      <c r="AJV4" s="140"/>
      <c r="AJW4" s="140"/>
      <c r="AJX4" s="140"/>
      <c r="AJY4" s="140"/>
      <c r="AJZ4" s="140"/>
      <c r="AKA4" s="140"/>
      <c r="AKB4" s="140"/>
      <c r="AKC4" s="140"/>
      <c r="AKD4" s="140"/>
      <c r="AKE4" s="140"/>
      <c r="AKF4" s="140"/>
      <c r="AKG4" s="140"/>
      <c r="AKH4" s="140"/>
      <c r="AKI4" s="140"/>
      <c r="AKJ4" s="140"/>
      <c r="AKK4" s="140"/>
      <c r="AKL4" s="140"/>
      <c r="AKM4" s="140"/>
      <c r="AKN4" s="140"/>
      <c r="AKO4" s="140"/>
      <c r="AKP4" s="140"/>
      <c r="AKQ4" s="140"/>
      <c r="AKR4" s="140"/>
      <c r="AKS4" s="140"/>
      <c r="AKT4" s="140"/>
      <c r="AKU4" s="140"/>
      <c r="AKV4" s="140"/>
      <c r="AKW4" s="140"/>
      <c r="AKX4" s="140"/>
      <c r="AKY4" s="140"/>
      <c r="AKZ4" s="140"/>
      <c r="ALA4" s="140"/>
      <c r="ALB4" s="140"/>
      <c r="ALC4" s="140"/>
      <c r="ALD4" s="140"/>
      <c r="ALE4" s="140"/>
      <c r="ALF4" s="140"/>
      <c r="ALG4" s="140"/>
      <c r="ALH4" s="140"/>
      <c r="ALI4" s="140"/>
      <c r="ALJ4" s="140"/>
      <c r="ALK4" s="140"/>
      <c r="ALL4" s="140"/>
      <c r="ALM4" s="140"/>
      <c r="ALN4" s="140"/>
      <c r="ALO4" s="140"/>
      <c r="ALP4" s="140"/>
      <c r="ALQ4" s="140"/>
      <c r="ALR4" s="140"/>
      <c r="ALS4" s="140"/>
      <c r="ALT4" s="140"/>
      <c r="ALU4" s="140"/>
      <c r="ALV4" s="140"/>
      <c r="ALW4" s="140"/>
      <c r="ALX4" s="140"/>
      <c r="ALY4" s="140"/>
      <c r="ALZ4" s="140"/>
      <c r="AMA4" s="140"/>
      <c r="AMB4" s="140"/>
      <c r="AMC4" s="140"/>
      <c r="AMD4" s="140"/>
      <c r="AME4" s="140"/>
    </row>
    <row r="5" spans="1:1019" x14ac:dyDescent="0.3">
      <c r="A5" s="140"/>
      <c r="B5" s="239" t="s">
        <v>212</v>
      </c>
      <c r="C5" s="238" t="s">
        <v>4</v>
      </c>
      <c r="D5" s="237" t="s">
        <v>230</v>
      </c>
      <c r="E5" s="236" t="s">
        <v>229</v>
      </c>
      <c r="F5" s="142" t="s">
        <v>228</v>
      </c>
      <c r="G5" s="235" t="s">
        <v>216</v>
      </c>
      <c r="H5" s="234" t="s">
        <v>215</v>
      </c>
      <c r="I5" s="232">
        <v>6</v>
      </c>
      <c r="J5" s="233">
        <v>8</v>
      </c>
      <c r="K5" s="232">
        <v>5</v>
      </c>
      <c r="L5" s="233">
        <v>7</v>
      </c>
      <c r="M5" s="232">
        <v>2</v>
      </c>
      <c r="N5" s="233">
        <v>3</v>
      </c>
      <c r="O5" s="232">
        <v>9</v>
      </c>
      <c r="P5" s="233">
        <v>10</v>
      </c>
      <c r="Q5" s="232">
        <v>4</v>
      </c>
      <c r="R5" s="231">
        <v>1</v>
      </c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40"/>
      <c r="JQ5" s="140"/>
      <c r="JR5" s="140"/>
      <c r="JS5" s="140"/>
      <c r="JT5" s="140"/>
      <c r="JU5" s="140"/>
      <c r="JV5" s="140"/>
      <c r="JW5" s="140"/>
      <c r="JX5" s="140"/>
      <c r="JY5" s="140"/>
      <c r="JZ5" s="140"/>
      <c r="KA5" s="140"/>
      <c r="KB5" s="140"/>
      <c r="KC5" s="140"/>
      <c r="KD5" s="140"/>
      <c r="KE5" s="140"/>
      <c r="KF5" s="140"/>
      <c r="KG5" s="140"/>
      <c r="KH5" s="140"/>
      <c r="KI5" s="140"/>
      <c r="KJ5" s="140"/>
      <c r="KK5" s="140"/>
      <c r="KL5" s="140"/>
      <c r="KM5" s="140"/>
      <c r="KN5" s="140"/>
      <c r="KO5" s="140"/>
      <c r="KP5" s="140"/>
      <c r="KQ5" s="140"/>
      <c r="KR5" s="140"/>
      <c r="KS5" s="140"/>
      <c r="KT5" s="140"/>
      <c r="KU5" s="140"/>
      <c r="KV5" s="140"/>
      <c r="KW5" s="140"/>
      <c r="KX5" s="140"/>
      <c r="KY5" s="140"/>
      <c r="KZ5" s="140"/>
      <c r="LA5" s="140"/>
      <c r="LB5" s="140"/>
      <c r="LC5" s="140"/>
      <c r="LD5" s="140"/>
      <c r="LE5" s="140"/>
      <c r="LF5" s="140"/>
      <c r="LG5" s="140"/>
      <c r="LH5" s="140"/>
      <c r="LI5" s="140"/>
      <c r="LJ5" s="140"/>
      <c r="LK5" s="140"/>
      <c r="LL5" s="140"/>
      <c r="LM5" s="140"/>
      <c r="LN5" s="140"/>
      <c r="LO5" s="140"/>
      <c r="LP5" s="140"/>
      <c r="LQ5" s="140"/>
      <c r="LR5" s="140"/>
      <c r="LS5" s="140"/>
      <c r="LT5" s="140"/>
      <c r="LU5" s="140"/>
      <c r="LV5" s="140"/>
      <c r="LW5" s="140"/>
      <c r="LX5" s="140"/>
      <c r="LY5" s="140"/>
      <c r="LZ5" s="140"/>
      <c r="MA5" s="140"/>
      <c r="MB5" s="140"/>
      <c r="MC5" s="140"/>
      <c r="MD5" s="140"/>
      <c r="ME5" s="140"/>
      <c r="MF5" s="140"/>
      <c r="MG5" s="140"/>
      <c r="MH5" s="140"/>
      <c r="MI5" s="140"/>
      <c r="MJ5" s="140"/>
      <c r="MK5" s="140"/>
      <c r="ML5" s="140"/>
      <c r="MM5" s="140"/>
      <c r="MN5" s="140"/>
      <c r="MO5" s="140"/>
      <c r="MP5" s="140"/>
      <c r="MQ5" s="140"/>
      <c r="MR5" s="140"/>
      <c r="MS5" s="140"/>
      <c r="MT5" s="140"/>
      <c r="MU5" s="140"/>
      <c r="MV5" s="140"/>
      <c r="MW5" s="140"/>
      <c r="MX5" s="140"/>
      <c r="MY5" s="140"/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40"/>
      <c r="NO5" s="140"/>
      <c r="NP5" s="140"/>
      <c r="NQ5" s="140"/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40"/>
      <c r="OY5" s="140"/>
      <c r="OZ5" s="140"/>
      <c r="PA5" s="140"/>
      <c r="PB5" s="140"/>
      <c r="PC5" s="140"/>
      <c r="PD5" s="140"/>
      <c r="PE5" s="140"/>
      <c r="PF5" s="140"/>
      <c r="PG5" s="140"/>
      <c r="PH5" s="140"/>
      <c r="PI5" s="140"/>
      <c r="PJ5" s="140"/>
      <c r="PK5" s="140"/>
      <c r="PL5" s="140"/>
      <c r="PM5" s="140"/>
      <c r="PN5" s="140"/>
      <c r="PO5" s="140"/>
      <c r="PP5" s="140"/>
      <c r="PQ5" s="140"/>
      <c r="PR5" s="140"/>
      <c r="PS5" s="140"/>
      <c r="PT5" s="140"/>
      <c r="PU5" s="140"/>
      <c r="PV5" s="140"/>
      <c r="PW5" s="140"/>
      <c r="PX5" s="140"/>
      <c r="PY5" s="140"/>
      <c r="PZ5" s="140"/>
      <c r="QA5" s="140"/>
      <c r="QB5" s="140"/>
      <c r="QC5" s="140"/>
      <c r="QD5" s="140"/>
      <c r="QE5" s="140"/>
      <c r="QF5" s="140"/>
      <c r="QG5" s="140"/>
      <c r="QH5" s="140"/>
      <c r="QI5" s="140"/>
      <c r="QJ5" s="140"/>
      <c r="QK5" s="140"/>
      <c r="QL5" s="140"/>
      <c r="QM5" s="140"/>
      <c r="QN5" s="140"/>
      <c r="QO5" s="140"/>
      <c r="QP5" s="140"/>
      <c r="QQ5" s="140"/>
      <c r="QR5" s="140"/>
      <c r="QS5" s="140"/>
      <c r="QT5" s="140"/>
      <c r="QU5" s="140"/>
      <c r="QV5" s="140"/>
      <c r="QW5" s="140"/>
      <c r="QX5" s="140"/>
      <c r="QY5" s="140"/>
      <c r="QZ5" s="140"/>
      <c r="RA5" s="140"/>
      <c r="RB5" s="140"/>
      <c r="RC5" s="140"/>
      <c r="RD5" s="140"/>
      <c r="RE5" s="140"/>
      <c r="RF5" s="140"/>
      <c r="RG5" s="140"/>
      <c r="RH5" s="140"/>
      <c r="RI5" s="140"/>
      <c r="RJ5" s="140"/>
      <c r="RK5" s="140"/>
      <c r="RL5" s="140"/>
      <c r="RM5" s="140"/>
      <c r="RN5" s="140"/>
      <c r="RO5" s="140"/>
      <c r="RP5" s="140"/>
      <c r="RQ5" s="140"/>
      <c r="RR5" s="140"/>
      <c r="RS5" s="140"/>
      <c r="RT5" s="140"/>
      <c r="RU5" s="140"/>
      <c r="RV5" s="140"/>
      <c r="RW5" s="140"/>
      <c r="RX5" s="140"/>
      <c r="RY5" s="140"/>
      <c r="RZ5" s="140"/>
      <c r="SA5" s="140"/>
      <c r="SB5" s="140"/>
      <c r="SC5" s="140"/>
      <c r="SD5" s="140"/>
      <c r="SE5" s="140"/>
      <c r="SF5" s="140"/>
      <c r="SG5" s="140"/>
      <c r="SH5" s="140"/>
      <c r="SI5" s="140"/>
      <c r="SJ5" s="140"/>
      <c r="SK5" s="140"/>
      <c r="SL5" s="140"/>
      <c r="SM5" s="140"/>
      <c r="SN5" s="140"/>
      <c r="SO5" s="140"/>
      <c r="SP5" s="140"/>
      <c r="SQ5" s="140"/>
      <c r="SR5" s="140"/>
      <c r="SS5" s="140"/>
      <c r="ST5" s="140"/>
      <c r="SU5" s="140"/>
      <c r="SV5" s="140"/>
      <c r="SW5" s="140"/>
      <c r="SX5" s="140"/>
      <c r="SY5" s="140"/>
      <c r="SZ5" s="140"/>
      <c r="TA5" s="140"/>
      <c r="TB5" s="140"/>
      <c r="TC5" s="140"/>
      <c r="TD5" s="140"/>
      <c r="TE5" s="140"/>
      <c r="TF5" s="140"/>
      <c r="TG5" s="140"/>
      <c r="TH5" s="140"/>
      <c r="TI5" s="140"/>
      <c r="TJ5" s="140"/>
      <c r="TK5" s="140"/>
      <c r="TL5" s="140"/>
      <c r="TM5" s="140"/>
      <c r="TN5" s="140"/>
      <c r="TO5" s="140"/>
      <c r="TP5" s="140"/>
      <c r="TQ5" s="140"/>
      <c r="TR5" s="140"/>
      <c r="TS5" s="140"/>
      <c r="TT5" s="140"/>
      <c r="TU5" s="140"/>
      <c r="TV5" s="140"/>
      <c r="TW5" s="140"/>
      <c r="TX5" s="140"/>
      <c r="TY5" s="140"/>
      <c r="TZ5" s="140"/>
      <c r="UA5" s="140"/>
      <c r="UB5" s="140"/>
      <c r="UC5" s="140"/>
      <c r="UD5" s="140"/>
      <c r="UE5" s="140"/>
      <c r="UF5" s="140"/>
      <c r="UG5" s="140"/>
      <c r="UH5" s="140"/>
      <c r="UI5" s="140"/>
      <c r="UJ5" s="140"/>
      <c r="UK5" s="140"/>
      <c r="UL5" s="140"/>
      <c r="UM5" s="140"/>
      <c r="UN5" s="140"/>
      <c r="UO5" s="140"/>
      <c r="UP5" s="140"/>
      <c r="UQ5" s="140"/>
      <c r="UR5" s="140"/>
      <c r="US5" s="140"/>
      <c r="UT5" s="140"/>
      <c r="UU5" s="140"/>
      <c r="UV5" s="140"/>
      <c r="UW5" s="140"/>
      <c r="UX5" s="140"/>
      <c r="UY5" s="140"/>
      <c r="UZ5" s="140"/>
      <c r="VA5" s="140"/>
      <c r="VB5" s="140"/>
      <c r="VC5" s="140"/>
      <c r="VD5" s="140"/>
      <c r="VE5" s="140"/>
      <c r="VF5" s="140"/>
      <c r="VG5" s="140"/>
      <c r="VH5" s="140"/>
      <c r="VI5" s="140"/>
      <c r="VJ5" s="140"/>
      <c r="VK5" s="140"/>
      <c r="VL5" s="140"/>
      <c r="VM5" s="140"/>
      <c r="VN5" s="140"/>
      <c r="VO5" s="140"/>
      <c r="VP5" s="140"/>
      <c r="VQ5" s="140"/>
      <c r="VR5" s="140"/>
      <c r="VS5" s="140"/>
      <c r="VT5" s="140"/>
      <c r="VU5" s="140"/>
      <c r="VV5" s="140"/>
      <c r="VW5" s="140"/>
      <c r="VX5" s="140"/>
      <c r="VY5" s="140"/>
      <c r="VZ5" s="140"/>
      <c r="WA5" s="140"/>
      <c r="WB5" s="140"/>
      <c r="WC5" s="140"/>
      <c r="WD5" s="140"/>
      <c r="WE5" s="140"/>
      <c r="WF5" s="140"/>
      <c r="WG5" s="140"/>
      <c r="WH5" s="140"/>
      <c r="WI5" s="140"/>
      <c r="WJ5" s="140"/>
      <c r="WK5" s="140"/>
      <c r="WL5" s="140"/>
      <c r="WM5" s="140"/>
      <c r="WN5" s="140"/>
      <c r="WO5" s="140"/>
      <c r="WP5" s="140"/>
      <c r="WQ5" s="140"/>
      <c r="WR5" s="140"/>
      <c r="WS5" s="140"/>
      <c r="WT5" s="140"/>
      <c r="WU5" s="140"/>
      <c r="WV5" s="140"/>
      <c r="WW5" s="140"/>
      <c r="WX5" s="140"/>
      <c r="WY5" s="140"/>
      <c r="WZ5" s="140"/>
      <c r="XA5" s="140"/>
      <c r="XB5" s="140"/>
      <c r="XC5" s="140"/>
      <c r="XD5" s="140"/>
      <c r="XE5" s="140"/>
      <c r="XF5" s="140"/>
      <c r="XG5" s="140"/>
      <c r="XH5" s="140"/>
      <c r="XI5" s="140"/>
      <c r="XJ5" s="140"/>
      <c r="XK5" s="140"/>
      <c r="XL5" s="140"/>
      <c r="XM5" s="140"/>
      <c r="XN5" s="140"/>
      <c r="XO5" s="140"/>
      <c r="XP5" s="140"/>
      <c r="XQ5" s="140"/>
      <c r="XR5" s="140"/>
      <c r="XS5" s="140"/>
      <c r="XT5" s="140"/>
      <c r="XU5" s="140"/>
      <c r="XV5" s="140"/>
      <c r="XW5" s="140"/>
      <c r="XX5" s="140"/>
      <c r="XY5" s="140"/>
      <c r="XZ5" s="140"/>
      <c r="YA5" s="140"/>
      <c r="YB5" s="140"/>
      <c r="YC5" s="140"/>
      <c r="YD5" s="140"/>
      <c r="YE5" s="140"/>
      <c r="YF5" s="140"/>
      <c r="YG5" s="140"/>
      <c r="YH5" s="140"/>
      <c r="YI5" s="140"/>
      <c r="YJ5" s="140"/>
      <c r="YK5" s="140"/>
      <c r="YL5" s="140"/>
      <c r="YM5" s="140"/>
      <c r="YN5" s="140"/>
      <c r="YO5" s="140"/>
      <c r="YP5" s="140"/>
      <c r="YQ5" s="140"/>
      <c r="YR5" s="140"/>
      <c r="YS5" s="140"/>
      <c r="YT5" s="140"/>
      <c r="YU5" s="140"/>
      <c r="YV5" s="140"/>
      <c r="YW5" s="140"/>
      <c r="YX5" s="140"/>
      <c r="YY5" s="140"/>
      <c r="YZ5" s="140"/>
      <c r="ZA5" s="140"/>
      <c r="ZB5" s="140"/>
      <c r="ZC5" s="140"/>
      <c r="ZD5" s="140"/>
      <c r="ZE5" s="140"/>
      <c r="ZF5" s="140"/>
      <c r="ZG5" s="140"/>
      <c r="ZH5" s="140"/>
      <c r="ZI5" s="140"/>
      <c r="ZJ5" s="140"/>
      <c r="ZK5" s="140"/>
      <c r="ZL5" s="140"/>
      <c r="ZM5" s="140"/>
      <c r="ZN5" s="140"/>
      <c r="ZO5" s="140"/>
      <c r="ZP5" s="140"/>
      <c r="ZQ5" s="140"/>
      <c r="ZR5" s="140"/>
      <c r="ZS5" s="140"/>
      <c r="ZT5" s="140"/>
      <c r="ZU5" s="140"/>
      <c r="ZV5" s="140"/>
      <c r="ZW5" s="140"/>
      <c r="ZX5" s="140"/>
      <c r="ZY5" s="140"/>
      <c r="ZZ5" s="140"/>
      <c r="AAA5" s="140"/>
      <c r="AAB5" s="140"/>
      <c r="AAC5" s="140"/>
      <c r="AAD5" s="140"/>
      <c r="AAE5" s="140"/>
      <c r="AAF5" s="140"/>
      <c r="AAG5" s="140"/>
      <c r="AAH5" s="140"/>
      <c r="AAI5" s="140"/>
      <c r="AAJ5" s="140"/>
      <c r="AAK5" s="140"/>
      <c r="AAL5" s="140"/>
      <c r="AAM5" s="140"/>
      <c r="AAN5" s="140"/>
      <c r="AAO5" s="140"/>
      <c r="AAP5" s="140"/>
      <c r="AAQ5" s="140"/>
      <c r="AAR5" s="140"/>
      <c r="AAS5" s="140"/>
      <c r="AAT5" s="140"/>
      <c r="AAU5" s="140"/>
      <c r="AAV5" s="140"/>
      <c r="AAW5" s="140"/>
      <c r="AAX5" s="140"/>
      <c r="AAY5" s="140"/>
      <c r="AAZ5" s="140"/>
      <c r="ABA5" s="140"/>
      <c r="ABB5" s="140"/>
      <c r="ABC5" s="140"/>
      <c r="ABD5" s="140"/>
      <c r="ABE5" s="140"/>
      <c r="ABF5" s="140"/>
      <c r="ABG5" s="140"/>
      <c r="ABH5" s="140"/>
      <c r="ABI5" s="140"/>
      <c r="ABJ5" s="140"/>
      <c r="ABK5" s="140"/>
      <c r="ABL5" s="140"/>
      <c r="ABM5" s="140"/>
      <c r="ABN5" s="140"/>
      <c r="ABO5" s="140"/>
      <c r="ABP5" s="140"/>
      <c r="ABQ5" s="140"/>
      <c r="ABR5" s="140"/>
      <c r="ABS5" s="140"/>
      <c r="ABT5" s="140"/>
      <c r="ABU5" s="140"/>
      <c r="ABV5" s="140"/>
      <c r="ABW5" s="140"/>
      <c r="ABX5" s="140"/>
      <c r="ABY5" s="140"/>
      <c r="ABZ5" s="140"/>
      <c r="ACA5" s="140"/>
      <c r="ACB5" s="140"/>
      <c r="ACC5" s="140"/>
      <c r="ACD5" s="140"/>
      <c r="ACE5" s="140"/>
      <c r="ACF5" s="140"/>
      <c r="ACG5" s="140"/>
      <c r="ACH5" s="140"/>
      <c r="ACI5" s="140"/>
      <c r="ACJ5" s="140"/>
      <c r="ACK5" s="140"/>
      <c r="ACL5" s="140"/>
      <c r="ACM5" s="140"/>
      <c r="ACN5" s="140"/>
      <c r="ACO5" s="140"/>
      <c r="ACP5" s="140"/>
      <c r="ACQ5" s="140"/>
      <c r="ACR5" s="140"/>
      <c r="ACS5" s="140"/>
      <c r="ACT5" s="140"/>
      <c r="ACU5" s="140"/>
      <c r="ACV5" s="140"/>
      <c r="ACW5" s="140"/>
      <c r="ACX5" s="140"/>
      <c r="ACY5" s="140"/>
      <c r="ACZ5" s="140"/>
      <c r="ADA5" s="140"/>
      <c r="ADB5" s="140"/>
      <c r="ADC5" s="140"/>
      <c r="ADD5" s="140"/>
      <c r="ADE5" s="140"/>
      <c r="ADF5" s="140"/>
      <c r="ADG5" s="140"/>
      <c r="ADH5" s="140"/>
      <c r="ADI5" s="140"/>
      <c r="ADJ5" s="140"/>
      <c r="ADK5" s="140"/>
      <c r="ADL5" s="140"/>
      <c r="ADM5" s="140"/>
      <c r="ADN5" s="140"/>
      <c r="ADO5" s="140"/>
      <c r="ADP5" s="140"/>
      <c r="ADQ5" s="140"/>
      <c r="ADR5" s="140"/>
      <c r="ADS5" s="140"/>
      <c r="ADT5" s="140"/>
      <c r="ADU5" s="140"/>
      <c r="ADV5" s="140"/>
      <c r="ADW5" s="140"/>
      <c r="ADX5" s="140"/>
      <c r="ADY5" s="140"/>
      <c r="ADZ5" s="140"/>
      <c r="AEA5" s="140"/>
      <c r="AEB5" s="140"/>
      <c r="AEC5" s="140"/>
      <c r="AED5" s="140"/>
      <c r="AEE5" s="140"/>
      <c r="AEF5" s="140"/>
      <c r="AEG5" s="140"/>
      <c r="AEH5" s="140"/>
      <c r="AEI5" s="140"/>
      <c r="AEJ5" s="140"/>
      <c r="AEK5" s="140"/>
      <c r="AEL5" s="140"/>
      <c r="AEM5" s="140"/>
      <c r="AEN5" s="140"/>
      <c r="AEO5" s="140"/>
      <c r="AEP5" s="140"/>
      <c r="AEQ5" s="140"/>
      <c r="AER5" s="140"/>
      <c r="AES5" s="140"/>
      <c r="AET5" s="140"/>
      <c r="AEU5" s="140"/>
      <c r="AEV5" s="140"/>
      <c r="AEW5" s="140"/>
      <c r="AEX5" s="140"/>
      <c r="AEY5" s="140"/>
      <c r="AEZ5" s="140"/>
      <c r="AFA5" s="140"/>
      <c r="AFB5" s="140"/>
      <c r="AFC5" s="140"/>
      <c r="AFD5" s="140"/>
      <c r="AFE5" s="140"/>
      <c r="AFF5" s="140"/>
      <c r="AFG5" s="140"/>
      <c r="AFH5" s="140"/>
      <c r="AFI5" s="140"/>
      <c r="AFJ5" s="140"/>
      <c r="AFK5" s="140"/>
      <c r="AFL5" s="140"/>
      <c r="AFM5" s="140"/>
      <c r="AFN5" s="140"/>
      <c r="AFO5" s="140"/>
      <c r="AFP5" s="140"/>
      <c r="AFQ5" s="140"/>
      <c r="AFR5" s="140"/>
      <c r="AFS5" s="140"/>
      <c r="AFT5" s="140"/>
      <c r="AFU5" s="140"/>
      <c r="AFV5" s="140"/>
      <c r="AFW5" s="140"/>
      <c r="AFX5" s="140"/>
      <c r="AFY5" s="140"/>
      <c r="AFZ5" s="140"/>
      <c r="AGA5" s="140"/>
      <c r="AGB5" s="140"/>
      <c r="AGC5" s="140"/>
      <c r="AGD5" s="140"/>
      <c r="AGE5" s="140"/>
      <c r="AGF5" s="140"/>
      <c r="AGG5" s="140"/>
      <c r="AGH5" s="140"/>
      <c r="AGI5" s="140"/>
      <c r="AGJ5" s="140"/>
      <c r="AGK5" s="140"/>
      <c r="AGL5" s="140"/>
      <c r="AGM5" s="140"/>
      <c r="AGN5" s="140"/>
      <c r="AGO5" s="140"/>
      <c r="AGP5" s="140"/>
      <c r="AGQ5" s="140"/>
      <c r="AGR5" s="140"/>
      <c r="AGS5" s="140"/>
      <c r="AGT5" s="140"/>
      <c r="AGU5" s="140"/>
      <c r="AGV5" s="140"/>
      <c r="AGW5" s="140"/>
      <c r="AGX5" s="140"/>
      <c r="AGY5" s="140"/>
      <c r="AGZ5" s="140"/>
      <c r="AHA5" s="140"/>
      <c r="AHB5" s="140"/>
      <c r="AHC5" s="140"/>
      <c r="AHD5" s="140"/>
      <c r="AHE5" s="140"/>
      <c r="AHF5" s="140"/>
      <c r="AHG5" s="140"/>
      <c r="AHH5" s="140"/>
      <c r="AHI5" s="140"/>
      <c r="AHJ5" s="140"/>
      <c r="AHK5" s="140"/>
      <c r="AHL5" s="140"/>
      <c r="AHM5" s="140"/>
      <c r="AHN5" s="140"/>
      <c r="AHO5" s="140"/>
      <c r="AHP5" s="140"/>
      <c r="AHQ5" s="140"/>
      <c r="AHR5" s="140"/>
      <c r="AHS5" s="140"/>
      <c r="AHT5" s="140"/>
      <c r="AHU5" s="140"/>
      <c r="AHV5" s="140"/>
      <c r="AHW5" s="140"/>
      <c r="AHX5" s="140"/>
      <c r="AHY5" s="140"/>
      <c r="AHZ5" s="140"/>
      <c r="AIA5" s="140"/>
      <c r="AIB5" s="140"/>
      <c r="AIC5" s="140"/>
      <c r="AID5" s="140"/>
      <c r="AIE5" s="140"/>
      <c r="AIF5" s="140"/>
      <c r="AIG5" s="140"/>
      <c r="AIH5" s="140"/>
      <c r="AII5" s="140"/>
      <c r="AIJ5" s="140"/>
      <c r="AIK5" s="140"/>
      <c r="AIL5" s="140"/>
      <c r="AIM5" s="140"/>
      <c r="AIN5" s="140"/>
      <c r="AIO5" s="140"/>
      <c r="AIP5" s="140"/>
      <c r="AIQ5" s="140"/>
      <c r="AIR5" s="140"/>
      <c r="AIS5" s="140"/>
      <c r="AIT5" s="140"/>
      <c r="AIU5" s="140"/>
      <c r="AIV5" s="140"/>
      <c r="AIW5" s="140"/>
      <c r="AIX5" s="140"/>
      <c r="AIY5" s="140"/>
      <c r="AIZ5" s="140"/>
      <c r="AJA5" s="140"/>
      <c r="AJB5" s="140"/>
      <c r="AJC5" s="140"/>
      <c r="AJD5" s="140"/>
      <c r="AJE5" s="140"/>
      <c r="AJF5" s="140"/>
      <c r="AJG5" s="140"/>
      <c r="AJH5" s="140"/>
      <c r="AJI5" s="140"/>
      <c r="AJJ5" s="140"/>
      <c r="AJK5" s="140"/>
      <c r="AJL5" s="140"/>
      <c r="AJM5" s="140"/>
      <c r="AJN5" s="140"/>
      <c r="AJO5" s="140"/>
      <c r="AJP5" s="140"/>
      <c r="AJQ5" s="140"/>
      <c r="AJR5" s="140"/>
      <c r="AJS5" s="140"/>
      <c r="AJT5" s="140"/>
      <c r="AJU5" s="140"/>
      <c r="AJV5" s="140"/>
      <c r="AJW5" s="140"/>
      <c r="AJX5" s="140"/>
      <c r="AJY5" s="140"/>
      <c r="AJZ5" s="140"/>
      <c r="AKA5" s="140"/>
      <c r="AKB5" s="140"/>
      <c r="AKC5" s="140"/>
      <c r="AKD5" s="140"/>
      <c r="AKE5" s="140"/>
      <c r="AKF5" s="140"/>
      <c r="AKG5" s="140"/>
      <c r="AKH5" s="140"/>
      <c r="AKI5" s="140"/>
      <c r="AKJ5" s="140"/>
      <c r="AKK5" s="140"/>
      <c r="AKL5" s="140"/>
      <c r="AKM5" s="140"/>
      <c r="AKN5" s="140"/>
      <c r="AKO5" s="140"/>
      <c r="AKP5" s="140"/>
      <c r="AKQ5" s="140"/>
      <c r="AKR5" s="140"/>
      <c r="AKS5" s="140"/>
      <c r="AKT5" s="140"/>
      <c r="AKU5" s="140"/>
      <c r="AKV5" s="140"/>
      <c r="AKW5" s="140"/>
      <c r="AKX5" s="140"/>
      <c r="AKY5" s="140"/>
      <c r="AKZ5" s="140"/>
      <c r="ALA5" s="140"/>
      <c r="ALB5" s="140"/>
      <c r="ALC5" s="140"/>
      <c r="ALD5" s="140"/>
      <c r="ALE5" s="140"/>
      <c r="ALF5" s="140"/>
      <c r="ALG5" s="140"/>
      <c r="ALH5" s="140"/>
      <c r="ALI5" s="140"/>
      <c r="ALJ5" s="140"/>
      <c r="ALK5" s="140"/>
      <c r="ALL5" s="140"/>
      <c r="ALM5" s="140"/>
      <c r="ALN5" s="140"/>
      <c r="ALO5" s="140"/>
      <c r="ALP5" s="140"/>
      <c r="ALQ5" s="140"/>
      <c r="ALR5" s="140"/>
      <c r="ALS5" s="140"/>
      <c r="ALT5" s="140"/>
      <c r="ALU5" s="140"/>
      <c r="ALV5" s="140"/>
      <c r="ALW5" s="140"/>
      <c r="ALX5" s="140"/>
      <c r="ALY5" s="140"/>
      <c r="ALZ5" s="140"/>
      <c r="AMA5" s="140"/>
      <c r="AMB5" s="140"/>
      <c r="AMC5" s="140"/>
      <c r="AMD5" s="140"/>
      <c r="AME5" s="140"/>
    </row>
    <row r="6" spans="1:1019" x14ac:dyDescent="0.3">
      <c r="A6" s="140"/>
      <c r="B6" s="230"/>
      <c r="C6" s="229"/>
      <c r="D6" s="228" t="s">
        <v>227</v>
      </c>
      <c r="E6" s="228" t="s">
        <v>226</v>
      </c>
      <c r="F6" s="227" t="s">
        <v>174</v>
      </c>
      <c r="G6" s="190" t="s">
        <v>212</v>
      </c>
      <c r="H6" s="189" t="s">
        <v>211</v>
      </c>
      <c r="I6" s="186" t="s">
        <v>210</v>
      </c>
      <c r="J6" s="188" t="s">
        <v>209</v>
      </c>
      <c r="K6" s="186" t="s">
        <v>208</v>
      </c>
      <c r="L6" s="188" t="s">
        <v>207</v>
      </c>
      <c r="M6" s="186" t="s">
        <v>206</v>
      </c>
      <c r="N6" s="188" t="s">
        <v>205</v>
      </c>
      <c r="O6" s="186" t="s">
        <v>204</v>
      </c>
      <c r="P6" s="187" t="s">
        <v>203</v>
      </c>
      <c r="Q6" s="186" t="s">
        <v>202</v>
      </c>
      <c r="R6" s="185" t="s">
        <v>201</v>
      </c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  <c r="IW6" s="140"/>
      <c r="IX6" s="140"/>
      <c r="IY6" s="140"/>
      <c r="IZ6" s="140"/>
      <c r="JA6" s="140"/>
      <c r="JB6" s="140"/>
      <c r="JC6" s="140"/>
      <c r="JD6" s="140"/>
      <c r="JE6" s="140"/>
      <c r="JF6" s="140"/>
      <c r="JG6" s="140"/>
      <c r="JH6" s="140"/>
      <c r="JI6" s="140"/>
      <c r="JJ6" s="140"/>
      <c r="JK6" s="140"/>
      <c r="JL6" s="140"/>
      <c r="JM6" s="140"/>
      <c r="JN6" s="140"/>
      <c r="JO6" s="140"/>
      <c r="JP6" s="140"/>
      <c r="JQ6" s="140"/>
      <c r="JR6" s="140"/>
      <c r="JS6" s="140"/>
      <c r="JT6" s="140"/>
      <c r="JU6" s="140"/>
      <c r="JV6" s="140"/>
      <c r="JW6" s="140"/>
      <c r="JX6" s="140"/>
      <c r="JY6" s="140"/>
      <c r="JZ6" s="140"/>
      <c r="KA6" s="140"/>
      <c r="KB6" s="140"/>
      <c r="KC6" s="140"/>
      <c r="KD6" s="140"/>
      <c r="KE6" s="140"/>
      <c r="KF6" s="140"/>
      <c r="KG6" s="140"/>
      <c r="KH6" s="140"/>
      <c r="KI6" s="140"/>
      <c r="KJ6" s="140"/>
      <c r="KK6" s="140"/>
      <c r="KL6" s="140"/>
      <c r="KM6" s="140"/>
      <c r="KN6" s="140"/>
      <c r="KO6" s="140"/>
      <c r="KP6" s="140"/>
      <c r="KQ6" s="140"/>
      <c r="KR6" s="140"/>
      <c r="KS6" s="140"/>
      <c r="KT6" s="140"/>
      <c r="KU6" s="140"/>
      <c r="KV6" s="140"/>
      <c r="KW6" s="140"/>
      <c r="KX6" s="140"/>
      <c r="KY6" s="140"/>
      <c r="KZ6" s="140"/>
      <c r="LA6" s="140"/>
      <c r="LB6" s="140"/>
      <c r="LC6" s="140"/>
      <c r="LD6" s="140"/>
      <c r="LE6" s="140"/>
      <c r="LF6" s="140"/>
      <c r="LG6" s="140"/>
      <c r="LH6" s="140"/>
      <c r="LI6" s="140"/>
      <c r="LJ6" s="140"/>
      <c r="LK6" s="140"/>
      <c r="LL6" s="140"/>
      <c r="LM6" s="140"/>
      <c r="LN6" s="140"/>
      <c r="LO6" s="140"/>
      <c r="LP6" s="140"/>
      <c r="LQ6" s="140"/>
      <c r="LR6" s="140"/>
      <c r="LS6" s="140"/>
      <c r="LT6" s="140"/>
      <c r="LU6" s="140"/>
      <c r="LV6" s="140"/>
      <c r="LW6" s="140"/>
      <c r="LX6" s="140"/>
      <c r="LY6" s="140"/>
      <c r="LZ6" s="140"/>
      <c r="MA6" s="140"/>
      <c r="MB6" s="140"/>
      <c r="MC6" s="140"/>
      <c r="MD6" s="140"/>
      <c r="ME6" s="140"/>
      <c r="MF6" s="140"/>
      <c r="MG6" s="140"/>
      <c r="MH6" s="140"/>
      <c r="MI6" s="140"/>
      <c r="MJ6" s="140"/>
      <c r="MK6" s="140"/>
      <c r="ML6" s="140"/>
      <c r="MM6" s="140"/>
      <c r="MN6" s="140"/>
      <c r="MO6" s="140"/>
      <c r="MP6" s="140"/>
      <c r="MQ6" s="140"/>
      <c r="MR6" s="140"/>
      <c r="MS6" s="140"/>
      <c r="MT6" s="140"/>
      <c r="MU6" s="140"/>
      <c r="MV6" s="140"/>
      <c r="MW6" s="140"/>
      <c r="MX6" s="140"/>
      <c r="MY6" s="140"/>
      <c r="MZ6" s="140"/>
      <c r="NA6" s="140"/>
      <c r="NB6" s="140"/>
      <c r="NC6" s="140"/>
      <c r="ND6" s="140"/>
      <c r="NE6" s="140"/>
      <c r="NF6" s="140"/>
      <c r="NG6" s="140"/>
      <c r="NH6" s="140"/>
      <c r="NI6" s="140"/>
      <c r="NJ6" s="140"/>
      <c r="NK6" s="140"/>
      <c r="NL6" s="140"/>
      <c r="NM6" s="140"/>
      <c r="NN6" s="140"/>
      <c r="NO6" s="140"/>
      <c r="NP6" s="140"/>
      <c r="NQ6" s="140"/>
      <c r="NR6" s="140"/>
      <c r="NS6" s="140"/>
      <c r="NT6" s="140"/>
      <c r="NU6" s="140"/>
      <c r="NV6" s="140"/>
      <c r="NW6" s="140"/>
      <c r="NX6" s="140"/>
      <c r="NY6" s="140"/>
      <c r="NZ6" s="140"/>
      <c r="OA6" s="140"/>
      <c r="OB6" s="140"/>
      <c r="OC6" s="140"/>
      <c r="OD6" s="140"/>
      <c r="OE6" s="140"/>
      <c r="OF6" s="140"/>
      <c r="OG6" s="140"/>
      <c r="OH6" s="140"/>
      <c r="OI6" s="140"/>
      <c r="OJ6" s="140"/>
      <c r="OK6" s="140"/>
      <c r="OL6" s="140"/>
      <c r="OM6" s="140"/>
      <c r="ON6" s="140"/>
      <c r="OO6" s="140"/>
      <c r="OP6" s="140"/>
      <c r="OQ6" s="140"/>
      <c r="OR6" s="140"/>
      <c r="OS6" s="140"/>
      <c r="OT6" s="140"/>
      <c r="OU6" s="140"/>
      <c r="OV6" s="140"/>
      <c r="OW6" s="140"/>
      <c r="OX6" s="140"/>
      <c r="OY6" s="140"/>
      <c r="OZ6" s="140"/>
      <c r="PA6" s="140"/>
      <c r="PB6" s="140"/>
      <c r="PC6" s="140"/>
      <c r="PD6" s="140"/>
      <c r="PE6" s="140"/>
      <c r="PF6" s="140"/>
      <c r="PG6" s="140"/>
      <c r="PH6" s="140"/>
      <c r="PI6" s="140"/>
      <c r="PJ6" s="140"/>
      <c r="PK6" s="140"/>
      <c r="PL6" s="140"/>
      <c r="PM6" s="140"/>
      <c r="PN6" s="140"/>
      <c r="PO6" s="140"/>
      <c r="PP6" s="140"/>
      <c r="PQ6" s="140"/>
      <c r="PR6" s="140"/>
      <c r="PS6" s="140"/>
      <c r="PT6" s="140"/>
      <c r="PU6" s="140"/>
      <c r="PV6" s="140"/>
      <c r="PW6" s="140"/>
      <c r="PX6" s="140"/>
      <c r="PY6" s="140"/>
      <c r="PZ6" s="140"/>
      <c r="QA6" s="140"/>
      <c r="QB6" s="140"/>
      <c r="QC6" s="140"/>
      <c r="QD6" s="140"/>
      <c r="QE6" s="140"/>
      <c r="QF6" s="140"/>
      <c r="QG6" s="140"/>
      <c r="QH6" s="140"/>
      <c r="QI6" s="140"/>
      <c r="QJ6" s="140"/>
      <c r="QK6" s="140"/>
      <c r="QL6" s="140"/>
      <c r="QM6" s="140"/>
      <c r="QN6" s="140"/>
      <c r="QO6" s="140"/>
      <c r="QP6" s="140"/>
      <c r="QQ6" s="140"/>
      <c r="QR6" s="140"/>
      <c r="QS6" s="140"/>
      <c r="QT6" s="140"/>
      <c r="QU6" s="140"/>
      <c r="QV6" s="140"/>
      <c r="QW6" s="140"/>
      <c r="QX6" s="140"/>
      <c r="QY6" s="140"/>
      <c r="QZ6" s="140"/>
      <c r="RA6" s="140"/>
      <c r="RB6" s="140"/>
      <c r="RC6" s="140"/>
      <c r="RD6" s="140"/>
      <c r="RE6" s="140"/>
      <c r="RF6" s="140"/>
      <c r="RG6" s="140"/>
      <c r="RH6" s="140"/>
      <c r="RI6" s="140"/>
      <c r="RJ6" s="140"/>
      <c r="RK6" s="140"/>
      <c r="RL6" s="140"/>
      <c r="RM6" s="140"/>
      <c r="RN6" s="140"/>
      <c r="RO6" s="140"/>
      <c r="RP6" s="140"/>
      <c r="RQ6" s="140"/>
      <c r="RR6" s="140"/>
      <c r="RS6" s="140"/>
      <c r="RT6" s="140"/>
      <c r="RU6" s="140"/>
      <c r="RV6" s="140"/>
      <c r="RW6" s="140"/>
      <c r="RX6" s="140"/>
      <c r="RY6" s="140"/>
      <c r="RZ6" s="140"/>
      <c r="SA6" s="140"/>
      <c r="SB6" s="140"/>
      <c r="SC6" s="140"/>
      <c r="SD6" s="140"/>
      <c r="SE6" s="140"/>
      <c r="SF6" s="140"/>
      <c r="SG6" s="140"/>
      <c r="SH6" s="140"/>
      <c r="SI6" s="140"/>
      <c r="SJ6" s="140"/>
      <c r="SK6" s="140"/>
      <c r="SL6" s="140"/>
      <c r="SM6" s="140"/>
      <c r="SN6" s="140"/>
      <c r="SO6" s="140"/>
      <c r="SP6" s="140"/>
      <c r="SQ6" s="140"/>
      <c r="SR6" s="140"/>
      <c r="SS6" s="140"/>
      <c r="ST6" s="140"/>
      <c r="SU6" s="140"/>
      <c r="SV6" s="140"/>
      <c r="SW6" s="140"/>
      <c r="SX6" s="140"/>
      <c r="SY6" s="140"/>
      <c r="SZ6" s="140"/>
      <c r="TA6" s="140"/>
      <c r="TB6" s="140"/>
      <c r="TC6" s="140"/>
      <c r="TD6" s="140"/>
      <c r="TE6" s="140"/>
      <c r="TF6" s="140"/>
      <c r="TG6" s="140"/>
      <c r="TH6" s="140"/>
      <c r="TI6" s="140"/>
      <c r="TJ6" s="140"/>
      <c r="TK6" s="140"/>
      <c r="TL6" s="140"/>
      <c r="TM6" s="140"/>
      <c r="TN6" s="140"/>
      <c r="TO6" s="140"/>
      <c r="TP6" s="140"/>
      <c r="TQ6" s="140"/>
      <c r="TR6" s="140"/>
      <c r="TS6" s="140"/>
      <c r="TT6" s="140"/>
      <c r="TU6" s="140"/>
      <c r="TV6" s="140"/>
      <c r="TW6" s="140"/>
      <c r="TX6" s="140"/>
      <c r="TY6" s="140"/>
      <c r="TZ6" s="140"/>
      <c r="UA6" s="140"/>
      <c r="UB6" s="140"/>
      <c r="UC6" s="140"/>
      <c r="UD6" s="140"/>
      <c r="UE6" s="140"/>
      <c r="UF6" s="140"/>
      <c r="UG6" s="140"/>
      <c r="UH6" s="140"/>
      <c r="UI6" s="140"/>
      <c r="UJ6" s="140"/>
      <c r="UK6" s="140"/>
      <c r="UL6" s="140"/>
      <c r="UM6" s="140"/>
      <c r="UN6" s="140"/>
      <c r="UO6" s="140"/>
      <c r="UP6" s="140"/>
      <c r="UQ6" s="140"/>
      <c r="UR6" s="140"/>
      <c r="US6" s="140"/>
      <c r="UT6" s="140"/>
      <c r="UU6" s="140"/>
      <c r="UV6" s="140"/>
      <c r="UW6" s="140"/>
      <c r="UX6" s="140"/>
      <c r="UY6" s="140"/>
      <c r="UZ6" s="140"/>
      <c r="VA6" s="140"/>
      <c r="VB6" s="140"/>
      <c r="VC6" s="140"/>
      <c r="VD6" s="140"/>
      <c r="VE6" s="140"/>
      <c r="VF6" s="140"/>
      <c r="VG6" s="140"/>
      <c r="VH6" s="140"/>
      <c r="VI6" s="140"/>
      <c r="VJ6" s="140"/>
      <c r="VK6" s="140"/>
      <c r="VL6" s="140"/>
      <c r="VM6" s="140"/>
      <c r="VN6" s="140"/>
      <c r="VO6" s="140"/>
      <c r="VP6" s="140"/>
      <c r="VQ6" s="140"/>
      <c r="VR6" s="140"/>
      <c r="VS6" s="140"/>
      <c r="VT6" s="140"/>
      <c r="VU6" s="140"/>
      <c r="VV6" s="140"/>
      <c r="VW6" s="140"/>
      <c r="VX6" s="140"/>
      <c r="VY6" s="140"/>
      <c r="VZ6" s="140"/>
      <c r="WA6" s="140"/>
      <c r="WB6" s="140"/>
      <c r="WC6" s="140"/>
      <c r="WD6" s="140"/>
      <c r="WE6" s="140"/>
      <c r="WF6" s="140"/>
      <c r="WG6" s="140"/>
      <c r="WH6" s="140"/>
      <c r="WI6" s="140"/>
      <c r="WJ6" s="140"/>
      <c r="WK6" s="140"/>
      <c r="WL6" s="140"/>
      <c r="WM6" s="140"/>
      <c r="WN6" s="140"/>
      <c r="WO6" s="140"/>
      <c r="WP6" s="140"/>
      <c r="WQ6" s="140"/>
      <c r="WR6" s="140"/>
      <c r="WS6" s="140"/>
      <c r="WT6" s="140"/>
      <c r="WU6" s="140"/>
      <c r="WV6" s="140"/>
      <c r="WW6" s="140"/>
      <c r="WX6" s="140"/>
      <c r="WY6" s="140"/>
      <c r="WZ6" s="140"/>
      <c r="XA6" s="140"/>
      <c r="XB6" s="140"/>
      <c r="XC6" s="140"/>
      <c r="XD6" s="140"/>
      <c r="XE6" s="140"/>
      <c r="XF6" s="140"/>
      <c r="XG6" s="140"/>
      <c r="XH6" s="140"/>
      <c r="XI6" s="140"/>
      <c r="XJ6" s="140"/>
      <c r="XK6" s="140"/>
      <c r="XL6" s="140"/>
      <c r="XM6" s="140"/>
      <c r="XN6" s="140"/>
      <c r="XO6" s="140"/>
      <c r="XP6" s="140"/>
      <c r="XQ6" s="140"/>
      <c r="XR6" s="140"/>
      <c r="XS6" s="140"/>
      <c r="XT6" s="140"/>
      <c r="XU6" s="140"/>
      <c r="XV6" s="140"/>
      <c r="XW6" s="140"/>
      <c r="XX6" s="140"/>
      <c r="XY6" s="140"/>
      <c r="XZ6" s="140"/>
      <c r="YA6" s="140"/>
      <c r="YB6" s="140"/>
      <c r="YC6" s="140"/>
      <c r="YD6" s="140"/>
      <c r="YE6" s="140"/>
      <c r="YF6" s="140"/>
      <c r="YG6" s="140"/>
      <c r="YH6" s="140"/>
      <c r="YI6" s="140"/>
      <c r="YJ6" s="140"/>
      <c r="YK6" s="140"/>
      <c r="YL6" s="140"/>
      <c r="YM6" s="140"/>
      <c r="YN6" s="140"/>
      <c r="YO6" s="140"/>
      <c r="YP6" s="140"/>
      <c r="YQ6" s="140"/>
      <c r="YR6" s="140"/>
      <c r="YS6" s="140"/>
      <c r="YT6" s="140"/>
      <c r="YU6" s="140"/>
      <c r="YV6" s="140"/>
      <c r="YW6" s="140"/>
      <c r="YX6" s="140"/>
      <c r="YY6" s="140"/>
      <c r="YZ6" s="140"/>
      <c r="ZA6" s="140"/>
      <c r="ZB6" s="140"/>
      <c r="ZC6" s="140"/>
      <c r="ZD6" s="140"/>
      <c r="ZE6" s="140"/>
      <c r="ZF6" s="140"/>
      <c r="ZG6" s="140"/>
      <c r="ZH6" s="140"/>
      <c r="ZI6" s="140"/>
      <c r="ZJ6" s="140"/>
      <c r="ZK6" s="140"/>
      <c r="ZL6" s="140"/>
      <c r="ZM6" s="140"/>
      <c r="ZN6" s="140"/>
      <c r="ZO6" s="140"/>
      <c r="ZP6" s="140"/>
      <c r="ZQ6" s="140"/>
      <c r="ZR6" s="140"/>
      <c r="ZS6" s="140"/>
      <c r="ZT6" s="140"/>
      <c r="ZU6" s="140"/>
      <c r="ZV6" s="140"/>
      <c r="ZW6" s="140"/>
      <c r="ZX6" s="140"/>
      <c r="ZY6" s="140"/>
      <c r="ZZ6" s="140"/>
      <c r="AAA6" s="140"/>
      <c r="AAB6" s="140"/>
      <c r="AAC6" s="140"/>
      <c r="AAD6" s="140"/>
      <c r="AAE6" s="140"/>
      <c r="AAF6" s="140"/>
      <c r="AAG6" s="140"/>
      <c r="AAH6" s="140"/>
      <c r="AAI6" s="140"/>
      <c r="AAJ6" s="140"/>
      <c r="AAK6" s="140"/>
      <c r="AAL6" s="140"/>
      <c r="AAM6" s="140"/>
      <c r="AAN6" s="140"/>
      <c r="AAO6" s="140"/>
      <c r="AAP6" s="140"/>
      <c r="AAQ6" s="140"/>
      <c r="AAR6" s="140"/>
      <c r="AAS6" s="140"/>
      <c r="AAT6" s="140"/>
      <c r="AAU6" s="140"/>
      <c r="AAV6" s="140"/>
      <c r="AAW6" s="140"/>
      <c r="AAX6" s="140"/>
      <c r="AAY6" s="140"/>
      <c r="AAZ6" s="140"/>
      <c r="ABA6" s="140"/>
      <c r="ABB6" s="140"/>
      <c r="ABC6" s="140"/>
      <c r="ABD6" s="140"/>
      <c r="ABE6" s="140"/>
      <c r="ABF6" s="140"/>
      <c r="ABG6" s="140"/>
      <c r="ABH6" s="140"/>
      <c r="ABI6" s="140"/>
      <c r="ABJ6" s="140"/>
      <c r="ABK6" s="140"/>
      <c r="ABL6" s="140"/>
      <c r="ABM6" s="140"/>
      <c r="ABN6" s="140"/>
      <c r="ABO6" s="140"/>
      <c r="ABP6" s="140"/>
      <c r="ABQ6" s="140"/>
      <c r="ABR6" s="140"/>
      <c r="ABS6" s="140"/>
      <c r="ABT6" s="140"/>
      <c r="ABU6" s="140"/>
      <c r="ABV6" s="140"/>
      <c r="ABW6" s="140"/>
      <c r="ABX6" s="140"/>
      <c r="ABY6" s="140"/>
      <c r="ABZ6" s="140"/>
      <c r="ACA6" s="140"/>
      <c r="ACB6" s="140"/>
      <c r="ACC6" s="140"/>
      <c r="ACD6" s="140"/>
      <c r="ACE6" s="140"/>
      <c r="ACF6" s="140"/>
      <c r="ACG6" s="140"/>
      <c r="ACH6" s="140"/>
      <c r="ACI6" s="140"/>
      <c r="ACJ6" s="140"/>
      <c r="ACK6" s="140"/>
      <c r="ACL6" s="140"/>
      <c r="ACM6" s="140"/>
      <c r="ACN6" s="140"/>
      <c r="ACO6" s="140"/>
      <c r="ACP6" s="140"/>
      <c r="ACQ6" s="140"/>
      <c r="ACR6" s="140"/>
      <c r="ACS6" s="140"/>
      <c r="ACT6" s="140"/>
      <c r="ACU6" s="140"/>
      <c r="ACV6" s="140"/>
      <c r="ACW6" s="140"/>
      <c r="ACX6" s="140"/>
      <c r="ACY6" s="140"/>
      <c r="ACZ6" s="140"/>
      <c r="ADA6" s="140"/>
      <c r="ADB6" s="140"/>
      <c r="ADC6" s="140"/>
      <c r="ADD6" s="140"/>
      <c r="ADE6" s="140"/>
      <c r="ADF6" s="140"/>
      <c r="ADG6" s="140"/>
      <c r="ADH6" s="140"/>
      <c r="ADI6" s="140"/>
      <c r="ADJ6" s="140"/>
      <c r="ADK6" s="140"/>
      <c r="ADL6" s="140"/>
      <c r="ADM6" s="140"/>
      <c r="ADN6" s="140"/>
      <c r="ADO6" s="140"/>
      <c r="ADP6" s="140"/>
      <c r="ADQ6" s="140"/>
      <c r="ADR6" s="140"/>
      <c r="ADS6" s="140"/>
      <c r="ADT6" s="140"/>
      <c r="ADU6" s="140"/>
      <c r="ADV6" s="140"/>
      <c r="ADW6" s="140"/>
      <c r="ADX6" s="140"/>
      <c r="ADY6" s="140"/>
      <c r="ADZ6" s="140"/>
      <c r="AEA6" s="140"/>
      <c r="AEB6" s="140"/>
      <c r="AEC6" s="140"/>
      <c r="AED6" s="140"/>
      <c r="AEE6" s="140"/>
      <c r="AEF6" s="140"/>
      <c r="AEG6" s="140"/>
      <c r="AEH6" s="140"/>
      <c r="AEI6" s="140"/>
      <c r="AEJ6" s="140"/>
      <c r="AEK6" s="140"/>
      <c r="AEL6" s="140"/>
      <c r="AEM6" s="140"/>
      <c r="AEN6" s="140"/>
      <c r="AEO6" s="140"/>
      <c r="AEP6" s="140"/>
      <c r="AEQ6" s="140"/>
      <c r="AER6" s="140"/>
      <c r="AES6" s="140"/>
      <c r="AET6" s="140"/>
      <c r="AEU6" s="140"/>
      <c r="AEV6" s="140"/>
      <c r="AEW6" s="140"/>
      <c r="AEX6" s="140"/>
      <c r="AEY6" s="140"/>
      <c r="AEZ6" s="140"/>
      <c r="AFA6" s="140"/>
      <c r="AFB6" s="140"/>
      <c r="AFC6" s="140"/>
      <c r="AFD6" s="140"/>
      <c r="AFE6" s="140"/>
      <c r="AFF6" s="140"/>
      <c r="AFG6" s="140"/>
      <c r="AFH6" s="140"/>
      <c r="AFI6" s="140"/>
      <c r="AFJ6" s="140"/>
      <c r="AFK6" s="140"/>
      <c r="AFL6" s="140"/>
      <c r="AFM6" s="140"/>
      <c r="AFN6" s="140"/>
      <c r="AFO6" s="140"/>
      <c r="AFP6" s="140"/>
      <c r="AFQ6" s="140"/>
      <c r="AFR6" s="140"/>
      <c r="AFS6" s="140"/>
      <c r="AFT6" s="140"/>
      <c r="AFU6" s="140"/>
      <c r="AFV6" s="140"/>
      <c r="AFW6" s="140"/>
      <c r="AFX6" s="140"/>
      <c r="AFY6" s="140"/>
      <c r="AFZ6" s="140"/>
      <c r="AGA6" s="140"/>
      <c r="AGB6" s="140"/>
      <c r="AGC6" s="140"/>
      <c r="AGD6" s="140"/>
      <c r="AGE6" s="140"/>
      <c r="AGF6" s="140"/>
      <c r="AGG6" s="140"/>
      <c r="AGH6" s="140"/>
      <c r="AGI6" s="140"/>
      <c r="AGJ6" s="140"/>
      <c r="AGK6" s="140"/>
      <c r="AGL6" s="140"/>
      <c r="AGM6" s="140"/>
      <c r="AGN6" s="140"/>
      <c r="AGO6" s="140"/>
      <c r="AGP6" s="140"/>
      <c r="AGQ6" s="140"/>
      <c r="AGR6" s="140"/>
      <c r="AGS6" s="140"/>
      <c r="AGT6" s="140"/>
      <c r="AGU6" s="140"/>
      <c r="AGV6" s="140"/>
      <c r="AGW6" s="140"/>
      <c r="AGX6" s="140"/>
      <c r="AGY6" s="140"/>
      <c r="AGZ6" s="140"/>
      <c r="AHA6" s="140"/>
      <c r="AHB6" s="140"/>
      <c r="AHC6" s="140"/>
      <c r="AHD6" s="140"/>
      <c r="AHE6" s="140"/>
      <c r="AHF6" s="140"/>
      <c r="AHG6" s="140"/>
      <c r="AHH6" s="140"/>
      <c r="AHI6" s="140"/>
      <c r="AHJ6" s="140"/>
      <c r="AHK6" s="140"/>
      <c r="AHL6" s="140"/>
      <c r="AHM6" s="140"/>
      <c r="AHN6" s="140"/>
      <c r="AHO6" s="140"/>
      <c r="AHP6" s="140"/>
      <c r="AHQ6" s="140"/>
      <c r="AHR6" s="140"/>
      <c r="AHS6" s="140"/>
      <c r="AHT6" s="140"/>
      <c r="AHU6" s="140"/>
      <c r="AHV6" s="140"/>
      <c r="AHW6" s="140"/>
      <c r="AHX6" s="140"/>
      <c r="AHY6" s="140"/>
      <c r="AHZ6" s="140"/>
      <c r="AIA6" s="140"/>
      <c r="AIB6" s="140"/>
      <c r="AIC6" s="140"/>
      <c r="AID6" s="140"/>
      <c r="AIE6" s="140"/>
      <c r="AIF6" s="140"/>
      <c r="AIG6" s="140"/>
      <c r="AIH6" s="140"/>
      <c r="AII6" s="140"/>
      <c r="AIJ6" s="140"/>
      <c r="AIK6" s="140"/>
      <c r="AIL6" s="140"/>
      <c r="AIM6" s="140"/>
      <c r="AIN6" s="140"/>
      <c r="AIO6" s="140"/>
      <c r="AIP6" s="140"/>
      <c r="AIQ6" s="140"/>
      <c r="AIR6" s="140"/>
      <c r="AIS6" s="140"/>
      <c r="AIT6" s="140"/>
      <c r="AIU6" s="140"/>
      <c r="AIV6" s="140"/>
      <c r="AIW6" s="140"/>
      <c r="AIX6" s="140"/>
      <c r="AIY6" s="140"/>
      <c r="AIZ6" s="140"/>
      <c r="AJA6" s="140"/>
      <c r="AJB6" s="140"/>
      <c r="AJC6" s="140"/>
      <c r="AJD6" s="140"/>
      <c r="AJE6" s="140"/>
      <c r="AJF6" s="140"/>
      <c r="AJG6" s="140"/>
      <c r="AJH6" s="140"/>
      <c r="AJI6" s="140"/>
      <c r="AJJ6" s="140"/>
      <c r="AJK6" s="140"/>
      <c r="AJL6" s="140"/>
      <c r="AJM6" s="140"/>
      <c r="AJN6" s="140"/>
      <c r="AJO6" s="140"/>
      <c r="AJP6" s="140"/>
      <c r="AJQ6" s="140"/>
      <c r="AJR6" s="140"/>
      <c r="AJS6" s="140"/>
      <c r="AJT6" s="140"/>
      <c r="AJU6" s="140"/>
      <c r="AJV6" s="140"/>
      <c r="AJW6" s="140"/>
      <c r="AJX6" s="140"/>
      <c r="AJY6" s="140"/>
      <c r="AJZ6" s="140"/>
      <c r="AKA6" s="140"/>
      <c r="AKB6" s="140"/>
      <c r="AKC6" s="140"/>
      <c r="AKD6" s="140"/>
      <c r="AKE6" s="140"/>
      <c r="AKF6" s="140"/>
      <c r="AKG6" s="140"/>
      <c r="AKH6" s="140"/>
      <c r="AKI6" s="140"/>
      <c r="AKJ6" s="140"/>
      <c r="AKK6" s="140"/>
      <c r="AKL6" s="140"/>
      <c r="AKM6" s="140"/>
      <c r="AKN6" s="140"/>
      <c r="AKO6" s="140"/>
      <c r="AKP6" s="140"/>
      <c r="AKQ6" s="140"/>
      <c r="AKR6" s="140"/>
      <c r="AKS6" s="140"/>
      <c r="AKT6" s="140"/>
      <c r="AKU6" s="140"/>
      <c r="AKV6" s="140"/>
      <c r="AKW6" s="140"/>
      <c r="AKX6" s="140"/>
      <c r="AKY6" s="140"/>
      <c r="AKZ6" s="140"/>
      <c r="ALA6" s="140"/>
      <c r="ALB6" s="140"/>
      <c r="ALC6" s="140"/>
      <c r="ALD6" s="140"/>
      <c r="ALE6" s="140"/>
      <c r="ALF6" s="140"/>
      <c r="ALG6" s="140"/>
      <c r="ALH6" s="140"/>
      <c r="ALI6" s="140"/>
      <c r="ALJ6" s="140"/>
      <c r="ALK6" s="140"/>
      <c r="ALL6" s="140"/>
      <c r="ALM6" s="140"/>
      <c r="ALN6" s="140"/>
      <c r="ALO6" s="140"/>
      <c r="ALP6" s="140"/>
      <c r="ALQ6" s="140"/>
      <c r="ALR6" s="140"/>
      <c r="ALS6" s="140"/>
      <c r="ALT6" s="140"/>
      <c r="ALU6" s="140"/>
      <c r="ALV6" s="140"/>
      <c r="ALW6" s="140"/>
      <c r="ALX6" s="140"/>
      <c r="ALY6" s="140"/>
      <c r="ALZ6" s="140"/>
      <c r="AMA6" s="140"/>
      <c r="AMB6" s="140"/>
      <c r="AMC6" s="140"/>
      <c r="AMD6" s="140"/>
      <c r="AME6" s="140"/>
    </row>
    <row r="7" spans="1:1019" x14ac:dyDescent="0.3">
      <c r="A7" s="140"/>
      <c r="B7" s="226" t="s">
        <v>3</v>
      </c>
      <c r="C7" s="225" t="s">
        <v>225</v>
      </c>
      <c r="D7" s="224">
        <v>174.26</v>
      </c>
      <c r="E7" s="224">
        <v>87.13</v>
      </c>
      <c r="F7" s="214">
        <v>0.5</v>
      </c>
      <c r="G7" s="223" t="str">
        <f t="shared" ref="G7:G16" si="0">B7</f>
        <v>A</v>
      </c>
      <c r="H7" s="222">
        <v>12</v>
      </c>
      <c r="I7" s="218">
        <v>12</v>
      </c>
      <c r="J7" s="221">
        <v>12</v>
      </c>
      <c r="K7" s="220">
        <v>0.3</v>
      </c>
      <c r="L7" s="221">
        <v>12</v>
      </c>
      <c r="M7" s="218">
        <v>12</v>
      </c>
      <c r="N7" s="220">
        <v>0.1</v>
      </c>
      <c r="O7" s="218">
        <v>12</v>
      </c>
      <c r="P7" s="219">
        <v>12</v>
      </c>
      <c r="Q7" s="218">
        <v>12</v>
      </c>
      <c r="R7" s="217">
        <v>12</v>
      </c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  <c r="IW7" s="140"/>
      <c r="IX7" s="140"/>
      <c r="IY7" s="140"/>
      <c r="IZ7" s="140"/>
      <c r="JA7" s="140"/>
      <c r="JB7" s="140"/>
      <c r="JC7" s="140"/>
      <c r="JD7" s="140"/>
      <c r="JE7" s="140"/>
      <c r="JF7" s="140"/>
      <c r="JG7" s="140"/>
      <c r="JH7" s="140"/>
      <c r="JI7" s="140"/>
      <c r="JJ7" s="140"/>
      <c r="JK7" s="140"/>
      <c r="JL7" s="140"/>
      <c r="JM7" s="140"/>
      <c r="JN7" s="140"/>
      <c r="JO7" s="140"/>
      <c r="JP7" s="140"/>
      <c r="JQ7" s="140"/>
      <c r="JR7" s="140"/>
      <c r="JS7" s="140"/>
      <c r="JT7" s="140"/>
      <c r="JU7" s="140"/>
      <c r="JV7" s="140"/>
      <c r="JW7" s="140"/>
      <c r="JX7" s="140"/>
      <c r="JY7" s="140"/>
      <c r="JZ7" s="140"/>
      <c r="KA7" s="140"/>
      <c r="KB7" s="140"/>
      <c r="KC7" s="140"/>
      <c r="KD7" s="140"/>
      <c r="KE7" s="140"/>
      <c r="KF7" s="140"/>
      <c r="KG7" s="140"/>
      <c r="KH7" s="140"/>
      <c r="KI7" s="140"/>
      <c r="KJ7" s="140"/>
      <c r="KK7" s="140"/>
      <c r="KL7" s="140"/>
      <c r="KM7" s="140"/>
      <c r="KN7" s="140"/>
      <c r="KO7" s="140"/>
      <c r="KP7" s="140"/>
      <c r="KQ7" s="140"/>
      <c r="KR7" s="140"/>
      <c r="KS7" s="140"/>
      <c r="KT7" s="140"/>
      <c r="KU7" s="140"/>
      <c r="KV7" s="140"/>
      <c r="KW7" s="140"/>
      <c r="KX7" s="140"/>
      <c r="KY7" s="140"/>
      <c r="KZ7" s="140"/>
      <c r="LA7" s="140"/>
      <c r="LB7" s="140"/>
      <c r="LC7" s="140"/>
      <c r="LD7" s="140"/>
      <c r="LE7" s="140"/>
      <c r="LF7" s="140"/>
      <c r="LG7" s="140"/>
      <c r="LH7" s="140"/>
      <c r="LI7" s="140"/>
      <c r="LJ7" s="140"/>
      <c r="LK7" s="140"/>
      <c r="LL7" s="140"/>
      <c r="LM7" s="140"/>
      <c r="LN7" s="140"/>
      <c r="LO7" s="140"/>
      <c r="LP7" s="140"/>
      <c r="LQ7" s="140"/>
      <c r="LR7" s="140"/>
      <c r="LS7" s="140"/>
      <c r="LT7" s="140"/>
      <c r="LU7" s="140"/>
      <c r="LV7" s="140"/>
      <c r="LW7" s="140"/>
      <c r="LX7" s="140"/>
      <c r="LY7" s="140"/>
      <c r="LZ7" s="140"/>
      <c r="MA7" s="140"/>
      <c r="MB7" s="140"/>
      <c r="MC7" s="140"/>
      <c r="MD7" s="140"/>
      <c r="ME7" s="140"/>
      <c r="MF7" s="140"/>
      <c r="MG7" s="140"/>
      <c r="MH7" s="140"/>
      <c r="MI7" s="140"/>
      <c r="MJ7" s="140"/>
      <c r="MK7" s="140"/>
      <c r="ML7" s="140"/>
      <c r="MM7" s="140"/>
      <c r="MN7" s="140"/>
      <c r="MO7" s="140"/>
      <c r="MP7" s="140"/>
      <c r="MQ7" s="140"/>
      <c r="MR7" s="140"/>
      <c r="MS7" s="140"/>
      <c r="MT7" s="140"/>
      <c r="MU7" s="140"/>
      <c r="MV7" s="140"/>
      <c r="MW7" s="140"/>
      <c r="MX7" s="140"/>
      <c r="MY7" s="140"/>
      <c r="MZ7" s="140"/>
      <c r="NA7" s="140"/>
      <c r="NB7" s="140"/>
      <c r="NC7" s="140"/>
      <c r="ND7" s="140"/>
      <c r="NE7" s="140"/>
      <c r="NF7" s="140"/>
      <c r="NG7" s="140"/>
      <c r="NH7" s="140"/>
      <c r="NI7" s="140"/>
      <c r="NJ7" s="140"/>
      <c r="NK7" s="140"/>
      <c r="NL7" s="140"/>
      <c r="NM7" s="140"/>
      <c r="NN7" s="140"/>
      <c r="NO7" s="140"/>
      <c r="NP7" s="140"/>
      <c r="NQ7" s="140"/>
      <c r="NR7" s="140"/>
      <c r="NS7" s="140"/>
      <c r="NT7" s="140"/>
      <c r="NU7" s="140"/>
      <c r="NV7" s="140"/>
      <c r="NW7" s="140"/>
      <c r="NX7" s="140"/>
      <c r="NY7" s="140"/>
      <c r="NZ7" s="140"/>
      <c r="OA7" s="140"/>
      <c r="OB7" s="140"/>
      <c r="OC7" s="140"/>
      <c r="OD7" s="140"/>
      <c r="OE7" s="140"/>
      <c r="OF7" s="140"/>
      <c r="OG7" s="140"/>
      <c r="OH7" s="140"/>
      <c r="OI7" s="140"/>
      <c r="OJ7" s="140"/>
      <c r="OK7" s="140"/>
      <c r="OL7" s="140"/>
      <c r="OM7" s="140"/>
      <c r="ON7" s="140"/>
      <c r="OO7" s="140"/>
      <c r="OP7" s="140"/>
      <c r="OQ7" s="140"/>
      <c r="OR7" s="140"/>
      <c r="OS7" s="140"/>
      <c r="OT7" s="140"/>
      <c r="OU7" s="140"/>
      <c r="OV7" s="140"/>
      <c r="OW7" s="140"/>
      <c r="OX7" s="140"/>
      <c r="OY7" s="140"/>
      <c r="OZ7" s="140"/>
      <c r="PA7" s="140"/>
      <c r="PB7" s="140"/>
      <c r="PC7" s="140"/>
      <c r="PD7" s="140"/>
      <c r="PE7" s="140"/>
      <c r="PF7" s="140"/>
      <c r="PG7" s="140"/>
      <c r="PH7" s="140"/>
      <c r="PI7" s="140"/>
      <c r="PJ7" s="140"/>
      <c r="PK7" s="140"/>
      <c r="PL7" s="140"/>
      <c r="PM7" s="140"/>
      <c r="PN7" s="140"/>
      <c r="PO7" s="140"/>
      <c r="PP7" s="140"/>
      <c r="PQ7" s="140"/>
      <c r="PR7" s="140"/>
      <c r="PS7" s="140"/>
      <c r="PT7" s="140"/>
      <c r="PU7" s="140"/>
      <c r="PV7" s="140"/>
      <c r="PW7" s="140"/>
      <c r="PX7" s="140"/>
      <c r="PY7" s="140"/>
      <c r="PZ7" s="140"/>
      <c r="QA7" s="140"/>
      <c r="QB7" s="140"/>
      <c r="QC7" s="140"/>
      <c r="QD7" s="140"/>
      <c r="QE7" s="140"/>
      <c r="QF7" s="140"/>
      <c r="QG7" s="140"/>
      <c r="QH7" s="140"/>
      <c r="QI7" s="140"/>
      <c r="QJ7" s="140"/>
      <c r="QK7" s="140"/>
      <c r="QL7" s="140"/>
      <c r="QM7" s="140"/>
      <c r="QN7" s="140"/>
      <c r="QO7" s="140"/>
      <c r="QP7" s="140"/>
      <c r="QQ7" s="140"/>
      <c r="QR7" s="140"/>
      <c r="QS7" s="140"/>
      <c r="QT7" s="140"/>
      <c r="QU7" s="140"/>
      <c r="QV7" s="140"/>
      <c r="QW7" s="140"/>
      <c r="QX7" s="140"/>
      <c r="QY7" s="140"/>
      <c r="QZ7" s="140"/>
      <c r="RA7" s="140"/>
      <c r="RB7" s="140"/>
      <c r="RC7" s="140"/>
      <c r="RD7" s="140"/>
      <c r="RE7" s="140"/>
      <c r="RF7" s="140"/>
      <c r="RG7" s="140"/>
      <c r="RH7" s="140"/>
      <c r="RI7" s="140"/>
      <c r="RJ7" s="140"/>
      <c r="RK7" s="140"/>
      <c r="RL7" s="140"/>
      <c r="RM7" s="140"/>
      <c r="RN7" s="140"/>
      <c r="RO7" s="140"/>
      <c r="RP7" s="140"/>
      <c r="RQ7" s="140"/>
      <c r="RR7" s="140"/>
      <c r="RS7" s="140"/>
      <c r="RT7" s="140"/>
      <c r="RU7" s="140"/>
      <c r="RV7" s="140"/>
      <c r="RW7" s="140"/>
      <c r="RX7" s="140"/>
      <c r="RY7" s="140"/>
      <c r="RZ7" s="140"/>
      <c r="SA7" s="140"/>
      <c r="SB7" s="140"/>
      <c r="SC7" s="140"/>
      <c r="SD7" s="140"/>
      <c r="SE7" s="140"/>
      <c r="SF7" s="140"/>
      <c r="SG7" s="140"/>
      <c r="SH7" s="140"/>
      <c r="SI7" s="140"/>
      <c r="SJ7" s="140"/>
      <c r="SK7" s="140"/>
      <c r="SL7" s="140"/>
      <c r="SM7" s="140"/>
      <c r="SN7" s="140"/>
      <c r="SO7" s="140"/>
      <c r="SP7" s="140"/>
      <c r="SQ7" s="140"/>
      <c r="SR7" s="140"/>
      <c r="SS7" s="140"/>
      <c r="ST7" s="140"/>
      <c r="SU7" s="140"/>
      <c r="SV7" s="140"/>
      <c r="SW7" s="140"/>
      <c r="SX7" s="140"/>
      <c r="SY7" s="140"/>
      <c r="SZ7" s="140"/>
      <c r="TA7" s="140"/>
      <c r="TB7" s="140"/>
      <c r="TC7" s="140"/>
      <c r="TD7" s="140"/>
      <c r="TE7" s="140"/>
      <c r="TF7" s="140"/>
      <c r="TG7" s="140"/>
      <c r="TH7" s="140"/>
      <c r="TI7" s="140"/>
      <c r="TJ7" s="140"/>
      <c r="TK7" s="140"/>
      <c r="TL7" s="140"/>
      <c r="TM7" s="140"/>
      <c r="TN7" s="140"/>
      <c r="TO7" s="140"/>
      <c r="TP7" s="140"/>
      <c r="TQ7" s="140"/>
      <c r="TR7" s="140"/>
      <c r="TS7" s="140"/>
      <c r="TT7" s="140"/>
      <c r="TU7" s="140"/>
      <c r="TV7" s="140"/>
      <c r="TW7" s="140"/>
      <c r="TX7" s="140"/>
      <c r="TY7" s="140"/>
      <c r="TZ7" s="140"/>
      <c r="UA7" s="140"/>
      <c r="UB7" s="140"/>
      <c r="UC7" s="140"/>
      <c r="UD7" s="140"/>
      <c r="UE7" s="140"/>
      <c r="UF7" s="140"/>
      <c r="UG7" s="140"/>
      <c r="UH7" s="140"/>
      <c r="UI7" s="140"/>
      <c r="UJ7" s="140"/>
      <c r="UK7" s="140"/>
      <c r="UL7" s="140"/>
      <c r="UM7" s="140"/>
      <c r="UN7" s="140"/>
      <c r="UO7" s="140"/>
      <c r="UP7" s="140"/>
      <c r="UQ7" s="140"/>
      <c r="UR7" s="140"/>
      <c r="US7" s="140"/>
      <c r="UT7" s="140"/>
      <c r="UU7" s="140"/>
      <c r="UV7" s="140"/>
      <c r="UW7" s="140"/>
      <c r="UX7" s="140"/>
      <c r="UY7" s="140"/>
      <c r="UZ7" s="140"/>
      <c r="VA7" s="140"/>
      <c r="VB7" s="140"/>
      <c r="VC7" s="140"/>
      <c r="VD7" s="140"/>
      <c r="VE7" s="140"/>
      <c r="VF7" s="140"/>
      <c r="VG7" s="140"/>
      <c r="VH7" s="140"/>
      <c r="VI7" s="140"/>
      <c r="VJ7" s="140"/>
      <c r="VK7" s="140"/>
      <c r="VL7" s="140"/>
      <c r="VM7" s="140"/>
      <c r="VN7" s="140"/>
      <c r="VO7" s="140"/>
      <c r="VP7" s="140"/>
      <c r="VQ7" s="140"/>
      <c r="VR7" s="140"/>
      <c r="VS7" s="140"/>
      <c r="VT7" s="140"/>
      <c r="VU7" s="140"/>
      <c r="VV7" s="140"/>
      <c r="VW7" s="140"/>
      <c r="VX7" s="140"/>
      <c r="VY7" s="140"/>
      <c r="VZ7" s="140"/>
      <c r="WA7" s="140"/>
      <c r="WB7" s="140"/>
      <c r="WC7" s="140"/>
      <c r="WD7" s="140"/>
      <c r="WE7" s="140"/>
      <c r="WF7" s="140"/>
      <c r="WG7" s="140"/>
      <c r="WH7" s="140"/>
      <c r="WI7" s="140"/>
      <c r="WJ7" s="140"/>
      <c r="WK7" s="140"/>
      <c r="WL7" s="140"/>
      <c r="WM7" s="140"/>
      <c r="WN7" s="140"/>
      <c r="WO7" s="140"/>
      <c r="WP7" s="140"/>
      <c r="WQ7" s="140"/>
      <c r="WR7" s="140"/>
      <c r="WS7" s="140"/>
      <c r="WT7" s="140"/>
      <c r="WU7" s="140"/>
      <c r="WV7" s="140"/>
      <c r="WW7" s="140"/>
      <c r="WX7" s="140"/>
      <c r="WY7" s="140"/>
      <c r="WZ7" s="140"/>
      <c r="XA7" s="140"/>
      <c r="XB7" s="140"/>
      <c r="XC7" s="140"/>
      <c r="XD7" s="140"/>
      <c r="XE7" s="140"/>
      <c r="XF7" s="140"/>
      <c r="XG7" s="140"/>
      <c r="XH7" s="140"/>
      <c r="XI7" s="140"/>
      <c r="XJ7" s="140"/>
      <c r="XK7" s="140"/>
      <c r="XL7" s="140"/>
      <c r="XM7" s="140"/>
      <c r="XN7" s="140"/>
      <c r="XO7" s="140"/>
      <c r="XP7" s="140"/>
      <c r="XQ7" s="140"/>
      <c r="XR7" s="140"/>
      <c r="XS7" s="140"/>
      <c r="XT7" s="140"/>
      <c r="XU7" s="140"/>
      <c r="XV7" s="140"/>
      <c r="XW7" s="140"/>
      <c r="XX7" s="140"/>
      <c r="XY7" s="140"/>
      <c r="XZ7" s="140"/>
      <c r="YA7" s="140"/>
      <c r="YB7" s="140"/>
      <c r="YC7" s="140"/>
      <c r="YD7" s="140"/>
      <c r="YE7" s="140"/>
      <c r="YF7" s="140"/>
      <c r="YG7" s="140"/>
      <c r="YH7" s="140"/>
      <c r="YI7" s="140"/>
      <c r="YJ7" s="140"/>
      <c r="YK7" s="140"/>
      <c r="YL7" s="140"/>
      <c r="YM7" s="140"/>
      <c r="YN7" s="140"/>
      <c r="YO7" s="140"/>
      <c r="YP7" s="140"/>
      <c r="YQ7" s="140"/>
      <c r="YR7" s="140"/>
      <c r="YS7" s="140"/>
      <c r="YT7" s="140"/>
      <c r="YU7" s="140"/>
      <c r="YV7" s="140"/>
      <c r="YW7" s="140"/>
      <c r="YX7" s="140"/>
      <c r="YY7" s="140"/>
      <c r="YZ7" s="140"/>
      <c r="ZA7" s="140"/>
      <c r="ZB7" s="140"/>
      <c r="ZC7" s="140"/>
      <c r="ZD7" s="140"/>
      <c r="ZE7" s="140"/>
      <c r="ZF7" s="140"/>
      <c r="ZG7" s="140"/>
      <c r="ZH7" s="140"/>
      <c r="ZI7" s="140"/>
      <c r="ZJ7" s="140"/>
      <c r="ZK7" s="140"/>
      <c r="ZL7" s="140"/>
      <c r="ZM7" s="140"/>
      <c r="ZN7" s="140"/>
      <c r="ZO7" s="140"/>
      <c r="ZP7" s="140"/>
      <c r="ZQ7" s="140"/>
      <c r="ZR7" s="140"/>
      <c r="ZS7" s="140"/>
      <c r="ZT7" s="140"/>
      <c r="ZU7" s="140"/>
      <c r="ZV7" s="140"/>
      <c r="ZW7" s="140"/>
      <c r="ZX7" s="140"/>
      <c r="ZY7" s="140"/>
      <c r="ZZ7" s="140"/>
      <c r="AAA7" s="140"/>
      <c r="AAB7" s="140"/>
      <c r="AAC7" s="140"/>
      <c r="AAD7" s="140"/>
      <c r="AAE7" s="140"/>
      <c r="AAF7" s="140"/>
      <c r="AAG7" s="140"/>
      <c r="AAH7" s="140"/>
      <c r="AAI7" s="140"/>
      <c r="AAJ7" s="140"/>
      <c r="AAK7" s="140"/>
      <c r="AAL7" s="140"/>
      <c r="AAM7" s="140"/>
      <c r="AAN7" s="140"/>
      <c r="AAO7" s="140"/>
      <c r="AAP7" s="140"/>
      <c r="AAQ7" s="140"/>
      <c r="AAR7" s="140"/>
      <c r="AAS7" s="140"/>
      <c r="AAT7" s="140"/>
      <c r="AAU7" s="140"/>
      <c r="AAV7" s="140"/>
      <c r="AAW7" s="140"/>
      <c r="AAX7" s="140"/>
      <c r="AAY7" s="140"/>
      <c r="AAZ7" s="140"/>
      <c r="ABA7" s="140"/>
      <c r="ABB7" s="140"/>
      <c r="ABC7" s="140"/>
      <c r="ABD7" s="140"/>
      <c r="ABE7" s="140"/>
      <c r="ABF7" s="140"/>
      <c r="ABG7" s="140"/>
      <c r="ABH7" s="140"/>
      <c r="ABI7" s="140"/>
      <c r="ABJ7" s="140"/>
      <c r="ABK7" s="140"/>
      <c r="ABL7" s="140"/>
      <c r="ABM7" s="140"/>
      <c r="ABN7" s="140"/>
      <c r="ABO7" s="140"/>
      <c r="ABP7" s="140"/>
      <c r="ABQ7" s="140"/>
      <c r="ABR7" s="140"/>
      <c r="ABS7" s="140"/>
      <c r="ABT7" s="140"/>
      <c r="ABU7" s="140"/>
      <c r="ABV7" s="140"/>
      <c r="ABW7" s="140"/>
      <c r="ABX7" s="140"/>
      <c r="ABY7" s="140"/>
      <c r="ABZ7" s="140"/>
      <c r="ACA7" s="140"/>
      <c r="ACB7" s="140"/>
      <c r="ACC7" s="140"/>
      <c r="ACD7" s="140"/>
      <c r="ACE7" s="140"/>
      <c r="ACF7" s="140"/>
      <c r="ACG7" s="140"/>
      <c r="ACH7" s="140"/>
      <c r="ACI7" s="140"/>
      <c r="ACJ7" s="140"/>
      <c r="ACK7" s="140"/>
      <c r="ACL7" s="140"/>
      <c r="ACM7" s="140"/>
      <c r="ACN7" s="140"/>
      <c r="ACO7" s="140"/>
      <c r="ACP7" s="140"/>
      <c r="ACQ7" s="140"/>
      <c r="ACR7" s="140"/>
      <c r="ACS7" s="140"/>
      <c r="ACT7" s="140"/>
      <c r="ACU7" s="140"/>
      <c r="ACV7" s="140"/>
      <c r="ACW7" s="140"/>
      <c r="ACX7" s="140"/>
      <c r="ACY7" s="140"/>
      <c r="ACZ7" s="140"/>
      <c r="ADA7" s="140"/>
      <c r="ADB7" s="140"/>
      <c r="ADC7" s="140"/>
      <c r="ADD7" s="140"/>
      <c r="ADE7" s="140"/>
      <c r="ADF7" s="140"/>
      <c r="ADG7" s="140"/>
      <c r="ADH7" s="140"/>
      <c r="ADI7" s="140"/>
      <c r="ADJ7" s="140"/>
      <c r="ADK7" s="140"/>
      <c r="ADL7" s="140"/>
      <c r="ADM7" s="140"/>
      <c r="ADN7" s="140"/>
      <c r="ADO7" s="140"/>
      <c r="ADP7" s="140"/>
      <c r="ADQ7" s="140"/>
      <c r="ADR7" s="140"/>
      <c r="ADS7" s="140"/>
      <c r="ADT7" s="140"/>
      <c r="ADU7" s="140"/>
      <c r="ADV7" s="140"/>
      <c r="ADW7" s="140"/>
      <c r="ADX7" s="140"/>
      <c r="ADY7" s="140"/>
      <c r="ADZ7" s="140"/>
      <c r="AEA7" s="140"/>
      <c r="AEB7" s="140"/>
      <c r="AEC7" s="140"/>
      <c r="AED7" s="140"/>
      <c r="AEE7" s="140"/>
      <c r="AEF7" s="140"/>
      <c r="AEG7" s="140"/>
      <c r="AEH7" s="140"/>
      <c r="AEI7" s="140"/>
      <c r="AEJ7" s="140"/>
      <c r="AEK7" s="140"/>
      <c r="AEL7" s="140"/>
      <c r="AEM7" s="140"/>
      <c r="AEN7" s="140"/>
      <c r="AEO7" s="140"/>
      <c r="AEP7" s="140"/>
      <c r="AEQ7" s="140"/>
      <c r="AER7" s="140"/>
      <c r="AES7" s="140"/>
      <c r="AET7" s="140"/>
      <c r="AEU7" s="140"/>
      <c r="AEV7" s="140"/>
      <c r="AEW7" s="140"/>
      <c r="AEX7" s="140"/>
      <c r="AEY7" s="140"/>
      <c r="AEZ7" s="140"/>
      <c r="AFA7" s="140"/>
      <c r="AFB7" s="140"/>
      <c r="AFC7" s="140"/>
      <c r="AFD7" s="140"/>
      <c r="AFE7" s="140"/>
      <c r="AFF7" s="140"/>
      <c r="AFG7" s="140"/>
      <c r="AFH7" s="140"/>
      <c r="AFI7" s="140"/>
      <c r="AFJ7" s="140"/>
      <c r="AFK7" s="140"/>
      <c r="AFL7" s="140"/>
      <c r="AFM7" s="140"/>
      <c r="AFN7" s="140"/>
      <c r="AFO7" s="140"/>
      <c r="AFP7" s="140"/>
      <c r="AFQ7" s="140"/>
      <c r="AFR7" s="140"/>
      <c r="AFS7" s="140"/>
      <c r="AFT7" s="140"/>
      <c r="AFU7" s="140"/>
      <c r="AFV7" s="140"/>
      <c r="AFW7" s="140"/>
      <c r="AFX7" s="140"/>
      <c r="AFY7" s="140"/>
      <c r="AFZ7" s="140"/>
      <c r="AGA7" s="140"/>
      <c r="AGB7" s="140"/>
      <c r="AGC7" s="140"/>
      <c r="AGD7" s="140"/>
      <c r="AGE7" s="140"/>
      <c r="AGF7" s="140"/>
      <c r="AGG7" s="140"/>
      <c r="AGH7" s="140"/>
      <c r="AGI7" s="140"/>
      <c r="AGJ7" s="140"/>
      <c r="AGK7" s="140"/>
      <c r="AGL7" s="140"/>
      <c r="AGM7" s="140"/>
      <c r="AGN7" s="140"/>
      <c r="AGO7" s="140"/>
      <c r="AGP7" s="140"/>
      <c r="AGQ7" s="140"/>
      <c r="AGR7" s="140"/>
      <c r="AGS7" s="140"/>
      <c r="AGT7" s="140"/>
      <c r="AGU7" s="140"/>
      <c r="AGV7" s="140"/>
      <c r="AGW7" s="140"/>
      <c r="AGX7" s="140"/>
      <c r="AGY7" s="140"/>
      <c r="AGZ7" s="140"/>
      <c r="AHA7" s="140"/>
      <c r="AHB7" s="140"/>
      <c r="AHC7" s="140"/>
      <c r="AHD7" s="140"/>
      <c r="AHE7" s="140"/>
      <c r="AHF7" s="140"/>
      <c r="AHG7" s="140"/>
      <c r="AHH7" s="140"/>
      <c r="AHI7" s="140"/>
      <c r="AHJ7" s="140"/>
      <c r="AHK7" s="140"/>
      <c r="AHL7" s="140"/>
      <c r="AHM7" s="140"/>
      <c r="AHN7" s="140"/>
      <c r="AHO7" s="140"/>
      <c r="AHP7" s="140"/>
      <c r="AHQ7" s="140"/>
      <c r="AHR7" s="140"/>
      <c r="AHS7" s="140"/>
      <c r="AHT7" s="140"/>
      <c r="AHU7" s="140"/>
      <c r="AHV7" s="140"/>
      <c r="AHW7" s="140"/>
      <c r="AHX7" s="140"/>
      <c r="AHY7" s="140"/>
      <c r="AHZ7" s="140"/>
      <c r="AIA7" s="140"/>
      <c r="AIB7" s="140"/>
      <c r="AIC7" s="140"/>
      <c r="AID7" s="140"/>
      <c r="AIE7" s="140"/>
      <c r="AIF7" s="140"/>
      <c r="AIG7" s="140"/>
      <c r="AIH7" s="140"/>
      <c r="AII7" s="140"/>
      <c r="AIJ7" s="140"/>
      <c r="AIK7" s="140"/>
      <c r="AIL7" s="140"/>
      <c r="AIM7" s="140"/>
      <c r="AIN7" s="140"/>
      <c r="AIO7" s="140"/>
      <c r="AIP7" s="140"/>
      <c r="AIQ7" s="140"/>
      <c r="AIR7" s="140"/>
      <c r="AIS7" s="140"/>
      <c r="AIT7" s="140"/>
      <c r="AIU7" s="140"/>
      <c r="AIV7" s="140"/>
      <c r="AIW7" s="140"/>
      <c r="AIX7" s="140"/>
      <c r="AIY7" s="140"/>
      <c r="AIZ7" s="140"/>
      <c r="AJA7" s="140"/>
      <c r="AJB7" s="140"/>
      <c r="AJC7" s="140"/>
      <c r="AJD7" s="140"/>
      <c r="AJE7" s="140"/>
      <c r="AJF7" s="140"/>
      <c r="AJG7" s="140"/>
      <c r="AJH7" s="140"/>
      <c r="AJI7" s="140"/>
      <c r="AJJ7" s="140"/>
      <c r="AJK7" s="140"/>
      <c r="AJL7" s="140"/>
      <c r="AJM7" s="140"/>
      <c r="AJN7" s="140"/>
      <c r="AJO7" s="140"/>
      <c r="AJP7" s="140"/>
      <c r="AJQ7" s="140"/>
      <c r="AJR7" s="140"/>
      <c r="AJS7" s="140"/>
      <c r="AJT7" s="140"/>
      <c r="AJU7" s="140"/>
      <c r="AJV7" s="140"/>
      <c r="AJW7" s="140"/>
      <c r="AJX7" s="140"/>
      <c r="AJY7" s="140"/>
      <c r="AJZ7" s="140"/>
      <c r="AKA7" s="140"/>
      <c r="AKB7" s="140"/>
      <c r="AKC7" s="140"/>
      <c r="AKD7" s="140"/>
      <c r="AKE7" s="140"/>
      <c r="AKF7" s="140"/>
      <c r="AKG7" s="140"/>
      <c r="AKH7" s="140"/>
      <c r="AKI7" s="140"/>
      <c r="AKJ7" s="140"/>
      <c r="AKK7" s="140"/>
      <c r="AKL7" s="140"/>
      <c r="AKM7" s="140"/>
      <c r="AKN7" s="140"/>
      <c r="AKO7" s="140"/>
      <c r="AKP7" s="140"/>
      <c r="AKQ7" s="140"/>
      <c r="AKR7" s="140"/>
      <c r="AKS7" s="140"/>
      <c r="AKT7" s="140"/>
      <c r="AKU7" s="140"/>
      <c r="AKV7" s="140"/>
      <c r="AKW7" s="140"/>
      <c r="AKX7" s="140"/>
      <c r="AKY7" s="140"/>
      <c r="AKZ7" s="140"/>
      <c r="ALA7" s="140"/>
      <c r="ALB7" s="140"/>
      <c r="ALC7" s="140"/>
      <c r="ALD7" s="140"/>
      <c r="ALE7" s="140"/>
      <c r="ALF7" s="140"/>
      <c r="ALG7" s="140"/>
      <c r="ALH7" s="140"/>
      <c r="ALI7" s="140"/>
      <c r="ALJ7" s="140"/>
      <c r="ALK7" s="140"/>
      <c r="ALL7" s="140"/>
      <c r="ALM7" s="140"/>
      <c r="ALN7" s="140"/>
      <c r="ALO7" s="140"/>
      <c r="ALP7" s="140"/>
      <c r="ALQ7" s="140"/>
      <c r="ALR7" s="140"/>
      <c r="ALS7" s="140"/>
      <c r="ALT7" s="140"/>
      <c r="ALU7" s="140"/>
      <c r="ALV7" s="140"/>
      <c r="ALW7" s="140"/>
      <c r="ALX7" s="140"/>
      <c r="ALY7" s="140"/>
      <c r="ALZ7" s="140"/>
      <c r="AMA7" s="140"/>
      <c r="AMB7" s="140"/>
      <c r="AMC7" s="140"/>
      <c r="AMD7" s="140"/>
      <c r="AME7" s="140"/>
    </row>
    <row r="8" spans="1:1019" x14ac:dyDescent="0.3">
      <c r="B8" s="176" t="s">
        <v>7</v>
      </c>
      <c r="C8" s="175" t="s">
        <v>224</v>
      </c>
      <c r="D8" s="174">
        <v>236.15</v>
      </c>
      <c r="E8" s="174">
        <v>236.15</v>
      </c>
      <c r="F8" s="214">
        <v>1</v>
      </c>
      <c r="G8" s="171" t="str">
        <f t="shared" si="0"/>
        <v>B</v>
      </c>
      <c r="H8" s="215">
        <v>16</v>
      </c>
      <c r="I8" s="211">
        <v>1</v>
      </c>
      <c r="J8" s="211">
        <v>12</v>
      </c>
      <c r="K8" s="211">
        <v>8</v>
      </c>
      <c r="L8" s="211">
        <v>0.6</v>
      </c>
      <c r="M8" s="211">
        <v>12</v>
      </c>
      <c r="N8" s="211">
        <v>8</v>
      </c>
      <c r="O8" s="144">
        <v>16</v>
      </c>
      <c r="P8" s="209">
        <v>16</v>
      </c>
      <c r="Q8" s="144">
        <v>16</v>
      </c>
      <c r="R8" s="208">
        <v>16</v>
      </c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  <c r="IW8" s="140"/>
      <c r="IX8" s="140"/>
      <c r="IY8" s="140"/>
      <c r="IZ8" s="140"/>
      <c r="JA8" s="140"/>
      <c r="JB8" s="140"/>
      <c r="JC8" s="140"/>
      <c r="JD8" s="140"/>
      <c r="JE8" s="140"/>
      <c r="JF8" s="140"/>
      <c r="JG8" s="140"/>
      <c r="JH8" s="140"/>
      <c r="JI8" s="140"/>
      <c r="JJ8" s="140"/>
      <c r="JK8" s="140"/>
      <c r="JL8" s="140"/>
      <c r="JM8" s="140"/>
      <c r="JN8" s="140"/>
      <c r="JO8" s="140"/>
      <c r="JP8" s="140"/>
      <c r="JQ8" s="140"/>
      <c r="JR8" s="140"/>
      <c r="JS8" s="140"/>
      <c r="JT8" s="140"/>
      <c r="JU8" s="140"/>
      <c r="JV8" s="140"/>
      <c r="JW8" s="140"/>
      <c r="JX8" s="140"/>
      <c r="JY8" s="140"/>
      <c r="JZ8" s="140"/>
      <c r="KA8" s="140"/>
      <c r="KB8" s="140"/>
      <c r="KC8" s="140"/>
      <c r="KD8" s="140"/>
      <c r="KE8" s="140"/>
      <c r="KF8" s="140"/>
      <c r="KG8" s="140"/>
      <c r="KH8" s="140"/>
      <c r="KI8" s="140"/>
      <c r="KJ8" s="140"/>
      <c r="KK8" s="140"/>
      <c r="KL8" s="140"/>
      <c r="KM8" s="140"/>
      <c r="KN8" s="140"/>
      <c r="KO8" s="140"/>
      <c r="KP8" s="140"/>
      <c r="KQ8" s="140"/>
      <c r="KR8" s="140"/>
      <c r="KS8" s="140"/>
      <c r="KT8" s="140"/>
      <c r="KU8" s="140"/>
      <c r="KV8" s="140"/>
      <c r="KW8" s="140"/>
      <c r="KX8" s="140"/>
      <c r="KY8" s="140"/>
      <c r="KZ8" s="140"/>
      <c r="LA8" s="140"/>
      <c r="LB8" s="140"/>
      <c r="LC8" s="140"/>
      <c r="LD8" s="140"/>
      <c r="LE8" s="140"/>
      <c r="LF8" s="140"/>
      <c r="LG8" s="140"/>
      <c r="LH8" s="140"/>
      <c r="LI8" s="140"/>
      <c r="LJ8" s="140"/>
      <c r="LK8" s="140"/>
      <c r="LL8" s="140"/>
      <c r="LM8" s="140"/>
      <c r="LN8" s="140"/>
      <c r="LO8" s="140"/>
      <c r="LP8" s="140"/>
      <c r="LQ8" s="140"/>
      <c r="LR8" s="140"/>
      <c r="LS8" s="140"/>
      <c r="LT8" s="140"/>
      <c r="LU8" s="140"/>
      <c r="LV8" s="140"/>
      <c r="LW8" s="140"/>
      <c r="LX8" s="140"/>
      <c r="LY8" s="140"/>
      <c r="LZ8" s="140"/>
      <c r="MA8" s="140"/>
      <c r="MB8" s="140"/>
      <c r="MC8" s="140"/>
      <c r="MD8" s="140"/>
      <c r="ME8" s="140"/>
      <c r="MF8" s="140"/>
      <c r="MG8" s="140"/>
      <c r="MH8" s="140"/>
      <c r="MI8" s="140"/>
      <c r="MJ8" s="140"/>
      <c r="MK8" s="140"/>
      <c r="ML8" s="140"/>
      <c r="MM8" s="140"/>
      <c r="MN8" s="140"/>
      <c r="MO8" s="140"/>
      <c r="MP8" s="140"/>
      <c r="MQ8" s="140"/>
      <c r="MR8" s="140"/>
      <c r="MS8" s="140"/>
      <c r="MT8" s="140"/>
      <c r="MU8" s="140"/>
      <c r="MV8" s="140"/>
      <c r="MW8" s="140"/>
      <c r="MX8" s="140"/>
      <c r="MY8" s="140"/>
      <c r="MZ8" s="140"/>
      <c r="NA8" s="140"/>
      <c r="NB8" s="140"/>
      <c r="NC8" s="140"/>
      <c r="ND8" s="140"/>
      <c r="NE8" s="140"/>
      <c r="NF8" s="140"/>
      <c r="NG8" s="140"/>
      <c r="NH8" s="140"/>
      <c r="NI8" s="140"/>
      <c r="NJ8" s="140"/>
      <c r="NK8" s="140"/>
      <c r="NL8" s="140"/>
      <c r="NM8" s="140"/>
      <c r="NN8" s="140"/>
      <c r="NO8" s="140"/>
      <c r="NP8" s="140"/>
      <c r="NQ8" s="140"/>
      <c r="NR8" s="140"/>
      <c r="NS8" s="140"/>
      <c r="NT8" s="140"/>
      <c r="NU8" s="140"/>
      <c r="NV8" s="140"/>
      <c r="NW8" s="140"/>
      <c r="NX8" s="140"/>
      <c r="NY8" s="140"/>
      <c r="NZ8" s="140"/>
      <c r="OA8" s="140"/>
      <c r="OB8" s="140"/>
      <c r="OC8" s="140"/>
      <c r="OD8" s="140"/>
      <c r="OE8" s="140"/>
      <c r="OF8" s="140"/>
      <c r="OG8" s="140"/>
      <c r="OH8" s="140"/>
      <c r="OI8" s="140"/>
      <c r="OJ8" s="140"/>
      <c r="OK8" s="140"/>
      <c r="OL8" s="140"/>
      <c r="OM8" s="140"/>
      <c r="ON8" s="140"/>
      <c r="OO8" s="140"/>
      <c r="OP8" s="140"/>
      <c r="OQ8" s="140"/>
      <c r="OR8" s="140"/>
      <c r="OS8" s="140"/>
      <c r="OT8" s="140"/>
      <c r="OU8" s="140"/>
      <c r="OV8" s="140"/>
      <c r="OW8" s="140"/>
      <c r="OX8" s="140"/>
      <c r="OY8" s="140"/>
      <c r="OZ8" s="140"/>
      <c r="PA8" s="140"/>
      <c r="PB8" s="140"/>
      <c r="PC8" s="140"/>
      <c r="PD8" s="140"/>
      <c r="PE8" s="140"/>
      <c r="PF8" s="140"/>
      <c r="PG8" s="140"/>
      <c r="PH8" s="140"/>
      <c r="PI8" s="140"/>
      <c r="PJ8" s="140"/>
      <c r="PK8" s="140"/>
      <c r="PL8" s="140"/>
      <c r="PM8" s="140"/>
      <c r="PN8" s="140"/>
      <c r="PO8" s="140"/>
      <c r="PP8" s="140"/>
      <c r="PQ8" s="140"/>
      <c r="PR8" s="140"/>
      <c r="PS8" s="140"/>
      <c r="PT8" s="140"/>
      <c r="PU8" s="140"/>
      <c r="PV8" s="140"/>
      <c r="PW8" s="140"/>
      <c r="PX8" s="140"/>
      <c r="PY8" s="140"/>
      <c r="PZ8" s="140"/>
      <c r="QA8" s="140"/>
      <c r="QB8" s="140"/>
      <c r="QC8" s="140"/>
      <c r="QD8" s="140"/>
      <c r="QE8" s="140"/>
      <c r="QF8" s="140"/>
      <c r="QG8" s="140"/>
      <c r="QH8" s="140"/>
      <c r="QI8" s="140"/>
      <c r="QJ8" s="140"/>
      <c r="QK8" s="140"/>
      <c r="QL8" s="140"/>
      <c r="QM8" s="140"/>
      <c r="QN8" s="140"/>
      <c r="QO8" s="140"/>
      <c r="QP8" s="140"/>
      <c r="QQ8" s="140"/>
      <c r="QR8" s="140"/>
      <c r="QS8" s="140"/>
      <c r="QT8" s="140"/>
      <c r="QU8" s="140"/>
      <c r="QV8" s="140"/>
      <c r="QW8" s="140"/>
      <c r="QX8" s="140"/>
      <c r="QY8" s="140"/>
      <c r="QZ8" s="140"/>
      <c r="RA8" s="140"/>
      <c r="RB8" s="140"/>
      <c r="RC8" s="140"/>
      <c r="RD8" s="140"/>
      <c r="RE8" s="140"/>
      <c r="RF8" s="140"/>
      <c r="RG8" s="140"/>
      <c r="RH8" s="140"/>
      <c r="RI8" s="140"/>
      <c r="RJ8" s="140"/>
      <c r="RK8" s="140"/>
      <c r="RL8" s="140"/>
      <c r="RM8" s="140"/>
      <c r="RN8" s="140"/>
      <c r="RO8" s="140"/>
      <c r="RP8" s="140"/>
      <c r="RQ8" s="140"/>
      <c r="RR8" s="140"/>
      <c r="RS8" s="140"/>
      <c r="RT8" s="140"/>
      <c r="RU8" s="140"/>
      <c r="RV8" s="140"/>
      <c r="RW8" s="140"/>
      <c r="RX8" s="140"/>
      <c r="RY8" s="140"/>
      <c r="RZ8" s="140"/>
      <c r="SA8" s="140"/>
      <c r="SB8" s="140"/>
      <c r="SC8" s="140"/>
      <c r="SD8" s="140"/>
      <c r="SE8" s="140"/>
      <c r="SF8" s="140"/>
      <c r="SG8" s="140"/>
      <c r="SH8" s="140"/>
      <c r="SI8" s="140"/>
      <c r="SJ8" s="140"/>
      <c r="SK8" s="140"/>
      <c r="SL8" s="140"/>
      <c r="SM8" s="140"/>
      <c r="SN8" s="140"/>
      <c r="SO8" s="140"/>
      <c r="SP8" s="140"/>
      <c r="SQ8" s="140"/>
      <c r="SR8" s="140"/>
      <c r="SS8" s="140"/>
      <c r="ST8" s="140"/>
      <c r="SU8" s="140"/>
      <c r="SV8" s="140"/>
      <c r="SW8" s="140"/>
      <c r="SX8" s="140"/>
      <c r="SY8" s="140"/>
      <c r="SZ8" s="140"/>
      <c r="TA8" s="140"/>
      <c r="TB8" s="140"/>
      <c r="TC8" s="140"/>
      <c r="TD8" s="140"/>
      <c r="TE8" s="140"/>
      <c r="TF8" s="140"/>
      <c r="TG8" s="140"/>
      <c r="TH8" s="140"/>
      <c r="TI8" s="140"/>
      <c r="TJ8" s="140"/>
      <c r="TK8" s="140"/>
      <c r="TL8" s="140"/>
      <c r="TM8" s="140"/>
      <c r="TN8" s="140"/>
      <c r="TO8" s="140"/>
      <c r="TP8" s="140"/>
      <c r="TQ8" s="140"/>
      <c r="TR8" s="140"/>
      <c r="TS8" s="140"/>
      <c r="TT8" s="140"/>
      <c r="TU8" s="140"/>
      <c r="TV8" s="140"/>
      <c r="TW8" s="140"/>
      <c r="TX8" s="140"/>
      <c r="TY8" s="140"/>
      <c r="TZ8" s="140"/>
      <c r="UA8" s="140"/>
      <c r="UB8" s="140"/>
      <c r="UC8" s="140"/>
      <c r="UD8" s="140"/>
      <c r="UE8" s="140"/>
      <c r="UF8" s="140"/>
      <c r="UG8" s="140"/>
      <c r="UH8" s="140"/>
      <c r="UI8" s="140"/>
      <c r="UJ8" s="140"/>
      <c r="UK8" s="140"/>
      <c r="UL8" s="140"/>
      <c r="UM8" s="140"/>
      <c r="UN8" s="140"/>
      <c r="UO8" s="140"/>
      <c r="UP8" s="140"/>
      <c r="UQ8" s="140"/>
      <c r="UR8" s="140"/>
      <c r="US8" s="140"/>
      <c r="UT8" s="140"/>
      <c r="UU8" s="140"/>
      <c r="UV8" s="140"/>
      <c r="UW8" s="140"/>
      <c r="UX8" s="140"/>
      <c r="UY8" s="140"/>
      <c r="UZ8" s="140"/>
      <c r="VA8" s="140"/>
      <c r="VB8" s="140"/>
      <c r="VC8" s="140"/>
      <c r="VD8" s="140"/>
      <c r="VE8" s="140"/>
      <c r="VF8" s="140"/>
      <c r="VG8" s="140"/>
      <c r="VH8" s="140"/>
      <c r="VI8" s="140"/>
      <c r="VJ8" s="140"/>
      <c r="VK8" s="140"/>
      <c r="VL8" s="140"/>
      <c r="VM8" s="140"/>
      <c r="VN8" s="140"/>
      <c r="VO8" s="140"/>
      <c r="VP8" s="140"/>
      <c r="VQ8" s="140"/>
      <c r="VR8" s="140"/>
      <c r="VS8" s="140"/>
      <c r="VT8" s="140"/>
      <c r="VU8" s="140"/>
      <c r="VV8" s="140"/>
      <c r="VW8" s="140"/>
      <c r="VX8" s="140"/>
      <c r="VY8" s="140"/>
      <c r="VZ8" s="140"/>
      <c r="WA8" s="140"/>
      <c r="WB8" s="140"/>
      <c r="WC8" s="140"/>
      <c r="WD8" s="140"/>
      <c r="WE8" s="140"/>
      <c r="WF8" s="140"/>
      <c r="WG8" s="140"/>
      <c r="WH8" s="140"/>
      <c r="WI8" s="140"/>
      <c r="WJ8" s="140"/>
      <c r="WK8" s="140"/>
      <c r="WL8" s="140"/>
      <c r="WM8" s="140"/>
      <c r="WN8" s="140"/>
      <c r="WO8" s="140"/>
      <c r="WP8" s="140"/>
      <c r="WQ8" s="140"/>
      <c r="WR8" s="140"/>
      <c r="WS8" s="140"/>
      <c r="WT8" s="140"/>
      <c r="WU8" s="140"/>
      <c r="WV8" s="140"/>
      <c r="WW8" s="140"/>
      <c r="WX8" s="140"/>
      <c r="WY8" s="140"/>
      <c r="WZ8" s="140"/>
      <c r="XA8" s="140"/>
      <c r="XB8" s="140"/>
      <c r="XC8" s="140"/>
      <c r="XD8" s="140"/>
      <c r="XE8" s="140"/>
      <c r="XF8" s="140"/>
      <c r="XG8" s="140"/>
      <c r="XH8" s="140"/>
      <c r="XI8" s="140"/>
      <c r="XJ8" s="140"/>
      <c r="XK8" s="140"/>
      <c r="XL8" s="140"/>
      <c r="XM8" s="140"/>
      <c r="XN8" s="140"/>
      <c r="XO8" s="140"/>
      <c r="XP8" s="140"/>
      <c r="XQ8" s="140"/>
      <c r="XR8" s="140"/>
      <c r="XS8" s="140"/>
      <c r="XT8" s="140"/>
      <c r="XU8" s="140"/>
      <c r="XV8" s="140"/>
      <c r="XW8" s="140"/>
      <c r="XX8" s="140"/>
      <c r="XY8" s="140"/>
      <c r="XZ8" s="140"/>
      <c r="YA8" s="140"/>
      <c r="YB8" s="140"/>
      <c r="YC8" s="140"/>
      <c r="YD8" s="140"/>
      <c r="YE8" s="140"/>
      <c r="YF8" s="140"/>
      <c r="YG8" s="140"/>
      <c r="YH8" s="140"/>
      <c r="YI8" s="140"/>
      <c r="YJ8" s="140"/>
      <c r="YK8" s="140"/>
      <c r="YL8" s="140"/>
      <c r="YM8" s="140"/>
      <c r="YN8" s="140"/>
      <c r="YO8" s="140"/>
      <c r="YP8" s="140"/>
      <c r="YQ8" s="140"/>
      <c r="YR8" s="140"/>
      <c r="YS8" s="140"/>
      <c r="YT8" s="140"/>
      <c r="YU8" s="140"/>
      <c r="YV8" s="140"/>
      <c r="YW8" s="140"/>
      <c r="YX8" s="140"/>
      <c r="YY8" s="140"/>
      <c r="YZ8" s="140"/>
      <c r="ZA8" s="140"/>
      <c r="ZB8" s="140"/>
      <c r="ZC8" s="140"/>
      <c r="ZD8" s="140"/>
      <c r="ZE8" s="140"/>
      <c r="ZF8" s="140"/>
      <c r="ZG8" s="140"/>
      <c r="ZH8" s="140"/>
      <c r="ZI8" s="140"/>
      <c r="ZJ8" s="140"/>
      <c r="ZK8" s="140"/>
      <c r="ZL8" s="140"/>
      <c r="ZM8" s="140"/>
      <c r="ZN8" s="140"/>
      <c r="ZO8" s="140"/>
      <c r="ZP8" s="140"/>
      <c r="ZQ8" s="140"/>
      <c r="ZR8" s="140"/>
      <c r="ZS8" s="140"/>
      <c r="ZT8" s="140"/>
      <c r="ZU8" s="140"/>
      <c r="ZV8" s="140"/>
      <c r="ZW8" s="140"/>
      <c r="ZX8" s="140"/>
      <c r="ZY8" s="140"/>
      <c r="ZZ8" s="140"/>
      <c r="AAA8" s="140"/>
      <c r="AAB8" s="140"/>
      <c r="AAC8" s="140"/>
      <c r="AAD8" s="140"/>
      <c r="AAE8" s="140"/>
      <c r="AAF8" s="140"/>
      <c r="AAG8" s="140"/>
      <c r="AAH8" s="140"/>
      <c r="AAI8" s="140"/>
      <c r="AAJ8" s="140"/>
      <c r="AAK8" s="140"/>
      <c r="AAL8" s="140"/>
      <c r="AAM8" s="140"/>
      <c r="AAN8" s="140"/>
      <c r="AAO8" s="140"/>
      <c r="AAP8" s="140"/>
      <c r="AAQ8" s="140"/>
      <c r="AAR8" s="140"/>
      <c r="AAS8" s="140"/>
      <c r="AAT8" s="140"/>
      <c r="AAU8" s="140"/>
      <c r="AAV8" s="140"/>
      <c r="AAW8" s="140"/>
      <c r="AAX8" s="140"/>
      <c r="AAY8" s="140"/>
      <c r="AAZ8" s="140"/>
      <c r="ABA8" s="140"/>
      <c r="ABB8" s="140"/>
      <c r="ABC8" s="140"/>
      <c r="ABD8" s="140"/>
      <c r="ABE8" s="140"/>
      <c r="ABF8" s="140"/>
      <c r="ABG8" s="140"/>
      <c r="ABH8" s="140"/>
      <c r="ABI8" s="140"/>
      <c r="ABJ8" s="140"/>
      <c r="ABK8" s="140"/>
      <c r="ABL8" s="140"/>
      <c r="ABM8" s="140"/>
      <c r="ABN8" s="140"/>
      <c r="ABO8" s="140"/>
      <c r="ABP8" s="140"/>
      <c r="ABQ8" s="140"/>
      <c r="ABR8" s="140"/>
      <c r="ABS8" s="140"/>
      <c r="ABT8" s="140"/>
      <c r="ABU8" s="140"/>
      <c r="ABV8" s="140"/>
      <c r="ABW8" s="140"/>
      <c r="ABX8" s="140"/>
      <c r="ABY8" s="140"/>
      <c r="ABZ8" s="140"/>
      <c r="ACA8" s="140"/>
      <c r="ACB8" s="140"/>
      <c r="ACC8" s="140"/>
      <c r="ACD8" s="140"/>
      <c r="ACE8" s="140"/>
      <c r="ACF8" s="140"/>
      <c r="ACG8" s="140"/>
      <c r="ACH8" s="140"/>
      <c r="ACI8" s="140"/>
      <c r="ACJ8" s="140"/>
      <c r="ACK8" s="140"/>
      <c r="ACL8" s="140"/>
      <c r="ACM8" s="140"/>
      <c r="ACN8" s="140"/>
      <c r="ACO8" s="140"/>
      <c r="ACP8" s="140"/>
      <c r="ACQ8" s="140"/>
      <c r="ACR8" s="140"/>
      <c r="ACS8" s="140"/>
      <c r="ACT8" s="140"/>
      <c r="ACU8" s="140"/>
      <c r="ACV8" s="140"/>
      <c r="ACW8" s="140"/>
      <c r="ACX8" s="140"/>
      <c r="ACY8" s="140"/>
      <c r="ACZ8" s="140"/>
      <c r="ADA8" s="140"/>
      <c r="ADB8" s="140"/>
      <c r="ADC8" s="140"/>
      <c r="ADD8" s="140"/>
      <c r="ADE8" s="140"/>
      <c r="ADF8" s="140"/>
      <c r="ADG8" s="140"/>
      <c r="ADH8" s="140"/>
      <c r="ADI8" s="140"/>
      <c r="ADJ8" s="140"/>
      <c r="ADK8" s="140"/>
      <c r="ADL8" s="140"/>
      <c r="ADM8" s="140"/>
      <c r="ADN8" s="140"/>
      <c r="ADO8" s="140"/>
      <c r="ADP8" s="140"/>
      <c r="ADQ8" s="140"/>
      <c r="ADR8" s="140"/>
      <c r="ADS8" s="140"/>
      <c r="ADT8" s="140"/>
      <c r="ADU8" s="140"/>
      <c r="ADV8" s="140"/>
      <c r="ADW8" s="140"/>
      <c r="ADX8" s="140"/>
      <c r="ADY8" s="140"/>
      <c r="ADZ8" s="140"/>
      <c r="AEA8" s="140"/>
      <c r="AEB8" s="140"/>
      <c r="AEC8" s="140"/>
      <c r="AED8" s="140"/>
      <c r="AEE8" s="140"/>
      <c r="AEF8" s="140"/>
      <c r="AEG8" s="140"/>
      <c r="AEH8" s="140"/>
      <c r="AEI8" s="140"/>
      <c r="AEJ8" s="140"/>
      <c r="AEK8" s="140"/>
      <c r="AEL8" s="140"/>
      <c r="AEM8" s="140"/>
      <c r="AEN8" s="140"/>
      <c r="AEO8" s="140"/>
      <c r="AEP8" s="140"/>
      <c r="AEQ8" s="140"/>
      <c r="AER8" s="140"/>
      <c r="AES8" s="140"/>
      <c r="AET8" s="140"/>
      <c r="AEU8" s="140"/>
      <c r="AEV8" s="140"/>
      <c r="AEW8" s="140"/>
      <c r="AEX8" s="140"/>
      <c r="AEY8" s="140"/>
      <c r="AEZ8" s="140"/>
      <c r="AFA8" s="140"/>
      <c r="AFB8" s="140"/>
      <c r="AFC8" s="140"/>
      <c r="AFD8" s="140"/>
      <c r="AFE8" s="140"/>
      <c r="AFF8" s="140"/>
      <c r="AFG8" s="140"/>
      <c r="AFH8" s="140"/>
      <c r="AFI8" s="140"/>
      <c r="AFJ8" s="140"/>
      <c r="AFK8" s="140"/>
      <c r="AFL8" s="140"/>
      <c r="AFM8" s="140"/>
      <c r="AFN8" s="140"/>
      <c r="AFO8" s="140"/>
      <c r="AFP8" s="140"/>
      <c r="AFQ8" s="140"/>
      <c r="AFR8" s="140"/>
      <c r="AFS8" s="140"/>
      <c r="AFT8" s="140"/>
      <c r="AFU8" s="140"/>
      <c r="AFV8" s="140"/>
      <c r="AFW8" s="140"/>
      <c r="AFX8" s="140"/>
      <c r="AFY8" s="140"/>
      <c r="AFZ8" s="140"/>
      <c r="AGA8" s="140"/>
      <c r="AGB8" s="140"/>
      <c r="AGC8" s="140"/>
      <c r="AGD8" s="140"/>
      <c r="AGE8" s="140"/>
      <c r="AGF8" s="140"/>
      <c r="AGG8" s="140"/>
      <c r="AGH8" s="140"/>
      <c r="AGI8" s="140"/>
      <c r="AGJ8" s="140"/>
      <c r="AGK8" s="140"/>
      <c r="AGL8" s="140"/>
      <c r="AGM8" s="140"/>
      <c r="AGN8" s="140"/>
      <c r="AGO8" s="140"/>
      <c r="AGP8" s="140"/>
      <c r="AGQ8" s="140"/>
      <c r="AGR8" s="140"/>
      <c r="AGS8" s="140"/>
      <c r="AGT8" s="140"/>
      <c r="AGU8" s="140"/>
      <c r="AGV8" s="140"/>
      <c r="AGW8" s="140"/>
      <c r="AGX8" s="140"/>
      <c r="AGY8" s="140"/>
      <c r="AGZ8" s="140"/>
      <c r="AHA8" s="140"/>
      <c r="AHB8" s="140"/>
      <c r="AHC8" s="140"/>
      <c r="AHD8" s="140"/>
      <c r="AHE8" s="140"/>
      <c r="AHF8" s="140"/>
      <c r="AHG8" s="140"/>
      <c r="AHH8" s="140"/>
      <c r="AHI8" s="140"/>
      <c r="AHJ8" s="140"/>
      <c r="AHK8" s="140"/>
      <c r="AHL8" s="140"/>
      <c r="AHM8" s="140"/>
      <c r="AHN8" s="140"/>
      <c r="AHO8" s="140"/>
      <c r="AHP8" s="140"/>
      <c r="AHQ8" s="140"/>
      <c r="AHR8" s="140"/>
      <c r="AHS8" s="140"/>
      <c r="AHT8" s="140"/>
      <c r="AHU8" s="140"/>
      <c r="AHV8" s="140"/>
      <c r="AHW8" s="140"/>
      <c r="AHX8" s="140"/>
      <c r="AHY8" s="140"/>
      <c r="AHZ8" s="140"/>
      <c r="AIA8" s="140"/>
      <c r="AIB8" s="140"/>
      <c r="AIC8" s="140"/>
      <c r="AID8" s="140"/>
      <c r="AIE8" s="140"/>
      <c r="AIF8" s="140"/>
      <c r="AIG8" s="140"/>
      <c r="AIH8" s="140"/>
      <c r="AII8" s="140"/>
      <c r="AIJ8" s="140"/>
      <c r="AIK8" s="140"/>
      <c r="AIL8" s="140"/>
      <c r="AIM8" s="140"/>
      <c r="AIN8" s="140"/>
      <c r="AIO8" s="140"/>
      <c r="AIP8" s="140"/>
      <c r="AIQ8" s="140"/>
      <c r="AIR8" s="140"/>
      <c r="AIS8" s="140"/>
      <c r="AIT8" s="140"/>
      <c r="AIU8" s="140"/>
      <c r="AIV8" s="140"/>
      <c r="AIW8" s="140"/>
      <c r="AIX8" s="140"/>
      <c r="AIY8" s="140"/>
      <c r="AIZ8" s="140"/>
      <c r="AJA8" s="140"/>
      <c r="AJB8" s="140"/>
      <c r="AJC8" s="140"/>
      <c r="AJD8" s="140"/>
      <c r="AJE8" s="140"/>
      <c r="AJF8" s="140"/>
      <c r="AJG8" s="140"/>
      <c r="AJH8" s="140"/>
      <c r="AJI8" s="140"/>
      <c r="AJJ8" s="140"/>
      <c r="AJK8" s="140"/>
      <c r="AJL8" s="140"/>
      <c r="AJM8" s="140"/>
      <c r="AJN8" s="140"/>
      <c r="AJO8" s="140"/>
      <c r="AJP8" s="140"/>
      <c r="AJQ8" s="140"/>
      <c r="AJR8" s="140"/>
      <c r="AJS8" s="140"/>
      <c r="AJT8" s="140"/>
      <c r="AJU8" s="140"/>
      <c r="AJV8" s="140"/>
      <c r="AJW8" s="140"/>
      <c r="AJX8" s="140"/>
      <c r="AJY8" s="140"/>
      <c r="AJZ8" s="140"/>
      <c r="AKA8" s="140"/>
      <c r="AKB8" s="140"/>
      <c r="AKC8" s="140"/>
      <c r="AKD8" s="140"/>
      <c r="AKE8" s="140"/>
      <c r="AKF8" s="140"/>
      <c r="AKG8" s="140"/>
      <c r="AKH8" s="140"/>
      <c r="AKI8" s="140"/>
      <c r="AKJ8" s="140"/>
      <c r="AKK8" s="140"/>
      <c r="AKL8" s="140"/>
      <c r="AKM8" s="140"/>
      <c r="AKN8" s="140"/>
      <c r="AKO8" s="140"/>
      <c r="AKP8" s="140"/>
      <c r="AKQ8" s="140"/>
      <c r="AKR8" s="140"/>
      <c r="AKS8" s="140"/>
      <c r="AKT8" s="140"/>
      <c r="AKU8" s="140"/>
      <c r="AKV8" s="140"/>
      <c r="AKW8" s="140"/>
      <c r="AKX8" s="140"/>
      <c r="AKY8" s="140"/>
      <c r="AKZ8" s="140"/>
      <c r="ALA8" s="140"/>
      <c r="ALB8" s="140"/>
      <c r="ALC8" s="140"/>
      <c r="ALD8" s="140"/>
      <c r="ALE8" s="140"/>
      <c r="ALF8" s="140"/>
      <c r="ALG8" s="140"/>
      <c r="ALH8" s="140"/>
      <c r="ALI8" s="140"/>
      <c r="ALJ8" s="140"/>
      <c r="ALK8" s="140"/>
      <c r="ALL8" s="140"/>
      <c r="ALM8" s="140"/>
      <c r="ALN8" s="140"/>
      <c r="ALO8" s="140"/>
      <c r="ALP8" s="140"/>
      <c r="ALQ8" s="140"/>
      <c r="ALR8" s="140"/>
      <c r="ALS8" s="140"/>
      <c r="ALT8" s="140"/>
      <c r="ALU8" s="140"/>
      <c r="ALV8" s="140"/>
      <c r="ALW8" s="140"/>
      <c r="ALX8" s="140"/>
      <c r="ALY8" s="140"/>
      <c r="ALZ8" s="140"/>
      <c r="AMA8" s="140"/>
      <c r="AMB8" s="140"/>
      <c r="AMC8" s="140"/>
      <c r="AMD8" s="140"/>
      <c r="AME8" s="140"/>
    </row>
    <row r="9" spans="1:1019" x14ac:dyDescent="0.3">
      <c r="B9" s="216" t="s">
        <v>18</v>
      </c>
      <c r="C9" s="175" t="s">
        <v>223</v>
      </c>
      <c r="D9" s="174">
        <v>203.3</v>
      </c>
      <c r="E9" s="174">
        <v>203.3</v>
      </c>
      <c r="F9" s="214">
        <v>1</v>
      </c>
      <c r="G9" s="171" t="str">
        <f t="shared" si="0"/>
        <v>C</v>
      </c>
      <c r="H9" s="215">
        <v>4</v>
      </c>
      <c r="I9" s="144">
        <v>4</v>
      </c>
      <c r="J9" s="210">
        <v>4</v>
      </c>
      <c r="K9" s="144">
        <v>4</v>
      </c>
      <c r="L9" s="210">
        <v>4</v>
      </c>
      <c r="M9" s="211">
        <v>0.08</v>
      </c>
      <c r="N9" s="210">
        <v>4</v>
      </c>
      <c r="O9" s="144">
        <v>4</v>
      </c>
      <c r="P9" s="209">
        <v>4</v>
      </c>
      <c r="Q9" s="144">
        <v>4</v>
      </c>
      <c r="R9" s="208">
        <v>4</v>
      </c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  <c r="IW9" s="140"/>
      <c r="IX9" s="140"/>
      <c r="IY9" s="140"/>
      <c r="IZ9" s="140"/>
      <c r="JA9" s="140"/>
      <c r="JB9" s="140"/>
      <c r="JC9" s="140"/>
      <c r="JD9" s="140"/>
      <c r="JE9" s="140"/>
      <c r="JF9" s="140"/>
      <c r="JG9" s="140"/>
      <c r="JH9" s="140"/>
      <c r="JI9" s="140"/>
      <c r="JJ9" s="140"/>
      <c r="JK9" s="140"/>
      <c r="JL9" s="140"/>
      <c r="JM9" s="140"/>
      <c r="JN9" s="140"/>
      <c r="JO9" s="140"/>
      <c r="JP9" s="140"/>
      <c r="JQ9" s="140"/>
      <c r="JR9" s="140"/>
      <c r="JS9" s="140"/>
      <c r="JT9" s="140"/>
      <c r="JU9" s="140"/>
      <c r="JV9" s="140"/>
      <c r="JW9" s="140"/>
      <c r="JX9" s="140"/>
      <c r="JY9" s="140"/>
      <c r="JZ9" s="140"/>
      <c r="KA9" s="140"/>
      <c r="KB9" s="140"/>
      <c r="KC9" s="140"/>
      <c r="KD9" s="140"/>
      <c r="KE9" s="140"/>
      <c r="KF9" s="140"/>
      <c r="KG9" s="140"/>
      <c r="KH9" s="140"/>
      <c r="KI9" s="140"/>
      <c r="KJ9" s="140"/>
      <c r="KK9" s="140"/>
      <c r="KL9" s="140"/>
      <c r="KM9" s="140"/>
      <c r="KN9" s="140"/>
      <c r="KO9" s="140"/>
      <c r="KP9" s="140"/>
      <c r="KQ9" s="140"/>
      <c r="KR9" s="140"/>
      <c r="KS9" s="140"/>
      <c r="KT9" s="140"/>
      <c r="KU9" s="140"/>
      <c r="KV9" s="140"/>
      <c r="KW9" s="140"/>
      <c r="KX9" s="140"/>
      <c r="KY9" s="140"/>
      <c r="KZ9" s="140"/>
      <c r="LA9" s="140"/>
      <c r="LB9" s="140"/>
      <c r="LC9" s="140"/>
      <c r="LD9" s="140"/>
      <c r="LE9" s="140"/>
      <c r="LF9" s="140"/>
      <c r="LG9" s="140"/>
      <c r="LH9" s="140"/>
      <c r="LI9" s="140"/>
      <c r="LJ9" s="140"/>
      <c r="LK9" s="140"/>
      <c r="LL9" s="140"/>
      <c r="LM9" s="140"/>
      <c r="LN9" s="140"/>
      <c r="LO9" s="140"/>
      <c r="LP9" s="140"/>
      <c r="LQ9" s="140"/>
      <c r="LR9" s="140"/>
      <c r="LS9" s="140"/>
      <c r="LT9" s="140"/>
      <c r="LU9" s="140"/>
      <c r="LV9" s="140"/>
      <c r="LW9" s="140"/>
      <c r="LX9" s="140"/>
      <c r="LY9" s="140"/>
      <c r="LZ9" s="140"/>
      <c r="MA9" s="140"/>
      <c r="MB9" s="140"/>
      <c r="MC9" s="140"/>
      <c r="MD9" s="140"/>
      <c r="ME9" s="140"/>
      <c r="MF9" s="140"/>
      <c r="MG9" s="140"/>
      <c r="MH9" s="140"/>
      <c r="MI9" s="140"/>
      <c r="MJ9" s="140"/>
      <c r="MK9" s="140"/>
      <c r="ML9" s="140"/>
      <c r="MM9" s="140"/>
      <c r="MN9" s="140"/>
      <c r="MO9" s="140"/>
      <c r="MP9" s="140"/>
      <c r="MQ9" s="140"/>
      <c r="MR9" s="140"/>
      <c r="MS9" s="140"/>
      <c r="MT9" s="140"/>
      <c r="MU9" s="140"/>
      <c r="MV9" s="140"/>
      <c r="MW9" s="140"/>
      <c r="MX9" s="140"/>
      <c r="MY9" s="140"/>
      <c r="MZ9" s="140"/>
      <c r="NA9" s="140"/>
      <c r="NB9" s="140"/>
      <c r="NC9" s="140"/>
      <c r="ND9" s="140"/>
      <c r="NE9" s="140"/>
      <c r="NF9" s="140"/>
      <c r="NG9" s="140"/>
      <c r="NH9" s="140"/>
      <c r="NI9" s="140"/>
      <c r="NJ9" s="140"/>
      <c r="NK9" s="140"/>
      <c r="NL9" s="140"/>
      <c r="NM9" s="140"/>
      <c r="NN9" s="140"/>
      <c r="NO9" s="140"/>
      <c r="NP9" s="140"/>
      <c r="NQ9" s="140"/>
      <c r="NR9" s="140"/>
      <c r="NS9" s="140"/>
      <c r="NT9" s="140"/>
      <c r="NU9" s="140"/>
      <c r="NV9" s="140"/>
      <c r="NW9" s="140"/>
      <c r="NX9" s="140"/>
      <c r="NY9" s="140"/>
      <c r="NZ9" s="140"/>
      <c r="OA9" s="140"/>
      <c r="OB9" s="140"/>
      <c r="OC9" s="140"/>
      <c r="OD9" s="140"/>
      <c r="OE9" s="140"/>
      <c r="OF9" s="140"/>
      <c r="OG9" s="140"/>
      <c r="OH9" s="140"/>
      <c r="OI9" s="140"/>
      <c r="OJ9" s="140"/>
      <c r="OK9" s="140"/>
      <c r="OL9" s="140"/>
      <c r="OM9" s="140"/>
      <c r="ON9" s="140"/>
      <c r="OO9" s="140"/>
      <c r="OP9" s="140"/>
      <c r="OQ9" s="140"/>
      <c r="OR9" s="140"/>
      <c r="OS9" s="140"/>
      <c r="OT9" s="140"/>
      <c r="OU9" s="140"/>
      <c r="OV9" s="140"/>
      <c r="OW9" s="140"/>
      <c r="OX9" s="140"/>
      <c r="OY9" s="140"/>
      <c r="OZ9" s="140"/>
      <c r="PA9" s="140"/>
      <c r="PB9" s="140"/>
      <c r="PC9" s="140"/>
      <c r="PD9" s="140"/>
      <c r="PE9" s="140"/>
      <c r="PF9" s="140"/>
      <c r="PG9" s="140"/>
      <c r="PH9" s="140"/>
      <c r="PI9" s="140"/>
      <c r="PJ9" s="140"/>
      <c r="PK9" s="140"/>
      <c r="PL9" s="140"/>
      <c r="PM9" s="140"/>
      <c r="PN9" s="140"/>
      <c r="PO9" s="140"/>
      <c r="PP9" s="140"/>
      <c r="PQ9" s="140"/>
      <c r="PR9" s="140"/>
      <c r="PS9" s="140"/>
      <c r="PT9" s="140"/>
      <c r="PU9" s="140"/>
      <c r="PV9" s="140"/>
      <c r="PW9" s="140"/>
      <c r="PX9" s="140"/>
      <c r="PY9" s="140"/>
      <c r="PZ9" s="140"/>
      <c r="QA9" s="140"/>
      <c r="QB9" s="140"/>
      <c r="QC9" s="140"/>
      <c r="QD9" s="140"/>
      <c r="QE9" s="140"/>
      <c r="QF9" s="140"/>
      <c r="QG9" s="140"/>
      <c r="QH9" s="140"/>
      <c r="QI9" s="140"/>
      <c r="QJ9" s="140"/>
      <c r="QK9" s="140"/>
      <c r="QL9" s="140"/>
      <c r="QM9" s="140"/>
      <c r="QN9" s="140"/>
      <c r="QO9" s="140"/>
      <c r="QP9" s="140"/>
      <c r="QQ9" s="140"/>
      <c r="QR9" s="140"/>
      <c r="QS9" s="140"/>
      <c r="QT9" s="140"/>
      <c r="QU9" s="140"/>
      <c r="QV9" s="140"/>
      <c r="QW9" s="140"/>
      <c r="QX9" s="140"/>
      <c r="QY9" s="140"/>
      <c r="QZ9" s="140"/>
      <c r="RA9" s="140"/>
      <c r="RB9" s="140"/>
      <c r="RC9" s="140"/>
      <c r="RD9" s="140"/>
      <c r="RE9" s="140"/>
      <c r="RF9" s="140"/>
      <c r="RG9" s="140"/>
      <c r="RH9" s="140"/>
      <c r="RI9" s="140"/>
      <c r="RJ9" s="140"/>
      <c r="RK9" s="140"/>
      <c r="RL9" s="140"/>
      <c r="RM9" s="140"/>
      <c r="RN9" s="140"/>
      <c r="RO9" s="140"/>
      <c r="RP9" s="140"/>
      <c r="RQ9" s="140"/>
      <c r="RR9" s="140"/>
      <c r="RS9" s="140"/>
      <c r="RT9" s="140"/>
      <c r="RU9" s="140"/>
      <c r="RV9" s="140"/>
      <c r="RW9" s="140"/>
      <c r="RX9" s="140"/>
      <c r="RY9" s="140"/>
      <c r="RZ9" s="140"/>
      <c r="SA9" s="140"/>
      <c r="SB9" s="140"/>
      <c r="SC9" s="140"/>
      <c r="SD9" s="140"/>
      <c r="SE9" s="140"/>
      <c r="SF9" s="140"/>
      <c r="SG9" s="140"/>
      <c r="SH9" s="140"/>
      <c r="SI9" s="140"/>
      <c r="SJ9" s="140"/>
      <c r="SK9" s="140"/>
      <c r="SL9" s="140"/>
      <c r="SM9" s="140"/>
      <c r="SN9" s="140"/>
      <c r="SO9" s="140"/>
      <c r="SP9" s="140"/>
      <c r="SQ9" s="140"/>
      <c r="SR9" s="140"/>
      <c r="SS9" s="140"/>
      <c r="ST9" s="140"/>
      <c r="SU9" s="140"/>
      <c r="SV9" s="140"/>
      <c r="SW9" s="140"/>
      <c r="SX9" s="140"/>
      <c r="SY9" s="140"/>
      <c r="SZ9" s="140"/>
      <c r="TA9" s="140"/>
      <c r="TB9" s="140"/>
      <c r="TC9" s="140"/>
      <c r="TD9" s="140"/>
      <c r="TE9" s="140"/>
      <c r="TF9" s="140"/>
      <c r="TG9" s="140"/>
      <c r="TH9" s="140"/>
      <c r="TI9" s="140"/>
      <c r="TJ9" s="140"/>
      <c r="TK9" s="140"/>
      <c r="TL9" s="140"/>
      <c r="TM9" s="140"/>
      <c r="TN9" s="140"/>
      <c r="TO9" s="140"/>
      <c r="TP9" s="140"/>
      <c r="TQ9" s="140"/>
      <c r="TR9" s="140"/>
      <c r="TS9" s="140"/>
      <c r="TT9" s="140"/>
      <c r="TU9" s="140"/>
      <c r="TV9" s="140"/>
      <c r="TW9" s="140"/>
      <c r="TX9" s="140"/>
      <c r="TY9" s="140"/>
      <c r="TZ9" s="140"/>
      <c r="UA9" s="140"/>
      <c r="UB9" s="140"/>
      <c r="UC9" s="140"/>
      <c r="UD9" s="140"/>
      <c r="UE9" s="140"/>
      <c r="UF9" s="140"/>
      <c r="UG9" s="140"/>
      <c r="UH9" s="140"/>
      <c r="UI9" s="140"/>
      <c r="UJ9" s="140"/>
      <c r="UK9" s="140"/>
      <c r="UL9" s="140"/>
      <c r="UM9" s="140"/>
      <c r="UN9" s="140"/>
      <c r="UO9" s="140"/>
      <c r="UP9" s="140"/>
      <c r="UQ9" s="140"/>
      <c r="UR9" s="140"/>
      <c r="US9" s="140"/>
      <c r="UT9" s="140"/>
      <c r="UU9" s="140"/>
      <c r="UV9" s="140"/>
      <c r="UW9" s="140"/>
      <c r="UX9" s="140"/>
      <c r="UY9" s="140"/>
      <c r="UZ9" s="140"/>
      <c r="VA9" s="140"/>
      <c r="VB9" s="140"/>
      <c r="VC9" s="140"/>
      <c r="VD9" s="140"/>
      <c r="VE9" s="140"/>
      <c r="VF9" s="140"/>
      <c r="VG9" s="140"/>
      <c r="VH9" s="140"/>
      <c r="VI9" s="140"/>
      <c r="VJ9" s="140"/>
      <c r="VK9" s="140"/>
      <c r="VL9" s="140"/>
      <c r="VM9" s="140"/>
      <c r="VN9" s="140"/>
      <c r="VO9" s="140"/>
      <c r="VP9" s="140"/>
      <c r="VQ9" s="140"/>
      <c r="VR9" s="140"/>
      <c r="VS9" s="140"/>
      <c r="VT9" s="140"/>
      <c r="VU9" s="140"/>
      <c r="VV9" s="140"/>
      <c r="VW9" s="140"/>
      <c r="VX9" s="140"/>
      <c r="VY9" s="140"/>
      <c r="VZ9" s="140"/>
      <c r="WA9" s="140"/>
      <c r="WB9" s="140"/>
      <c r="WC9" s="140"/>
      <c r="WD9" s="140"/>
      <c r="WE9" s="140"/>
      <c r="WF9" s="140"/>
      <c r="WG9" s="140"/>
      <c r="WH9" s="140"/>
      <c r="WI9" s="140"/>
      <c r="WJ9" s="140"/>
      <c r="WK9" s="140"/>
      <c r="WL9" s="140"/>
      <c r="WM9" s="140"/>
      <c r="WN9" s="140"/>
      <c r="WO9" s="140"/>
      <c r="WP9" s="140"/>
      <c r="WQ9" s="140"/>
      <c r="WR9" s="140"/>
      <c r="WS9" s="140"/>
      <c r="WT9" s="140"/>
      <c r="WU9" s="140"/>
      <c r="WV9" s="140"/>
      <c r="WW9" s="140"/>
      <c r="WX9" s="140"/>
      <c r="WY9" s="140"/>
      <c r="WZ9" s="140"/>
      <c r="XA9" s="140"/>
      <c r="XB9" s="140"/>
      <c r="XC9" s="140"/>
      <c r="XD9" s="140"/>
      <c r="XE9" s="140"/>
      <c r="XF9" s="140"/>
      <c r="XG9" s="140"/>
      <c r="XH9" s="140"/>
      <c r="XI9" s="140"/>
      <c r="XJ9" s="140"/>
      <c r="XK9" s="140"/>
      <c r="XL9" s="140"/>
      <c r="XM9" s="140"/>
      <c r="XN9" s="140"/>
      <c r="XO9" s="140"/>
      <c r="XP9" s="140"/>
      <c r="XQ9" s="140"/>
      <c r="XR9" s="140"/>
      <c r="XS9" s="140"/>
      <c r="XT9" s="140"/>
      <c r="XU9" s="140"/>
      <c r="XV9" s="140"/>
      <c r="XW9" s="140"/>
      <c r="XX9" s="140"/>
      <c r="XY9" s="140"/>
      <c r="XZ9" s="140"/>
      <c r="YA9" s="140"/>
      <c r="YB9" s="140"/>
      <c r="YC9" s="140"/>
      <c r="YD9" s="140"/>
      <c r="YE9" s="140"/>
      <c r="YF9" s="140"/>
      <c r="YG9" s="140"/>
      <c r="YH9" s="140"/>
      <c r="YI9" s="140"/>
      <c r="YJ9" s="140"/>
      <c r="YK9" s="140"/>
      <c r="YL9" s="140"/>
      <c r="YM9" s="140"/>
      <c r="YN9" s="140"/>
      <c r="YO9" s="140"/>
      <c r="YP9" s="140"/>
      <c r="YQ9" s="140"/>
      <c r="YR9" s="140"/>
      <c r="YS9" s="140"/>
      <c r="YT9" s="140"/>
      <c r="YU9" s="140"/>
      <c r="YV9" s="140"/>
      <c r="YW9" s="140"/>
      <c r="YX9" s="140"/>
      <c r="YY9" s="140"/>
      <c r="YZ9" s="140"/>
      <c r="ZA9" s="140"/>
      <c r="ZB9" s="140"/>
      <c r="ZC9" s="140"/>
      <c r="ZD9" s="140"/>
      <c r="ZE9" s="140"/>
      <c r="ZF9" s="140"/>
      <c r="ZG9" s="140"/>
      <c r="ZH9" s="140"/>
      <c r="ZI9" s="140"/>
      <c r="ZJ9" s="140"/>
      <c r="ZK9" s="140"/>
      <c r="ZL9" s="140"/>
      <c r="ZM9" s="140"/>
      <c r="ZN9" s="140"/>
      <c r="ZO9" s="140"/>
      <c r="ZP9" s="140"/>
      <c r="ZQ9" s="140"/>
      <c r="ZR9" s="140"/>
      <c r="ZS9" s="140"/>
      <c r="ZT9" s="140"/>
      <c r="ZU9" s="140"/>
      <c r="ZV9" s="140"/>
      <c r="ZW9" s="140"/>
      <c r="ZX9" s="140"/>
      <c r="ZY9" s="140"/>
      <c r="ZZ9" s="140"/>
      <c r="AAA9" s="140"/>
      <c r="AAB9" s="140"/>
      <c r="AAC9" s="140"/>
      <c r="AAD9" s="140"/>
      <c r="AAE9" s="140"/>
      <c r="AAF9" s="140"/>
      <c r="AAG9" s="140"/>
      <c r="AAH9" s="140"/>
      <c r="AAI9" s="140"/>
      <c r="AAJ9" s="140"/>
      <c r="AAK9" s="140"/>
      <c r="AAL9" s="140"/>
      <c r="AAM9" s="140"/>
      <c r="AAN9" s="140"/>
      <c r="AAO9" s="140"/>
      <c r="AAP9" s="140"/>
      <c r="AAQ9" s="140"/>
      <c r="AAR9" s="140"/>
      <c r="AAS9" s="140"/>
      <c r="AAT9" s="140"/>
      <c r="AAU9" s="140"/>
      <c r="AAV9" s="140"/>
      <c r="AAW9" s="140"/>
      <c r="AAX9" s="140"/>
      <c r="AAY9" s="140"/>
      <c r="AAZ9" s="140"/>
      <c r="ABA9" s="140"/>
      <c r="ABB9" s="140"/>
      <c r="ABC9" s="140"/>
      <c r="ABD9" s="140"/>
      <c r="ABE9" s="140"/>
      <c r="ABF9" s="140"/>
      <c r="ABG9" s="140"/>
      <c r="ABH9" s="140"/>
      <c r="ABI9" s="140"/>
      <c r="ABJ9" s="140"/>
      <c r="ABK9" s="140"/>
      <c r="ABL9" s="140"/>
      <c r="ABM9" s="140"/>
      <c r="ABN9" s="140"/>
      <c r="ABO9" s="140"/>
      <c r="ABP9" s="140"/>
      <c r="ABQ9" s="140"/>
      <c r="ABR9" s="140"/>
      <c r="ABS9" s="140"/>
      <c r="ABT9" s="140"/>
      <c r="ABU9" s="140"/>
      <c r="ABV9" s="140"/>
      <c r="ABW9" s="140"/>
      <c r="ABX9" s="140"/>
      <c r="ABY9" s="140"/>
      <c r="ABZ9" s="140"/>
      <c r="ACA9" s="140"/>
      <c r="ACB9" s="140"/>
      <c r="ACC9" s="140"/>
      <c r="ACD9" s="140"/>
      <c r="ACE9" s="140"/>
      <c r="ACF9" s="140"/>
      <c r="ACG9" s="140"/>
      <c r="ACH9" s="140"/>
      <c r="ACI9" s="140"/>
      <c r="ACJ9" s="140"/>
      <c r="ACK9" s="140"/>
      <c r="ACL9" s="140"/>
      <c r="ACM9" s="140"/>
      <c r="ACN9" s="140"/>
      <c r="ACO9" s="140"/>
      <c r="ACP9" s="140"/>
      <c r="ACQ9" s="140"/>
      <c r="ACR9" s="140"/>
      <c r="ACS9" s="140"/>
      <c r="ACT9" s="140"/>
      <c r="ACU9" s="140"/>
      <c r="ACV9" s="140"/>
      <c r="ACW9" s="140"/>
      <c r="ACX9" s="140"/>
      <c r="ACY9" s="140"/>
      <c r="ACZ9" s="140"/>
      <c r="ADA9" s="140"/>
      <c r="ADB9" s="140"/>
      <c r="ADC9" s="140"/>
      <c r="ADD9" s="140"/>
      <c r="ADE9" s="140"/>
      <c r="ADF9" s="140"/>
      <c r="ADG9" s="140"/>
      <c r="ADH9" s="140"/>
      <c r="ADI9" s="140"/>
      <c r="ADJ9" s="140"/>
      <c r="ADK9" s="140"/>
      <c r="ADL9" s="140"/>
      <c r="ADM9" s="140"/>
      <c r="ADN9" s="140"/>
      <c r="ADO9" s="140"/>
      <c r="ADP9" s="140"/>
      <c r="ADQ9" s="140"/>
      <c r="ADR9" s="140"/>
      <c r="ADS9" s="140"/>
      <c r="ADT9" s="140"/>
      <c r="ADU9" s="140"/>
      <c r="ADV9" s="140"/>
      <c r="ADW9" s="140"/>
      <c r="ADX9" s="140"/>
      <c r="ADY9" s="140"/>
      <c r="ADZ9" s="140"/>
      <c r="AEA9" s="140"/>
      <c r="AEB9" s="140"/>
      <c r="AEC9" s="140"/>
      <c r="AED9" s="140"/>
      <c r="AEE9" s="140"/>
      <c r="AEF9" s="140"/>
      <c r="AEG9" s="140"/>
      <c r="AEH9" s="140"/>
      <c r="AEI9" s="140"/>
      <c r="AEJ9" s="140"/>
      <c r="AEK9" s="140"/>
      <c r="AEL9" s="140"/>
      <c r="AEM9" s="140"/>
      <c r="AEN9" s="140"/>
      <c r="AEO9" s="140"/>
      <c r="AEP9" s="140"/>
      <c r="AEQ9" s="140"/>
      <c r="AER9" s="140"/>
      <c r="AES9" s="140"/>
      <c r="AET9" s="140"/>
      <c r="AEU9" s="140"/>
      <c r="AEV9" s="140"/>
      <c r="AEW9" s="140"/>
      <c r="AEX9" s="140"/>
      <c r="AEY9" s="140"/>
      <c r="AEZ9" s="140"/>
      <c r="AFA9" s="140"/>
      <c r="AFB9" s="140"/>
      <c r="AFC9" s="140"/>
      <c r="AFD9" s="140"/>
      <c r="AFE9" s="140"/>
      <c r="AFF9" s="140"/>
      <c r="AFG9" s="140"/>
      <c r="AFH9" s="140"/>
      <c r="AFI9" s="140"/>
      <c r="AFJ9" s="140"/>
      <c r="AFK9" s="140"/>
      <c r="AFL9" s="140"/>
      <c r="AFM9" s="140"/>
      <c r="AFN9" s="140"/>
      <c r="AFO9" s="140"/>
      <c r="AFP9" s="140"/>
      <c r="AFQ9" s="140"/>
      <c r="AFR9" s="140"/>
      <c r="AFS9" s="140"/>
      <c r="AFT9" s="140"/>
      <c r="AFU9" s="140"/>
      <c r="AFV9" s="140"/>
      <c r="AFW9" s="140"/>
      <c r="AFX9" s="140"/>
      <c r="AFY9" s="140"/>
      <c r="AFZ9" s="140"/>
      <c r="AGA9" s="140"/>
      <c r="AGB9" s="140"/>
      <c r="AGC9" s="140"/>
      <c r="AGD9" s="140"/>
      <c r="AGE9" s="140"/>
      <c r="AGF9" s="140"/>
      <c r="AGG9" s="140"/>
      <c r="AGH9" s="140"/>
      <c r="AGI9" s="140"/>
      <c r="AGJ9" s="140"/>
      <c r="AGK9" s="140"/>
      <c r="AGL9" s="140"/>
      <c r="AGM9" s="140"/>
      <c r="AGN9" s="140"/>
      <c r="AGO9" s="140"/>
      <c r="AGP9" s="140"/>
      <c r="AGQ9" s="140"/>
      <c r="AGR9" s="140"/>
      <c r="AGS9" s="140"/>
      <c r="AGT9" s="140"/>
      <c r="AGU9" s="140"/>
      <c r="AGV9" s="140"/>
      <c r="AGW9" s="140"/>
      <c r="AGX9" s="140"/>
      <c r="AGY9" s="140"/>
      <c r="AGZ9" s="140"/>
      <c r="AHA9" s="140"/>
      <c r="AHB9" s="140"/>
      <c r="AHC9" s="140"/>
      <c r="AHD9" s="140"/>
      <c r="AHE9" s="140"/>
      <c r="AHF9" s="140"/>
      <c r="AHG9" s="140"/>
      <c r="AHH9" s="140"/>
      <c r="AHI9" s="140"/>
      <c r="AHJ9" s="140"/>
      <c r="AHK9" s="140"/>
      <c r="AHL9" s="140"/>
      <c r="AHM9" s="140"/>
      <c r="AHN9" s="140"/>
      <c r="AHO9" s="140"/>
      <c r="AHP9" s="140"/>
      <c r="AHQ9" s="140"/>
      <c r="AHR9" s="140"/>
      <c r="AHS9" s="140"/>
      <c r="AHT9" s="140"/>
      <c r="AHU9" s="140"/>
      <c r="AHV9" s="140"/>
      <c r="AHW9" s="140"/>
      <c r="AHX9" s="140"/>
      <c r="AHY9" s="140"/>
      <c r="AHZ9" s="140"/>
      <c r="AIA9" s="140"/>
      <c r="AIB9" s="140"/>
      <c r="AIC9" s="140"/>
      <c r="AID9" s="140"/>
      <c r="AIE9" s="140"/>
      <c r="AIF9" s="140"/>
      <c r="AIG9" s="140"/>
      <c r="AIH9" s="140"/>
      <c r="AII9" s="140"/>
      <c r="AIJ9" s="140"/>
      <c r="AIK9" s="140"/>
      <c r="AIL9" s="140"/>
      <c r="AIM9" s="140"/>
      <c r="AIN9" s="140"/>
      <c r="AIO9" s="140"/>
      <c r="AIP9" s="140"/>
      <c r="AIQ9" s="140"/>
      <c r="AIR9" s="140"/>
      <c r="AIS9" s="140"/>
      <c r="AIT9" s="140"/>
      <c r="AIU9" s="140"/>
      <c r="AIV9" s="140"/>
      <c r="AIW9" s="140"/>
      <c r="AIX9" s="140"/>
      <c r="AIY9" s="140"/>
      <c r="AIZ9" s="140"/>
      <c r="AJA9" s="140"/>
      <c r="AJB9" s="140"/>
      <c r="AJC9" s="140"/>
      <c r="AJD9" s="140"/>
      <c r="AJE9" s="140"/>
      <c r="AJF9" s="140"/>
      <c r="AJG9" s="140"/>
      <c r="AJH9" s="140"/>
      <c r="AJI9" s="140"/>
      <c r="AJJ9" s="140"/>
      <c r="AJK9" s="140"/>
      <c r="AJL9" s="140"/>
      <c r="AJM9" s="140"/>
      <c r="AJN9" s="140"/>
      <c r="AJO9" s="140"/>
      <c r="AJP9" s="140"/>
      <c r="AJQ9" s="140"/>
      <c r="AJR9" s="140"/>
      <c r="AJS9" s="140"/>
      <c r="AJT9" s="140"/>
      <c r="AJU9" s="140"/>
      <c r="AJV9" s="140"/>
      <c r="AJW9" s="140"/>
      <c r="AJX9" s="140"/>
      <c r="AJY9" s="140"/>
      <c r="AJZ9" s="140"/>
      <c r="AKA9" s="140"/>
      <c r="AKB9" s="140"/>
      <c r="AKC9" s="140"/>
      <c r="AKD9" s="140"/>
      <c r="AKE9" s="140"/>
      <c r="AKF9" s="140"/>
      <c r="AKG9" s="140"/>
      <c r="AKH9" s="140"/>
      <c r="AKI9" s="140"/>
      <c r="AKJ9" s="140"/>
      <c r="AKK9" s="140"/>
      <c r="AKL9" s="140"/>
      <c r="AKM9" s="140"/>
      <c r="AKN9" s="140"/>
      <c r="AKO9" s="140"/>
      <c r="AKP9" s="140"/>
      <c r="AKQ9" s="140"/>
      <c r="AKR9" s="140"/>
      <c r="AKS9" s="140"/>
      <c r="AKT9" s="140"/>
      <c r="AKU9" s="140"/>
      <c r="AKV9" s="140"/>
      <c r="AKW9" s="140"/>
      <c r="AKX9" s="140"/>
      <c r="AKY9" s="140"/>
      <c r="AKZ9" s="140"/>
      <c r="ALA9" s="140"/>
      <c r="ALB9" s="140"/>
      <c r="ALC9" s="140"/>
      <c r="ALD9" s="140"/>
      <c r="ALE9" s="140"/>
      <c r="ALF9" s="140"/>
      <c r="ALG9" s="140"/>
      <c r="ALH9" s="140"/>
      <c r="ALI9" s="140"/>
      <c r="ALJ9" s="140"/>
      <c r="ALK9" s="140"/>
      <c r="ALL9" s="140"/>
      <c r="ALM9" s="140"/>
      <c r="ALN9" s="140"/>
      <c r="ALO9" s="140"/>
      <c r="ALP9" s="140"/>
      <c r="ALQ9" s="140"/>
      <c r="ALR9" s="140"/>
      <c r="ALS9" s="140"/>
      <c r="ALT9" s="140"/>
      <c r="ALU9" s="140"/>
      <c r="ALV9" s="140"/>
      <c r="ALW9" s="140"/>
      <c r="ALX9" s="140"/>
      <c r="ALY9" s="140"/>
      <c r="ALZ9" s="140"/>
      <c r="AMA9" s="140"/>
      <c r="AMB9" s="140"/>
      <c r="AMC9" s="140"/>
      <c r="AMD9" s="140"/>
      <c r="AME9" s="140"/>
    </row>
    <row r="10" spans="1:1019" x14ac:dyDescent="0.3">
      <c r="A10" s="140"/>
      <c r="B10" s="176" t="s">
        <v>19</v>
      </c>
      <c r="C10" s="175" t="s">
        <v>222</v>
      </c>
      <c r="D10" s="174">
        <v>136.08000000000001</v>
      </c>
      <c r="E10" s="174">
        <v>13.608000000000001</v>
      </c>
      <c r="F10" s="214">
        <v>0.1</v>
      </c>
      <c r="G10" s="171" t="str">
        <f t="shared" si="0"/>
        <v>D</v>
      </c>
      <c r="H10" s="215">
        <v>4.5</v>
      </c>
      <c r="I10" s="211">
        <v>6.5</v>
      </c>
      <c r="J10" s="211">
        <v>0.65200000000000002</v>
      </c>
      <c r="K10" s="211">
        <v>0.8</v>
      </c>
      <c r="L10" s="211">
        <v>6.5</v>
      </c>
      <c r="M10" s="211">
        <v>6.5</v>
      </c>
      <c r="N10" s="211">
        <v>6.5</v>
      </c>
      <c r="O10" s="144">
        <v>4.5</v>
      </c>
      <c r="P10" s="209">
        <v>4.5</v>
      </c>
      <c r="Q10" s="144">
        <v>4.5</v>
      </c>
      <c r="R10" s="208">
        <v>4.5</v>
      </c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  <c r="IW10" s="140"/>
      <c r="IX10" s="140"/>
      <c r="IY10" s="140"/>
      <c r="IZ10" s="140"/>
      <c r="JA10" s="140"/>
      <c r="JB10" s="140"/>
      <c r="JC10" s="140"/>
      <c r="JD10" s="140"/>
      <c r="JE10" s="140"/>
      <c r="JF10" s="140"/>
      <c r="JG10" s="140"/>
      <c r="JH10" s="140"/>
      <c r="JI10" s="140"/>
      <c r="JJ10" s="140"/>
      <c r="JK10" s="140"/>
      <c r="JL10" s="140"/>
      <c r="JM10" s="140"/>
      <c r="JN10" s="140"/>
      <c r="JO10" s="140"/>
      <c r="JP10" s="140"/>
      <c r="JQ10" s="140"/>
      <c r="JR10" s="140"/>
      <c r="JS10" s="140"/>
      <c r="JT10" s="140"/>
      <c r="JU10" s="140"/>
      <c r="JV10" s="140"/>
      <c r="JW10" s="140"/>
      <c r="JX10" s="140"/>
      <c r="JY10" s="140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  <c r="KN10" s="140"/>
      <c r="KO10" s="140"/>
      <c r="KP10" s="140"/>
      <c r="KQ10" s="140"/>
      <c r="KR10" s="140"/>
      <c r="KS10" s="140"/>
      <c r="KT10" s="140"/>
      <c r="KU10" s="140"/>
      <c r="KV10" s="140"/>
      <c r="KW10" s="140"/>
      <c r="KX10" s="140"/>
      <c r="KY10" s="140"/>
      <c r="KZ10" s="140"/>
      <c r="LA10" s="140"/>
      <c r="LB10" s="140"/>
      <c r="LC10" s="140"/>
      <c r="LD10" s="140"/>
      <c r="LE10" s="140"/>
      <c r="LF10" s="140"/>
      <c r="LG10" s="140"/>
      <c r="LH10" s="140"/>
      <c r="LI10" s="140"/>
      <c r="LJ10" s="140"/>
      <c r="LK10" s="140"/>
      <c r="LL10" s="140"/>
      <c r="LM10" s="140"/>
      <c r="LN10" s="140"/>
      <c r="LO10" s="140"/>
      <c r="LP10" s="140"/>
      <c r="LQ10" s="140"/>
      <c r="LR10" s="140"/>
      <c r="LS10" s="140"/>
      <c r="LT10" s="140"/>
      <c r="LU10" s="140"/>
      <c r="LV10" s="140"/>
      <c r="LW10" s="140"/>
      <c r="LX10" s="140"/>
      <c r="LY10" s="140"/>
      <c r="LZ10" s="140"/>
      <c r="MA10" s="140"/>
      <c r="MB10" s="140"/>
      <c r="MC10" s="140"/>
      <c r="MD10" s="140"/>
      <c r="ME10" s="140"/>
      <c r="MF10" s="140"/>
      <c r="MG10" s="140"/>
      <c r="MH10" s="140"/>
      <c r="MI10" s="140"/>
      <c r="MJ10" s="140"/>
      <c r="MK10" s="140"/>
      <c r="ML10" s="140"/>
      <c r="MM10" s="140"/>
      <c r="MN10" s="140"/>
      <c r="MO10" s="140"/>
      <c r="MP10" s="140"/>
      <c r="MQ10" s="140"/>
      <c r="MR10" s="140"/>
      <c r="MS10" s="140"/>
      <c r="MT10" s="140"/>
      <c r="MU10" s="140"/>
      <c r="MV10" s="140"/>
      <c r="MW10" s="140"/>
      <c r="MX10" s="140"/>
      <c r="MY10" s="140"/>
      <c r="MZ10" s="140"/>
      <c r="NA10" s="140"/>
      <c r="NB10" s="140"/>
      <c r="NC10" s="140"/>
      <c r="ND10" s="140"/>
      <c r="NE10" s="140"/>
      <c r="NF10" s="140"/>
      <c r="NG10" s="140"/>
      <c r="NH10" s="140"/>
      <c r="NI10" s="140"/>
      <c r="NJ10" s="140"/>
      <c r="NK10" s="140"/>
      <c r="NL10" s="140"/>
      <c r="NM10" s="140"/>
      <c r="NN10" s="140"/>
      <c r="NO10" s="140"/>
      <c r="NP10" s="140"/>
      <c r="NQ10" s="140"/>
      <c r="NR10" s="140"/>
      <c r="NS10" s="140"/>
      <c r="NT10" s="140"/>
      <c r="NU10" s="140"/>
      <c r="NV10" s="140"/>
      <c r="NW10" s="140"/>
      <c r="NX10" s="140"/>
      <c r="NY10" s="140"/>
      <c r="NZ10" s="140"/>
      <c r="OA10" s="140"/>
      <c r="OB10" s="140"/>
      <c r="OC10" s="140"/>
      <c r="OD10" s="140"/>
      <c r="OE10" s="140"/>
      <c r="OF10" s="140"/>
      <c r="OG10" s="140"/>
      <c r="OH10" s="140"/>
      <c r="OI10" s="140"/>
      <c r="OJ10" s="140"/>
      <c r="OK10" s="140"/>
      <c r="OL10" s="140"/>
      <c r="OM10" s="140"/>
      <c r="ON10" s="140"/>
      <c r="OO10" s="140"/>
      <c r="OP10" s="140"/>
      <c r="OQ10" s="140"/>
      <c r="OR10" s="140"/>
      <c r="OS10" s="140"/>
      <c r="OT10" s="140"/>
      <c r="OU10" s="140"/>
      <c r="OV10" s="140"/>
      <c r="OW10" s="140"/>
      <c r="OX10" s="140"/>
      <c r="OY10" s="140"/>
      <c r="OZ10" s="140"/>
      <c r="PA10" s="140"/>
      <c r="PB10" s="140"/>
      <c r="PC10" s="140"/>
      <c r="PD10" s="140"/>
      <c r="PE10" s="140"/>
      <c r="PF10" s="140"/>
      <c r="PG10" s="140"/>
      <c r="PH10" s="140"/>
      <c r="PI10" s="140"/>
      <c r="PJ10" s="140"/>
      <c r="PK10" s="140"/>
      <c r="PL10" s="140"/>
      <c r="PM10" s="140"/>
      <c r="PN10" s="140"/>
      <c r="PO10" s="140"/>
      <c r="PP10" s="140"/>
      <c r="PQ10" s="140"/>
      <c r="PR10" s="140"/>
      <c r="PS10" s="140"/>
      <c r="PT10" s="140"/>
      <c r="PU10" s="140"/>
      <c r="PV10" s="140"/>
      <c r="PW10" s="140"/>
      <c r="PX10" s="140"/>
      <c r="PY10" s="140"/>
      <c r="PZ10" s="140"/>
      <c r="QA10" s="140"/>
      <c r="QB10" s="140"/>
      <c r="QC10" s="140"/>
      <c r="QD10" s="140"/>
      <c r="QE10" s="140"/>
      <c r="QF10" s="140"/>
      <c r="QG10" s="140"/>
      <c r="QH10" s="140"/>
      <c r="QI10" s="140"/>
      <c r="QJ10" s="140"/>
      <c r="QK10" s="140"/>
      <c r="QL10" s="140"/>
      <c r="QM10" s="140"/>
      <c r="QN10" s="140"/>
      <c r="QO10" s="140"/>
      <c r="QP10" s="140"/>
      <c r="QQ10" s="140"/>
      <c r="QR10" s="140"/>
      <c r="QS10" s="140"/>
      <c r="QT10" s="140"/>
      <c r="QU10" s="140"/>
      <c r="QV10" s="140"/>
      <c r="QW10" s="140"/>
      <c r="QX10" s="140"/>
      <c r="QY10" s="140"/>
      <c r="QZ10" s="140"/>
      <c r="RA10" s="140"/>
      <c r="RB10" s="140"/>
      <c r="RC10" s="140"/>
      <c r="RD10" s="140"/>
      <c r="RE10" s="140"/>
      <c r="RF10" s="140"/>
      <c r="RG10" s="140"/>
      <c r="RH10" s="140"/>
      <c r="RI10" s="140"/>
      <c r="RJ10" s="140"/>
      <c r="RK10" s="140"/>
      <c r="RL10" s="140"/>
      <c r="RM10" s="140"/>
      <c r="RN10" s="140"/>
      <c r="RO10" s="140"/>
      <c r="RP10" s="140"/>
      <c r="RQ10" s="140"/>
      <c r="RR10" s="140"/>
      <c r="RS10" s="140"/>
      <c r="RT10" s="140"/>
      <c r="RU10" s="140"/>
      <c r="RV10" s="140"/>
      <c r="RW10" s="140"/>
      <c r="RX10" s="140"/>
      <c r="RY10" s="140"/>
      <c r="RZ10" s="140"/>
      <c r="SA10" s="140"/>
      <c r="SB10" s="140"/>
      <c r="SC10" s="140"/>
      <c r="SD10" s="140"/>
      <c r="SE10" s="140"/>
      <c r="SF10" s="140"/>
      <c r="SG10" s="140"/>
      <c r="SH10" s="140"/>
      <c r="SI10" s="140"/>
      <c r="SJ10" s="140"/>
      <c r="SK10" s="140"/>
      <c r="SL10" s="140"/>
      <c r="SM10" s="140"/>
      <c r="SN10" s="140"/>
      <c r="SO10" s="140"/>
      <c r="SP10" s="140"/>
      <c r="SQ10" s="140"/>
      <c r="SR10" s="140"/>
      <c r="SS10" s="140"/>
      <c r="ST10" s="140"/>
      <c r="SU10" s="140"/>
      <c r="SV10" s="140"/>
      <c r="SW10" s="140"/>
      <c r="SX10" s="140"/>
      <c r="SY10" s="140"/>
      <c r="SZ10" s="140"/>
      <c r="TA10" s="140"/>
      <c r="TB10" s="140"/>
      <c r="TC10" s="140"/>
      <c r="TD10" s="140"/>
      <c r="TE10" s="140"/>
      <c r="TF10" s="140"/>
      <c r="TG10" s="140"/>
      <c r="TH10" s="140"/>
      <c r="TI10" s="140"/>
      <c r="TJ10" s="140"/>
      <c r="TK10" s="140"/>
      <c r="TL10" s="140"/>
      <c r="TM10" s="140"/>
      <c r="TN10" s="140"/>
      <c r="TO10" s="140"/>
      <c r="TP10" s="140"/>
      <c r="TQ10" s="140"/>
      <c r="TR10" s="140"/>
      <c r="TS10" s="140"/>
      <c r="TT10" s="140"/>
      <c r="TU10" s="140"/>
      <c r="TV10" s="140"/>
      <c r="TW10" s="140"/>
      <c r="TX10" s="140"/>
      <c r="TY10" s="140"/>
      <c r="TZ10" s="140"/>
      <c r="UA10" s="140"/>
      <c r="UB10" s="140"/>
      <c r="UC10" s="140"/>
      <c r="UD10" s="140"/>
      <c r="UE10" s="140"/>
      <c r="UF10" s="140"/>
      <c r="UG10" s="140"/>
      <c r="UH10" s="140"/>
      <c r="UI10" s="140"/>
      <c r="UJ10" s="140"/>
      <c r="UK10" s="140"/>
      <c r="UL10" s="140"/>
      <c r="UM10" s="140"/>
      <c r="UN10" s="140"/>
      <c r="UO10" s="140"/>
      <c r="UP10" s="140"/>
      <c r="UQ10" s="140"/>
      <c r="UR10" s="140"/>
      <c r="US10" s="140"/>
      <c r="UT10" s="140"/>
      <c r="UU10" s="140"/>
      <c r="UV10" s="140"/>
      <c r="UW10" s="140"/>
      <c r="UX10" s="140"/>
      <c r="UY10" s="140"/>
      <c r="UZ10" s="140"/>
      <c r="VA10" s="140"/>
      <c r="VB10" s="140"/>
      <c r="VC10" s="140"/>
      <c r="VD10" s="140"/>
      <c r="VE10" s="140"/>
      <c r="VF10" s="140"/>
      <c r="VG10" s="140"/>
      <c r="VH10" s="140"/>
      <c r="VI10" s="140"/>
      <c r="VJ10" s="140"/>
      <c r="VK10" s="140"/>
      <c r="VL10" s="140"/>
      <c r="VM10" s="140"/>
      <c r="VN10" s="140"/>
      <c r="VO10" s="140"/>
      <c r="VP10" s="140"/>
      <c r="VQ10" s="140"/>
      <c r="VR10" s="140"/>
      <c r="VS10" s="140"/>
      <c r="VT10" s="140"/>
      <c r="VU10" s="140"/>
      <c r="VV10" s="140"/>
      <c r="VW10" s="140"/>
      <c r="VX10" s="140"/>
      <c r="VY10" s="140"/>
      <c r="VZ10" s="140"/>
      <c r="WA10" s="140"/>
      <c r="WB10" s="140"/>
      <c r="WC10" s="140"/>
      <c r="WD10" s="140"/>
      <c r="WE10" s="140"/>
      <c r="WF10" s="140"/>
      <c r="WG10" s="140"/>
      <c r="WH10" s="140"/>
      <c r="WI10" s="140"/>
      <c r="WJ10" s="140"/>
      <c r="WK10" s="140"/>
      <c r="WL10" s="140"/>
      <c r="WM10" s="140"/>
      <c r="WN10" s="140"/>
      <c r="WO10" s="140"/>
      <c r="WP10" s="140"/>
      <c r="WQ10" s="140"/>
      <c r="WR10" s="140"/>
      <c r="WS10" s="140"/>
      <c r="WT10" s="140"/>
      <c r="WU10" s="140"/>
      <c r="WV10" s="140"/>
      <c r="WW10" s="140"/>
      <c r="WX10" s="140"/>
      <c r="WY10" s="140"/>
      <c r="WZ10" s="140"/>
      <c r="XA10" s="140"/>
      <c r="XB10" s="140"/>
      <c r="XC10" s="140"/>
      <c r="XD10" s="140"/>
      <c r="XE10" s="140"/>
      <c r="XF10" s="140"/>
      <c r="XG10" s="140"/>
      <c r="XH10" s="140"/>
      <c r="XI10" s="140"/>
      <c r="XJ10" s="140"/>
      <c r="XK10" s="140"/>
      <c r="XL10" s="140"/>
      <c r="XM10" s="140"/>
      <c r="XN10" s="140"/>
      <c r="XO10" s="140"/>
      <c r="XP10" s="140"/>
      <c r="XQ10" s="140"/>
      <c r="XR10" s="140"/>
      <c r="XS10" s="140"/>
      <c r="XT10" s="140"/>
      <c r="XU10" s="140"/>
      <c r="XV10" s="140"/>
      <c r="XW10" s="140"/>
      <c r="XX10" s="140"/>
      <c r="XY10" s="140"/>
      <c r="XZ10" s="140"/>
      <c r="YA10" s="140"/>
      <c r="YB10" s="140"/>
      <c r="YC10" s="140"/>
      <c r="YD10" s="140"/>
      <c r="YE10" s="140"/>
      <c r="YF10" s="140"/>
      <c r="YG10" s="140"/>
      <c r="YH10" s="140"/>
      <c r="YI10" s="140"/>
      <c r="YJ10" s="140"/>
      <c r="YK10" s="140"/>
      <c r="YL10" s="140"/>
      <c r="YM10" s="140"/>
      <c r="YN10" s="140"/>
      <c r="YO10" s="140"/>
      <c r="YP10" s="140"/>
      <c r="YQ10" s="140"/>
      <c r="YR10" s="140"/>
      <c r="YS10" s="140"/>
      <c r="YT10" s="140"/>
      <c r="YU10" s="140"/>
      <c r="YV10" s="140"/>
      <c r="YW10" s="140"/>
      <c r="YX10" s="140"/>
      <c r="YY10" s="140"/>
      <c r="YZ10" s="140"/>
      <c r="ZA10" s="140"/>
      <c r="ZB10" s="140"/>
      <c r="ZC10" s="140"/>
      <c r="ZD10" s="140"/>
      <c r="ZE10" s="140"/>
      <c r="ZF10" s="140"/>
      <c r="ZG10" s="140"/>
      <c r="ZH10" s="140"/>
      <c r="ZI10" s="140"/>
      <c r="ZJ10" s="140"/>
      <c r="ZK10" s="140"/>
      <c r="ZL10" s="140"/>
      <c r="ZM10" s="140"/>
      <c r="ZN10" s="140"/>
      <c r="ZO10" s="140"/>
      <c r="ZP10" s="140"/>
      <c r="ZQ10" s="140"/>
      <c r="ZR10" s="140"/>
      <c r="ZS10" s="140"/>
      <c r="ZT10" s="140"/>
      <c r="ZU10" s="140"/>
      <c r="ZV10" s="140"/>
      <c r="ZW10" s="140"/>
      <c r="ZX10" s="140"/>
      <c r="ZY10" s="140"/>
      <c r="ZZ10" s="140"/>
      <c r="AAA10" s="140"/>
      <c r="AAB10" s="140"/>
      <c r="AAC10" s="140"/>
      <c r="AAD10" s="140"/>
      <c r="AAE10" s="140"/>
      <c r="AAF10" s="140"/>
      <c r="AAG10" s="140"/>
      <c r="AAH10" s="140"/>
      <c r="AAI10" s="140"/>
      <c r="AAJ10" s="140"/>
      <c r="AAK10" s="140"/>
      <c r="AAL10" s="140"/>
      <c r="AAM10" s="140"/>
      <c r="AAN10" s="140"/>
      <c r="AAO10" s="140"/>
      <c r="AAP10" s="140"/>
      <c r="AAQ10" s="140"/>
      <c r="AAR10" s="140"/>
      <c r="AAS10" s="140"/>
      <c r="AAT10" s="140"/>
      <c r="AAU10" s="140"/>
      <c r="AAV10" s="140"/>
      <c r="AAW10" s="140"/>
      <c r="AAX10" s="140"/>
      <c r="AAY10" s="140"/>
      <c r="AAZ10" s="140"/>
      <c r="ABA10" s="140"/>
      <c r="ABB10" s="140"/>
      <c r="ABC10" s="140"/>
      <c r="ABD10" s="140"/>
      <c r="ABE10" s="140"/>
      <c r="ABF10" s="140"/>
      <c r="ABG10" s="140"/>
      <c r="ABH10" s="140"/>
      <c r="ABI10" s="140"/>
      <c r="ABJ10" s="140"/>
      <c r="ABK10" s="140"/>
      <c r="ABL10" s="140"/>
      <c r="ABM10" s="140"/>
      <c r="ABN10" s="140"/>
      <c r="ABO10" s="140"/>
      <c r="ABP10" s="140"/>
      <c r="ABQ10" s="140"/>
      <c r="ABR10" s="140"/>
      <c r="ABS10" s="140"/>
      <c r="ABT10" s="140"/>
      <c r="ABU10" s="140"/>
      <c r="ABV10" s="140"/>
      <c r="ABW10" s="140"/>
      <c r="ABX10" s="140"/>
      <c r="ABY10" s="140"/>
      <c r="ABZ10" s="140"/>
      <c r="ACA10" s="140"/>
      <c r="ACB10" s="140"/>
      <c r="ACC10" s="140"/>
      <c r="ACD10" s="140"/>
      <c r="ACE10" s="140"/>
      <c r="ACF10" s="140"/>
      <c r="ACG10" s="140"/>
      <c r="ACH10" s="140"/>
      <c r="ACI10" s="140"/>
      <c r="ACJ10" s="140"/>
      <c r="ACK10" s="140"/>
      <c r="ACL10" s="140"/>
      <c r="ACM10" s="140"/>
      <c r="ACN10" s="140"/>
      <c r="ACO10" s="140"/>
      <c r="ACP10" s="140"/>
      <c r="ACQ10" s="140"/>
      <c r="ACR10" s="140"/>
      <c r="ACS10" s="140"/>
      <c r="ACT10" s="140"/>
      <c r="ACU10" s="140"/>
      <c r="ACV10" s="140"/>
      <c r="ACW10" s="140"/>
      <c r="ACX10" s="140"/>
      <c r="ACY10" s="140"/>
      <c r="ACZ10" s="140"/>
      <c r="ADA10" s="140"/>
      <c r="ADB10" s="140"/>
      <c r="ADC10" s="140"/>
      <c r="ADD10" s="140"/>
      <c r="ADE10" s="140"/>
      <c r="ADF10" s="140"/>
      <c r="ADG10" s="140"/>
      <c r="ADH10" s="140"/>
      <c r="ADI10" s="140"/>
      <c r="ADJ10" s="140"/>
      <c r="ADK10" s="140"/>
      <c r="ADL10" s="140"/>
      <c r="ADM10" s="140"/>
      <c r="ADN10" s="140"/>
      <c r="ADO10" s="140"/>
      <c r="ADP10" s="140"/>
      <c r="ADQ10" s="140"/>
      <c r="ADR10" s="140"/>
      <c r="ADS10" s="140"/>
      <c r="ADT10" s="140"/>
      <c r="ADU10" s="140"/>
      <c r="ADV10" s="140"/>
      <c r="ADW10" s="140"/>
      <c r="ADX10" s="140"/>
      <c r="ADY10" s="140"/>
      <c r="ADZ10" s="140"/>
      <c r="AEA10" s="140"/>
      <c r="AEB10" s="140"/>
      <c r="AEC10" s="140"/>
      <c r="AED10" s="140"/>
      <c r="AEE10" s="140"/>
      <c r="AEF10" s="140"/>
      <c r="AEG10" s="140"/>
      <c r="AEH10" s="140"/>
      <c r="AEI10" s="140"/>
      <c r="AEJ10" s="140"/>
      <c r="AEK10" s="140"/>
      <c r="AEL10" s="140"/>
      <c r="AEM10" s="140"/>
      <c r="AEN10" s="140"/>
      <c r="AEO10" s="140"/>
      <c r="AEP10" s="140"/>
      <c r="AEQ10" s="140"/>
      <c r="AER10" s="140"/>
      <c r="AES10" s="140"/>
      <c r="AET10" s="140"/>
      <c r="AEU10" s="140"/>
      <c r="AEV10" s="140"/>
      <c r="AEW10" s="140"/>
      <c r="AEX10" s="140"/>
      <c r="AEY10" s="140"/>
      <c r="AEZ10" s="140"/>
      <c r="AFA10" s="140"/>
      <c r="AFB10" s="140"/>
      <c r="AFC10" s="140"/>
      <c r="AFD10" s="140"/>
      <c r="AFE10" s="140"/>
      <c r="AFF10" s="140"/>
      <c r="AFG10" s="140"/>
      <c r="AFH10" s="140"/>
      <c r="AFI10" s="140"/>
      <c r="AFJ10" s="140"/>
      <c r="AFK10" s="140"/>
      <c r="AFL10" s="140"/>
      <c r="AFM10" s="140"/>
      <c r="AFN10" s="140"/>
      <c r="AFO10" s="140"/>
      <c r="AFP10" s="140"/>
      <c r="AFQ10" s="140"/>
      <c r="AFR10" s="140"/>
      <c r="AFS10" s="140"/>
      <c r="AFT10" s="140"/>
      <c r="AFU10" s="140"/>
      <c r="AFV10" s="140"/>
      <c r="AFW10" s="140"/>
      <c r="AFX10" s="140"/>
      <c r="AFY10" s="140"/>
      <c r="AFZ10" s="140"/>
      <c r="AGA10" s="140"/>
      <c r="AGB10" s="140"/>
      <c r="AGC10" s="140"/>
      <c r="AGD10" s="140"/>
      <c r="AGE10" s="140"/>
      <c r="AGF10" s="140"/>
      <c r="AGG10" s="140"/>
      <c r="AGH10" s="140"/>
      <c r="AGI10" s="140"/>
      <c r="AGJ10" s="140"/>
      <c r="AGK10" s="140"/>
      <c r="AGL10" s="140"/>
      <c r="AGM10" s="140"/>
      <c r="AGN10" s="140"/>
      <c r="AGO10" s="140"/>
      <c r="AGP10" s="140"/>
      <c r="AGQ10" s="140"/>
      <c r="AGR10" s="140"/>
      <c r="AGS10" s="140"/>
      <c r="AGT10" s="140"/>
      <c r="AGU10" s="140"/>
      <c r="AGV10" s="140"/>
      <c r="AGW10" s="140"/>
      <c r="AGX10" s="140"/>
      <c r="AGY10" s="140"/>
      <c r="AGZ10" s="140"/>
      <c r="AHA10" s="140"/>
      <c r="AHB10" s="140"/>
      <c r="AHC10" s="140"/>
      <c r="AHD10" s="140"/>
      <c r="AHE10" s="140"/>
      <c r="AHF10" s="140"/>
      <c r="AHG10" s="140"/>
      <c r="AHH10" s="140"/>
      <c r="AHI10" s="140"/>
      <c r="AHJ10" s="140"/>
      <c r="AHK10" s="140"/>
      <c r="AHL10" s="140"/>
      <c r="AHM10" s="140"/>
      <c r="AHN10" s="140"/>
      <c r="AHO10" s="140"/>
      <c r="AHP10" s="140"/>
      <c r="AHQ10" s="140"/>
      <c r="AHR10" s="140"/>
      <c r="AHS10" s="140"/>
      <c r="AHT10" s="140"/>
      <c r="AHU10" s="140"/>
      <c r="AHV10" s="140"/>
      <c r="AHW10" s="140"/>
      <c r="AHX10" s="140"/>
      <c r="AHY10" s="140"/>
      <c r="AHZ10" s="140"/>
      <c r="AIA10" s="140"/>
      <c r="AIB10" s="140"/>
      <c r="AIC10" s="140"/>
      <c r="AID10" s="140"/>
      <c r="AIE10" s="140"/>
      <c r="AIF10" s="140"/>
      <c r="AIG10" s="140"/>
      <c r="AIH10" s="140"/>
      <c r="AII10" s="140"/>
      <c r="AIJ10" s="140"/>
      <c r="AIK10" s="140"/>
      <c r="AIL10" s="140"/>
      <c r="AIM10" s="140"/>
      <c r="AIN10" s="140"/>
      <c r="AIO10" s="140"/>
      <c r="AIP10" s="140"/>
      <c r="AIQ10" s="140"/>
      <c r="AIR10" s="140"/>
      <c r="AIS10" s="140"/>
      <c r="AIT10" s="140"/>
      <c r="AIU10" s="140"/>
      <c r="AIV10" s="140"/>
      <c r="AIW10" s="140"/>
      <c r="AIX10" s="140"/>
      <c r="AIY10" s="140"/>
      <c r="AIZ10" s="140"/>
      <c r="AJA10" s="140"/>
      <c r="AJB10" s="140"/>
      <c r="AJC10" s="140"/>
      <c r="AJD10" s="140"/>
      <c r="AJE10" s="140"/>
      <c r="AJF10" s="140"/>
      <c r="AJG10" s="140"/>
      <c r="AJH10" s="140"/>
      <c r="AJI10" s="140"/>
      <c r="AJJ10" s="140"/>
      <c r="AJK10" s="140"/>
      <c r="AJL10" s="140"/>
      <c r="AJM10" s="140"/>
      <c r="AJN10" s="140"/>
      <c r="AJO10" s="140"/>
      <c r="AJP10" s="140"/>
      <c r="AJQ10" s="140"/>
      <c r="AJR10" s="140"/>
      <c r="AJS10" s="140"/>
      <c r="AJT10" s="140"/>
      <c r="AJU10" s="140"/>
      <c r="AJV10" s="140"/>
      <c r="AJW10" s="140"/>
      <c r="AJX10" s="140"/>
      <c r="AJY10" s="140"/>
      <c r="AJZ10" s="140"/>
      <c r="AKA10" s="140"/>
      <c r="AKB10" s="140"/>
      <c r="AKC10" s="140"/>
      <c r="AKD10" s="140"/>
      <c r="AKE10" s="140"/>
      <c r="AKF10" s="140"/>
      <c r="AKG10" s="140"/>
      <c r="AKH10" s="140"/>
      <c r="AKI10" s="140"/>
      <c r="AKJ10" s="140"/>
      <c r="AKK10" s="140"/>
      <c r="AKL10" s="140"/>
      <c r="AKM10" s="140"/>
      <c r="AKN10" s="140"/>
      <c r="AKO10" s="140"/>
      <c r="AKP10" s="140"/>
      <c r="AKQ10" s="140"/>
      <c r="AKR10" s="140"/>
      <c r="AKS10" s="140"/>
      <c r="AKT10" s="140"/>
      <c r="AKU10" s="140"/>
      <c r="AKV10" s="140"/>
      <c r="AKW10" s="140"/>
      <c r="AKX10" s="140"/>
      <c r="AKY10" s="140"/>
      <c r="AKZ10" s="140"/>
      <c r="ALA10" s="140"/>
      <c r="ALB10" s="140"/>
      <c r="ALC10" s="140"/>
      <c r="ALD10" s="140"/>
      <c r="ALE10" s="140"/>
      <c r="ALF10" s="140"/>
      <c r="ALG10" s="140"/>
      <c r="ALH10" s="140"/>
      <c r="ALI10" s="140"/>
      <c r="ALJ10" s="140"/>
      <c r="ALK10" s="140"/>
      <c r="ALL10" s="140"/>
      <c r="ALM10" s="140"/>
      <c r="ALN10" s="140"/>
      <c r="ALO10" s="140"/>
      <c r="ALP10" s="140"/>
      <c r="ALQ10" s="140"/>
      <c r="ALR10" s="140"/>
      <c r="ALS10" s="140"/>
      <c r="ALT10" s="140"/>
      <c r="ALU10" s="140"/>
      <c r="ALV10" s="140"/>
      <c r="ALW10" s="140"/>
      <c r="ALX10" s="140"/>
      <c r="ALY10" s="140"/>
      <c r="ALZ10" s="140"/>
      <c r="AMA10" s="140"/>
      <c r="AMB10" s="140"/>
      <c r="AMC10" s="140"/>
      <c r="AMD10" s="140"/>
      <c r="AME10" s="140"/>
    </row>
    <row r="11" spans="1:1019" x14ac:dyDescent="0.3">
      <c r="A11" s="140"/>
      <c r="B11" s="176" t="s">
        <v>20</v>
      </c>
      <c r="C11" s="175" t="s">
        <v>221</v>
      </c>
      <c r="D11" s="174">
        <v>147.01</v>
      </c>
      <c r="E11" s="174">
        <v>73.504999999999995</v>
      </c>
      <c r="F11" s="214">
        <v>0.5</v>
      </c>
      <c r="G11" s="171" t="str">
        <f t="shared" si="0"/>
        <v>E</v>
      </c>
      <c r="H11" s="213" t="s">
        <v>195</v>
      </c>
      <c r="I11" s="211">
        <v>20</v>
      </c>
      <c r="J11" s="210" t="s">
        <v>195</v>
      </c>
      <c r="K11" s="144" t="s">
        <v>195</v>
      </c>
      <c r="L11" s="210" t="s">
        <v>195</v>
      </c>
      <c r="M11" s="144" t="s">
        <v>195</v>
      </c>
      <c r="N11" s="210" t="s">
        <v>195</v>
      </c>
      <c r="O11" s="144" t="s">
        <v>195</v>
      </c>
      <c r="P11" s="209" t="s">
        <v>195</v>
      </c>
      <c r="Q11" s="144" t="s">
        <v>195</v>
      </c>
      <c r="R11" s="208" t="s">
        <v>195</v>
      </c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  <c r="IW11" s="140"/>
      <c r="IX11" s="140"/>
      <c r="IY11" s="140"/>
      <c r="IZ11" s="140"/>
      <c r="JA11" s="140"/>
      <c r="JB11" s="140"/>
      <c r="JC11" s="140"/>
      <c r="JD11" s="140"/>
      <c r="JE11" s="140"/>
      <c r="JF11" s="140"/>
      <c r="JG11" s="140"/>
      <c r="JH11" s="140"/>
      <c r="JI11" s="140"/>
      <c r="JJ11" s="140"/>
      <c r="JK11" s="140"/>
      <c r="JL11" s="140"/>
      <c r="JM11" s="140"/>
      <c r="JN11" s="140"/>
      <c r="JO11" s="140"/>
      <c r="JP11" s="140"/>
      <c r="JQ11" s="140"/>
      <c r="JR11" s="140"/>
      <c r="JS11" s="140"/>
      <c r="JT11" s="140"/>
      <c r="JU11" s="140"/>
      <c r="JV11" s="140"/>
      <c r="JW11" s="140"/>
      <c r="JX11" s="140"/>
      <c r="JY11" s="140"/>
      <c r="JZ11" s="140"/>
      <c r="KA11" s="140"/>
      <c r="KB11" s="140"/>
      <c r="KC11" s="140"/>
      <c r="KD11" s="140"/>
      <c r="KE11" s="140"/>
      <c r="KF11" s="140"/>
      <c r="KG11" s="140"/>
      <c r="KH11" s="140"/>
      <c r="KI11" s="140"/>
      <c r="KJ11" s="140"/>
      <c r="KK11" s="140"/>
      <c r="KL11" s="140"/>
      <c r="KM11" s="140"/>
      <c r="KN11" s="140"/>
      <c r="KO11" s="140"/>
      <c r="KP11" s="140"/>
      <c r="KQ11" s="140"/>
      <c r="KR11" s="140"/>
      <c r="KS11" s="140"/>
      <c r="KT11" s="140"/>
      <c r="KU11" s="140"/>
      <c r="KV11" s="140"/>
      <c r="KW11" s="140"/>
      <c r="KX11" s="140"/>
      <c r="KY11" s="140"/>
      <c r="KZ11" s="140"/>
      <c r="LA11" s="140"/>
      <c r="LB11" s="140"/>
      <c r="LC11" s="140"/>
      <c r="LD11" s="140"/>
      <c r="LE11" s="140"/>
      <c r="LF11" s="140"/>
      <c r="LG11" s="140"/>
      <c r="LH11" s="140"/>
      <c r="LI11" s="140"/>
      <c r="LJ11" s="140"/>
      <c r="LK11" s="140"/>
      <c r="LL11" s="140"/>
      <c r="LM11" s="140"/>
      <c r="LN11" s="140"/>
      <c r="LO11" s="140"/>
      <c r="LP11" s="140"/>
      <c r="LQ11" s="140"/>
      <c r="LR11" s="140"/>
      <c r="LS11" s="140"/>
      <c r="LT11" s="140"/>
      <c r="LU11" s="140"/>
      <c r="LV11" s="140"/>
      <c r="LW11" s="140"/>
      <c r="LX11" s="140"/>
      <c r="LY11" s="140"/>
      <c r="LZ11" s="140"/>
      <c r="MA11" s="140"/>
      <c r="MB11" s="140"/>
      <c r="MC11" s="140"/>
      <c r="MD11" s="140"/>
      <c r="ME11" s="140"/>
      <c r="MF11" s="140"/>
      <c r="MG11" s="140"/>
      <c r="MH11" s="140"/>
      <c r="MI11" s="140"/>
      <c r="MJ11" s="140"/>
      <c r="MK11" s="140"/>
      <c r="ML11" s="140"/>
      <c r="MM11" s="140"/>
      <c r="MN11" s="140"/>
      <c r="MO11" s="140"/>
      <c r="MP11" s="140"/>
      <c r="MQ11" s="140"/>
      <c r="MR11" s="140"/>
      <c r="MS11" s="140"/>
      <c r="MT11" s="140"/>
      <c r="MU11" s="140"/>
      <c r="MV11" s="140"/>
      <c r="MW11" s="140"/>
      <c r="MX11" s="140"/>
      <c r="MY11" s="140"/>
      <c r="MZ11" s="140"/>
      <c r="NA11" s="140"/>
      <c r="NB11" s="140"/>
      <c r="NC11" s="140"/>
      <c r="ND11" s="140"/>
      <c r="NE11" s="140"/>
      <c r="NF11" s="140"/>
      <c r="NG11" s="140"/>
      <c r="NH11" s="140"/>
      <c r="NI11" s="140"/>
      <c r="NJ11" s="140"/>
      <c r="NK11" s="140"/>
      <c r="NL11" s="140"/>
      <c r="NM11" s="140"/>
      <c r="NN11" s="140"/>
      <c r="NO11" s="140"/>
      <c r="NP11" s="140"/>
      <c r="NQ11" s="140"/>
      <c r="NR11" s="140"/>
      <c r="NS11" s="140"/>
      <c r="NT11" s="140"/>
      <c r="NU11" s="140"/>
      <c r="NV11" s="140"/>
      <c r="NW11" s="140"/>
      <c r="NX11" s="140"/>
      <c r="NY11" s="140"/>
      <c r="NZ11" s="140"/>
      <c r="OA11" s="140"/>
      <c r="OB11" s="140"/>
      <c r="OC11" s="140"/>
      <c r="OD11" s="140"/>
      <c r="OE11" s="140"/>
      <c r="OF11" s="140"/>
      <c r="OG11" s="140"/>
      <c r="OH11" s="140"/>
      <c r="OI11" s="140"/>
      <c r="OJ11" s="140"/>
      <c r="OK11" s="140"/>
      <c r="OL11" s="140"/>
      <c r="OM11" s="140"/>
      <c r="ON11" s="140"/>
      <c r="OO11" s="140"/>
      <c r="OP11" s="140"/>
      <c r="OQ11" s="140"/>
      <c r="OR11" s="140"/>
      <c r="OS11" s="140"/>
      <c r="OT11" s="140"/>
      <c r="OU11" s="140"/>
      <c r="OV11" s="140"/>
      <c r="OW11" s="140"/>
      <c r="OX11" s="140"/>
      <c r="OY11" s="140"/>
      <c r="OZ11" s="140"/>
      <c r="PA11" s="140"/>
      <c r="PB11" s="140"/>
      <c r="PC11" s="140"/>
      <c r="PD11" s="140"/>
      <c r="PE11" s="140"/>
      <c r="PF11" s="140"/>
      <c r="PG11" s="140"/>
      <c r="PH11" s="140"/>
      <c r="PI11" s="140"/>
      <c r="PJ11" s="140"/>
      <c r="PK11" s="140"/>
      <c r="PL11" s="140"/>
      <c r="PM11" s="140"/>
      <c r="PN11" s="140"/>
      <c r="PO11" s="140"/>
      <c r="PP11" s="140"/>
      <c r="PQ11" s="140"/>
      <c r="PR11" s="140"/>
      <c r="PS11" s="140"/>
      <c r="PT11" s="140"/>
      <c r="PU11" s="140"/>
      <c r="PV11" s="140"/>
      <c r="PW11" s="140"/>
      <c r="PX11" s="140"/>
      <c r="PY11" s="140"/>
      <c r="PZ11" s="140"/>
      <c r="QA11" s="140"/>
      <c r="QB11" s="140"/>
      <c r="QC11" s="140"/>
      <c r="QD11" s="140"/>
      <c r="QE11" s="140"/>
      <c r="QF11" s="140"/>
      <c r="QG11" s="140"/>
      <c r="QH11" s="140"/>
      <c r="QI11" s="140"/>
      <c r="QJ11" s="140"/>
      <c r="QK11" s="140"/>
      <c r="QL11" s="140"/>
      <c r="QM11" s="140"/>
      <c r="QN11" s="140"/>
      <c r="QO11" s="140"/>
      <c r="QP11" s="140"/>
      <c r="QQ11" s="140"/>
      <c r="QR11" s="140"/>
      <c r="QS11" s="140"/>
      <c r="QT11" s="140"/>
      <c r="QU11" s="140"/>
      <c r="QV11" s="140"/>
      <c r="QW11" s="140"/>
      <c r="QX11" s="140"/>
      <c r="QY11" s="140"/>
      <c r="QZ11" s="140"/>
      <c r="RA11" s="140"/>
      <c r="RB11" s="140"/>
      <c r="RC11" s="140"/>
      <c r="RD11" s="140"/>
      <c r="RE11" s="140"/>
      <c r="RF11" s="140"/>
      <c r="RG11" s="140"/>
      <c r="RH11" s="140"/>
      <c r="RI11" s="140"/>
      <c r="RJ11" s="140"/>
      <c r="RK11" s="140"/>
      <c r="RL11" s="140"/>
      <c r="RM11" s="140"/>
      <c r="RN11" s="140"/>
      <c r="RO11" s="140"/>
      <c r="RP11" s="140"/>
      <c r="RQ11" s="140"/>
      <c r="RR11" s="140"/>
      <c r="RS11" s="140"/>
      <c r="RT11" s="140"/>
      <c r="RU11" s="140"/>
      <c r="RV11" s="140"/>
      <c r="RW11" s="140"/>
      <c r="RX11" s="140"/>
      <c r="RY11" s="140"/>
      <c r="RZ11" s="140"/>
      <c r="SA11" s="140"/>
      <c r="SB11" s="140"/>
      <c r="SC11" s="140"/>
      <c r="SD11" s="140"/>
      <c r="SE11" s="140"/>
      <c r="SF11" s="140"/>
      <c r="SG11" s="140"/>
      <c r="SH11" s="140"/>
      <c r="SI11" s="140"/>
      <c r="SJ11" s="140"/>
      <c r="SK11" s="140"/>
      <c r="SL11" s="140"/>
      <c r="SM11" s="140"/>
      <c r="SN11" s="140"/>
      <c r="SO11" s="140"/>
      <c r="SP11" s="140"/>
      <c r="SQ11" s="140"/>
      <c r="SR11" s="140"/>
      <c r="SS11" s="140"/>
      <c r="ST11" s="140"/>
      <c r="SU11" s="140"/>
      <c r="SV11" s="140"/>
      <c r="SW11" s="140"/>
      <c r="SX11" s="140"/>
      <c r="SY11" s="140"/>
      <c r="SZ11" s="140"/>
      <c r="TA11" s="140"/>
      <c r="TB11" s="140"/>
      <c r="TC11" s="140"/>
      <c r="TD11" s="140"/>
      <c r="TE11" s="140"/>
      <c r="TF11" s="140"/>
      <c r="TG11" s="140"/>
      <c r="TH11" s="140"/>
      <c r="TI11" s="140"/>
      <c r="TJ11" s="140"/>
      <c r="TK11" s="140"/>
      <c r="TL11" s="140"/>
      <c r="TM11" s="140"/>
      <c r="TN11" s="140"/>
      <c r="TO11" s="140"/>
      <c r="TP11" s="140"/>
      <c r="TQ11" s="140"/>
      <c r="TR11" s="140"/>
      <c r="TS11" s="140"/>
      <c r="TT11" s="140"/>
      <c r="TU11" s="140"/>
      <c r="TV11" s="140"/>
      <c r="TW11" s="140"/>
      <c r="TX11" s="140"/>
      <c r="TY11" s="140"/>
      <c r="TZ11" s="140"/>
      <c r="UA11" s="140"/>
      <c r="UB11" s="140"/>
      <c r="UC11" s="140"/>
      <c r="UD11" s="140"/>
      <c r="UE11" s="140"/>
      <c r="UF11" s="140"/>
      <c r="UG11" s="140"/>
      <c r="UH11" s="140"/>
      <c r="UI11" s="140"/>
      <c r="UJ11" s="140"/>
      <c r="UK11" s="140"/>
      <c r="UL11" s="140"/>
      <c r="UM11" s="140"/>
      <c r="UN11" s="140"/>
      <c r="UO11" s="140"/>
      <c r="UP11" s="140"/>
      <c r="UQ11" s="140"/>
      <c r="UR11" s="140"/>
      <c r="US11" s="140"/>
      <c r="UT11" s="140"/>
      <c r="UU11" s="140"/>
      <c r="UV11" s="140"/>
      <c r="UW11" s="140"/>
      <c r="UX11" s="140"/>
      <c r="UY11" s="140"/>
      <c r="UZ11" s="140"/>
      <c r="VA11" s="140"/>
      <c r="VB11" s="140"/>
      <c r="VC11" s="140"/>
      <c r="VD11" s="140"/>
      <c r="VE11" s="140"/>
      <c r="VF11" s="140"/>
      <c r="VG11" s="140"/>
      <c r="VH11" s="140"/>
      <c r="VI11" s="140"/>
      <c r="VJ11" s="140"/>
      <c r="VK11" s="140"/>
      <c r="VL11" s="140"/>
      <c r="VM11" s="140"/>
      <c r="VN11" s="140"/>
      <c r="VO11" s="140"/>
      <c r="VP11" s="140"/>
      <c r="VQ11" s="140"/>
      <c r="VR11" s="140"/>
      <c r="VS11" s="140"/>
      <c r="VT11" s="140"/>
      <c r="VU11" s="140"/>
      <c r="VV11" s="140"/>
      <c r="VW11" s="140"/>
      <c r="VX11" s="140"/>
      <c r="VY11" s="140"/>
      <c r="VZ11" s="140"/>
      <c r="WA11" s="140"/>
      <c r="WB11" s="140"/>
      <c r="WC11" s="140"/>
      <c r="WD11" s="140"/>
      <c r="WE11" s="140"/>
      <c r="WF11" s="140"/>
      <c r="WG11" s="140"/>
      <c r="WH11" s="140"/>
      <c r="WI11" s="140"/>
      <c r="WJ11" s="140"/>
      <c r="WK11" s="140"/>
      <c r="WL11" s="140"/>
      <c r="WM11" s="140"/>
      <c r="WN11" s="140"/>
      <c r="WO11" s="140"/>
      <c r="WP11" s="140"/>
      <c r="WQ11" s="140"/>
      <c r="WR11" s="140"/>
      <c r="WS11" s="140"/>
      <c r="WT11" s="140"/>
      <c r="WU11" s="140"/>
      <c r="WV11" s="140"/>
      <c r="WW11" s="140"/>
      <c r="WX11" s="140"/>
      <c r="WY11" s="140"/>
      <c r="WZ11" s="140"/>
      <c r="XA11" s="140"/>
      <c r="XB11" s="140"/>
      <c r="XC11" s="140"/>
      <c r="XD11" s="140"/>
      <c r="XE11" s="140"/>
      <c r="XF11" s="140"/>
      <c r="XG11" s="140"/>
      <c r="XH11" s="140"/>
      <c r="XI11" s="140"/>
      <c r="XJ11" s="140"/>
      <c r="XK11" s="140"/>
      <c r="XL11" s="140"/>
      <c r="XM11" s="140"/>
      <c r="XN11" s="140"/>
      <c r="XO11" s="140"/>
      <c r="XP11" s="140"/>
      <c r="XQ11" s="140"/>
      <c r="XR11" s="140"/>
      <c r="XS11" s="140"/>
      <c r="XT11" s="140"/>
      <c r="XU11" s="140"/>
      <c r="XV11" s="140"/>
      <c r="XW11" s="140"/>
      <c r="XX11" s="140"/>
      <c r="XY11" s="140"/>
      <c r="XZ11" s="140"/>
      <c r="YA11" s="140"/>
      <c r="YB11" s="140"/>
      <c r="YC11" s="140"/>
      <c r="YD11" s="140"/>
      <c r="YE11" s="140"/>
      <c r="YF11" s="140"/>
      <c r="YG11" s="140"/>
      <c r="YH11" s="140"/>
      <c r="YI11" s="140"/>
      <c r="YJ11" s="140"/>
      <c r="YK11" s="140"/>
      <c r="YL11" s="140"/>
      <c r="YM11" s="140"/>
      <c r="YN11" s="140"/>
      <c r="YO11" s="140"/>
      <c r="YP11" s="140"/>
      <c r="YQ11" s="140"/>
      <c r="YR11" s="140"/>
      <c r="YS11" s="140"/>
      <c r="YT11" s="140"/>
      <c r="YU11" s="140"/>
      <c r="YV11" s="140"/>
      <c r="YW11" s="140"/>
      <c r="YX11" s="140"/>
      <c r="YY11" s="140"/>
      <c r="YZ11" s="140"/>
      <c r="ZA11" s="140"/>
      <c r="ZB11" s="140"/>
      <c r="ZC11" s="140"/>
      <c r="ZD11" s="140"/>
      <c r="ZE11" s="140"/>
      <c r="ZF11" s="140"/>
      <c r="ZG11" s="140"/>
      <c r="ZH11" s="140"/>
      <c r="ZI11" s="140"/>
      <c r="ZJ11" s="140"/>
      <c r="ZK11" s="140"/>
      <c r="ZL11" s="140"/>
      <c r="ZM11" s="140"/>
      <c r="ZN11" s="140"/>
      <c r="ZO11" s="140"/>
      <c r="ZP11" s="140"/>
      <c r="ZQ11" s="140"/>
      <c r="ZR11" s="140"/>
      <c r="ZS11" s="140"/>
      <c r="ZT11" s="140"/>
      <c r="ZU11" s="140"/>
      <c r="ZV11" s="140"/>
      <c r="ZW11" s="140"/>
      <c r="ZX11" s="140"/>
      <c r="ZY11" s="140"/>
      <c r="ZZ11" s="140"/>
      <c r="AAA11" s="140"/>
      <c r="AAB11" s="140"/>
      <c r="AAC11" s="140"/>
      <c r="AAD11" s="140"/>
      <c r="AAE11" s="140"/>
      <c r="AAF11" s="140"/>
      <c r="AAG11" s="140"/>
      <c r="AAH11" s="140"/>
      <c r="AAI11" s="140"/>
      <c r="AAJ11" s="140"/>
      <c r="AAK11" s="140"/>
      <c r="AAL11" s="140"/>
      <c r="AAM11" s="140"/>
      <c r="AAN11" s="140"/>
      <c r="AAO11" s="140"/>
      <c r="AAP11" s="140"/>
      <c r="AAQ11" s="140"/>
      <c r="AAR11" s="140"/>
      <c r="AAS11" s="140"/>
      <c r="AAT11" s="140"/>
      <c r="AAU11" s="140"/>
      <c r="AAV11" s="140"/>
      <c r="AAW11" s="140"/>
      <c r="AAX11" s="140"/>
      <c r="AAY11" s="140"/>
      <c r="AAZ11" s="140"/>
      <c r="ABA11" s="140"/>
      <c r="ABB11" s="140"/>
      <c r="ABC11" s="140"/>
      <c r="ABD11" s="140"/>
      <c r="ABE11" s="140"/>
      <c r="ABF11" s="140"/>
      <c r="ABG11" s="140"/>
      <c r="ABH11" s="140"/>
      <c r="ABI11" s="140"/>
      <c r="ABJ11" s="140"/>
      <c r="ABK11" s="140"/>
      <c r="ABL11" s="140"/>
      <c r="ABM11" s="140"/>
      <c r="ABN11" s="140"/>
      <c r="ABO11" s="140"/>
      <c r="ABP11" s="140"/>
      <c r="ABQ11" s="140"/>
      <c r="ABR11" s="140"/>
      <c r="ABS11" s="140"/>
      <c r="ABT11" s="140"/>
      <c r="ABU11" s="140"/>
      <c r="ABV11" s="140"/>
      <c r="ABW11" s="140"/>
      <c r="ABX11" s="140"/>
      <c r="ABY11" s="140"/>
      <c r="ABZ11" s="140"/>
      <c r="ACA11" s="140"/>
      <c r="ACB11" s="140"/>
      <c r="ACC11" s="140"/>
      <c r="ACD11" s="140"/>
      <c r="ACE11" s="140"/>
      <c r="ACF11" s="140"/>
      <c r="ACG11" s="140"/>
      <c r="ACH11" s="140"/>
      <c r="ACI11" s="140"/>
      <c r="ACJ11" s="140"/>
      <c r="ACK11" s="140"/>
      <c r="ACL11" s="140"/>
      <c r="ACM11" s="140"/>
      <c r="ACN11" s="140"/>
      <c r="ACO11" s="140"/>
      <c r="ACP11" s="140"/>
      <c r="ACQ11" s="140"/>
      <c r="ACR11" s="140"/>
      <c r="ACS11" s="140"/>
      <c r="ACT11" s="140"/>
      <c r="ACU11" s="140"/>
      <c r="ACV11" s="140"/>
      <c r="ACW11" s="140"/>
      <c r="ACX11" s="140"/>
      <c r="ACY11" s="140"/>
      <c r="ACZ11" s="140"/>
      <c r="ADA11" s="140"/>
      <c r="ADB11" s="140"/>
      <c r="ADC11" s="140"/>
      <c r="ADD11" s="140"/>
      <c r="ADE11" s="140"/>
      <c r="ADF11" s="140"/>
      <c r="ADG11" s="140"/>
      <c r="ADH11" s="140"/>
      <c r="ADI11" s="140"/>
      <c r="ADJ11" s="140"/>
      <c r="ADK11" s="140"/>
      <c r="ADL11" s="140"/>
      <c r="ADM11" s="140"/>
      <c r="ADN11" s="140"/>
      <c r="ADO11" s="140"/>
      <c r="ADP11" s="140"/>
      <c r="ADQ11" s="140"/>
      <c r="ADR11" s="140"/>
      <c r="ADS11" s="140"/>
      <c r="ADT11" s="140"/>
      <c r="ADU11" s="140"/>
      <c r="ADV11" s="140"/>
      <c r="ADW11" s="140"/>
      <c r="ADX11" s="140"/>
      <c r="ADY11" s="140"/>
      <c r="ADZ11" s="140"/>
      <c r="AEA11" s="140"/>
      <c r="AEB11" s="140"/>
      <c r="AEC11" s="140"/>
      <c r="AED11" s="140"/>
      <c r="AEE11" s="140"/>
      <c r="AEF11" s="140"/>
      <c r="AEG11" s="140"/>
      <c r="AEH11" s="140"/>
      <c r="AEI11" s="140"/>
      <c r="AEJ11" s="140"/>
      <c r="AEK11" s="140"/>
      <c r="AEL11" s="140"/>
      <c r="AEM11" s="140"/>
      <c r="AEN11" s="140"/>
      <c r="AEO11" s="140"/>
      <c r="AEP11" s="140"/>
      <c r="AEQ11" s="140"/>
      <c r="AER11" s="140"/>
      <c r="AES11" s="140"/>
      <c r="AET11" s="140"/>
      <c r="AEU11" s="140"/>
      <c r="AEV11" s="140"/>
      <c r="AEW11" s="140"/>
      <c r="AEX11" s="140"/>
      <c r="AEY11" s="140"/>
      <c r="AEZ11" s="140"/>
      <c r="AFA11" s="140"/>
      <c r="AFB11" s="140"/>
      <c r="AFC11" s="140"/>
      <c r="AFD11" s="140"/>
      <c r="AFE11" s="140"/>
      <c r="AFF11" s="140"/>
      <c r="AFG11" s="140"/>
      <c r="AFH11" s="140"/>
      <c r="AFI11" s="140"/>
      <c r="AFJ11" s="140"/>
      <c r="AFK11" s="140"/>
      <c r="AFL11" s="140"/>
      <c r="AFM11" s="140"/>
      <c r="AFN11" s="140"/>
      <c r="AFO11" s="140"/>
      <c r="AFP11" s="140"/>
      <c r="AFQ11" s="140"/>
      <c r="AFR11" s="140"/>
      <c r="AFS11" s="140"/>
      <c r="AFT11" s="140"/>
      <c r="AFU11" s="140"/>
      <c r="AFV11" s="140"/>
      <c r="AFW11" s="140"/>
      <c r="AFX11" s="140"/>
      <c r="AFY11" s="140"/>
      <c r="AFZ11" s="140"/>
      <c r="AGA11" s="140"/>
      <c r="AGB11" s="140"/>
      <c r="AGC11" s="140"/>
      <c r="AGD11" s="140"/>
      <c r="AGE11" s="140"/>
      <c r="AGF11" s="140"/>
      <c r="AGG11" s="140"/>
      <c r="AGH11" s="140"/>
      <c r="AGI11" s="140"/>
      <c r="AGJ11" s="140"/>
      <c r="AGK11" s="140"/>
      <c r="AGL11" s="140"/>
      <c r="AGM11" s="140"/>
      <c r="AGN11" s="140"/>
      <c r="AGO11" s="140"/>
      <c r="AGP11" s="140"/>
      <c r="AGQ11" s="140"/>
      <c r="AGR11" s="140"/>
      <c r="AGS11" s="140"/>
      <c r="AGT11" s="140"/>
      <c r="AGU11" s="140"/>
      <c r="AGV11" s="140"/>
      <c r="AGW11" s="140"/>
      <c r="AGX11" s="140"/>
      <c r="AGY11" s="140"/>
      <c r="AGZ11" s="140"/>
      <c r="AHA11" s="140"/>
      <c r="AHB11" s="140"/>
      <c r="AHC11" s="140"/>
      <c r="AHD11" s="140"/>
      <c r="AHE11" s="140"/>
      <c r="AHF11" s="140"/>
      <c r="AHG11" s="140"/>
      <c r="AHH11" s="140"/>
      <c r="AHI11" s="140"/>
      <c r="AHJ11" s="140"/>
      <c r="AHK11" s="140"/>
      <c r="AHL11" s="140"/>
      <c r="AHM11" s="140"/>
      <c r="AHN11" s="140"/>
      <c r="AHO11" s="140"/>
      <c r="AHP11" s="140"/>
      <c r="AHQ11" s="140"/>
      <c r="AHR11" s="140"/>
      <c r="AHS11" s="140"/>
      <c r="AHT11" s="140"/>
      <c r="AHU11" s="140"/>
      <c r="AHV11" s="140"/>
      <c r="AHW11" s="140"/>
      <c r="AHX11" s="140"/>
      <c r="AHY11" s="140"/>
      <c r="AHZ11" s="140"/>
      <c r="AIA11" s="140"/>
      <c r="AIB11" s="140"/>
      <c r="AIC11" s="140"/>
      <c r="AID11" s="140"/>
      <c r="AIE11" s="140"/>
      <c r="AIF11" s="140"/>
      <c r="AIG11" s="140"/>
      <c r="AIH11" s="140"/>
      <c r="AII11" s="140"/>
      <c r="AIJ11" s="140"/>
      <c r="AIK11" s="140"/>
      <c r="AIL11" s="140"/>
      <c r="AIM11" s="140"/>
      <c r="AIN11" s="140"/>
      <c r="AIO11" s="140"/>
      <c r="AIP11" s="140"/>
      <c r="AIQ11" s="140"/>
      <c r="AIR11" s="140"/>
      <c r="AIS11" s="140"/>
      <c r="AIT11" s="140"/>
      <c r="AIU11" s="140"/>
      <c r="AIV11" s="140"/>
      <c r="AIW11" s="140"/>
      <c r="AIX11" s="140"/>
      <c r="AIY11" s="140"/>
      <c r="AIZ11" s="140"/>
      <c r="AJA11" s="140"/>
      <c r="AJB11" s="140"/>
      <c r="AJC11" s="140"/>
      <c r="AJD11" s="140"/>
      <c r="AJE11" s="140"/>
      <c r="AJF11" s="140"/>
      <c r="AJG11" s="140"/>
      <c r="AJH11" s="140"/>
      <c r="AJI11" s="140"/>
      <c r="AJJ11" s="140"/>
      <c r="AJK11" s="140"/>
      <c r="AJL11" s="140"/>
      <c r="AJM11" s="140"/>
      <c r="AJN11" s="140"/>
      <c r="AJO11" s="140"/>
      <c r="AJP11" s="140"/>
      <c r="AJQ11" s="140"/>
      <c r="AJR11" s="140"/>
      <c r="AJS11" s="140"/>
      <c r="AJT11" s="140"/>
      <c r="AJU11" s="140"/>
      <c r="AJV11" s="140"/>
      <c r="AJW11" s="140"/>
      <c r="AJX11" s="140"/>
      <c r="AJY11" s="140"/>
      <c r="AJZ11" s="140"/>
      <c r="AKA11" s="140"/>
      <c r="AKB11" s="140"/>
      <c r="AKC11" s="140"/>
      <c r="AKD11" s="140"/>
      <c r="AKE11" s="140"/>
      <c r="AKF11" s="140"/>
      <c r="AKG11" s="140"/>
      <c r="AKH11" s="140"/>
      <c r="AKI11" s="140"/>
      <c r="AKJ11" s="140"/>
      <c r="AKK11" s="140"/>
      <c r="AKL11" s="140"/>
      <c r="AKM11" s="140"/>
      <c r="AKN11" s="140"/>
      <c r="AKO11" s="140"/>
      <c r="AKP11" s="140"/>
      <c r="AKQ11" s="140"/>
      <c r="AKR11" s="140"/>
      <c r="AKS11" s="140"/>
      <c r="AKT11" s="140"/>
      <c r="AKU11" s="140"/>
      <c r="AKV11" s="140"/>
      <c r="AKW11" s="140"/>
      <c r="AKX11" s="140"/>
      <c r="AKY11" s="140"/>
      <c r="AKZ11" s="140"/>
      <c r="ALA11" s="140"/>
      <c r="ALB11" s="140"/>
      <c r="ALC11" s="140"/>
      <c r="ALD11" s="140"/>
      <c r="ALE11" s="140"/>
      <c r="ALF11" s="140"/>
      <c r="ALG11" s="140"/>
      <c r="ALH11" s="140"/>
      <c r="ALI11" s="140"/>
      <c r="ALJ11" s="140"/>
      <c r="ALK11" s="140"/>
      <c r="ALL11" s="140"/>
      <c r="ALM11" s="140"/>
      <c r="ALN11" s="140"/>
      <c r="ALO11" s="140"/>
      <c r="ALP11" s="140"/>
      <c r="ALQ11" s="140"/>
      <c r="ALR11" s="140"/>
      <c r="ALS11" s="140"/>
      <c r="ALT11" s="140"/>
      <c r="ALU11" s="140"/>
      <c r="ALV11" s="140"/>
      <c r="ALW11" s="140"/>
      <c r="ALX11" s="140"/>
      <c r="ALY11" s="140"/>
      <c r="ALZ11" s="140"/>
      <c r="AMA11" s="140"/>
      <c r="AMB11" s="140"/>
      <c r="AMC11" s="140"/>
      <c r="AMD11" s="140"/>
      <c r="AME11" s="140"/>
    </row>
    <row r="12" spans="1:1019" x14ac:dyDescent="0.3">
      <c r="A12" s="140"/>
      <c r="B12" s="176" t="s">
        <v>21</v>
      </c>
      <c r="C12" s="175" t="s">
        <v>220</v>
      </c>
      <c r="D12" s="174">
        <v>132.1</v>
      </c>
      <c r="E12" s="174">
        <v>66.05</v>
      </c>
      <c r="F12" s="214">
        <v>0.5</v>
      </c>
      <c r="G12" s="171" t="str">
        <f t="shared" si="0"/>
        <v>F</v>
      </c>
      <c r="H12" s="213" t="s">
        <v>195</v>
      </c>
      <c r="I12" s="144" t="s">
        <v>195</v>
      </c>
      <c r="J12" s="210" t="s">
        <v>195</v>
      </c>
      <c r="K12" s="211">
        <v>8</v>
      </c>
      <c r="L12" s="210" t="s">
        <v>195</v>
      </c>
      <c r="M12" s="144" t="s">
        <v>195</v>
      </c>
      <c r="N12" s="210" t="s">
        <v>195</v>
      </c>
      <c r="O12" s="144" t="s">
        <v>195</v>
      </c>
      <c r="P12" s="209" t="s">
        <v>195</v>
      </c>
      <c r="Q12" s="144" t="s">
        <v>195</v>
      </c>
      <c r="R12" s="208" t="s">
        <v>195</v>
      </c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  <c r="IW12" s="140"/>
      <c r="IX12" s="140"/>
      <c r="IY12" s="140"/>
      <c r="IZ12" s="140"/>
      <c r="JA12" s="140"/>
      <c r="JB12" s="140"/>
      <c r="JC12" s="140"/>
      <c r="JD12" s="140"/>
      <c r="JE12" s="140"/>
      <c r="JF12" s="140"/>
      <c r="JG12" s="140"/>
      <c r="JH12" s="140"/>
      <c r="JI12" s="140"/>
      <c r="JJ12" s="140"/>
      <c r="JK12" s="140"/>
      <c r="JL12" s="140"/>
      <c r="JM12" s="140"/>
      <c r="JN12" s="140"/>
      <c r="JO12" s="140"/>
      <c r="JP12" s="140"/>
      <c r="JQ12" s="140"/>
      <c r="JR12" s="140"/>
      <c r="JS12" s="140"/>
      <c r="JT12" s="140"/>
      <c r="JU12" s="140"/>
      <c r="JV12" s="140"/>
      <c r="JW12" s="140"/>
      <c r="JX12" s="140"/>
      <c r="JY12" s="140"/>
      <c r="JZ12" s="140"/>
      <c r="KA12" s="140"/>
      <c r="KB12" s="140"/>
      <c r="KC12" s="140"/>
      <c r="KD12" s="140"/>
      <c r="KE12" s="140"/>
      <c r="KF12" s="140"/>
      <c r="KG12" s="140"/>
      <c r="KH12" s="140"/>
      <c r="KI12" s="140"/>
      <c r="KJ12" s="140"/>
      <c r="KK12" s="140"/>
      <c r="KL12" s="140"/>
      <c r="KM12" s="140"/>
      <c r="KN12" s="140"/>
      <c r="KO12" s="140"/>
      <c r="KP12" s="140"/>
      <c r="KQ12" s="140"/>
      <c r="KR12" s="140"/>
      <c r="KS12" s="140"/>
      <c r="KT12" s="140"/>
      <c r="KU12" s="140"/>
      <c r="KV12" s="140"/>
      <c r="KW12" s="140"/>
      <c r="KX12" s="140"/>
      <c r="KY12" s="140"/>
      <c r="KZ12" s="140"/>
      <c r="LA12" s="140"/>
      <c r="LB12" s="140"/>
      <c r="LC12" s="140"/>
      <c r="LD12" s="140"/>
      <c r="LE12" s="140"/>
      <c r="LF12" s="140"/>
      <c r="LG12" s="140"/>
      <c r="LH12" s="140"/>
      <c r="LI12" s="140"/>
      <c r="LJ12" s="140"/>
      <c r="LK12" s="140"/>
      <c r="LL12" s="140"/>
      <c r="LM12" s="140"/>
      <c r="LN12" s="140"/>
      <c r="LO12" s="140"/>
      <c r="LP12" s="140"/>
      <c r="LQ12" s="140"/>
      <c r="LR12" s="140"/>
      <c r="LS12" s="140"/>
      <c r="LT12" s="140"/>
      <c r="LU12" s="140"/>
      <c r="LV12" s="140"/>
      <c r="LW12" s="140"/>
      <c r="LX12" s="140"/>
      <c r="LY12" s="140"/>
      <c r="LZ12" s="140"/>
      <c r="MA12" s="140"/>
      <c r="MB12" s="140"/>
      <c r="MC12" s="140"/>
      <c r="MD12" s="140"/>
      <c r="ME12" s="140"/>
      <c r="MF12" s="140"/>
      <c r="MG12" s="140"/>
      <c r="MH12" s="140"/>
      <c r="MI12" s="140"/>
      <c r="MJ12" s="140"/>
      <c r="MK12" s="140"/>
      <c r="ML12" s="140"/>
      <c r="MM12" s="140"/>
      <c r="MN12" s="140"/>
      <c r="MO12" s="140"/>
      <c r="MP12" s="140"/>
      <c r="MQ12" s="140"/>
      <c r="MR12" s="140"/>
      <c r="MS12" s="140"/>
      <c r="MT12" s="140"/>
      <c r="MU12" s="140"/>
      <c r="MV12" s="140"/>
      <c r="MW12" s="140"/>
      <c r="MX12" s="140"/>
      <c r="MY12" s="140"/>
      <c r="MZ12" s="140"/>
      <c r="NA12" s="140"/>
      <c r="NB12" s="140"/>
      <c r="NC12" s="140"/>
      <c r="ND12" s="140"/>
      <c r="NE12" s="140"/>
      <c r="NF12" s="140"/>
      <c r="NG12" s="140"/>
      <c r="NH12" s="140"/>
      <c r="NI12" s="140"/>
      <c r="NJ12" s="140"/>
      <c r="NK12" s="140"/>
      <c r="NL12" s="140"/>
      <c r="NM12" s="140"/>
      <c r="NN12" s="140"/>
      <c r="NO12" s="140"/>
      <c r="NP12" s="140"/>
      <c r="NQ12" s="140"/>
      <c r="NR12" s="140"/>
      <c r="NS12" s="140"/>
      <c r="NT12" s="140"/>
      <c r="NU12" s="140"/>
      <c r="NV12" s="140"/>
      <c r="NW12" s="140"/>
      <c r="NX12" s="140"/>
      <c r="NY12" s="140"/>
      <c r="NZ12" s="140"/>
      <c r="OA12" s="140"/>
      <c r="OB12" s="140"/>
      <c r="OC12" s="140"/>
      <c r="OD12" s="140"/>
      <c r="OE12" s="140"/>
      <c r="OF12" s="140"/>
      <c r="OG12" s="140"/>
      <c r="OH12" s="140"/>
      <c r="OI12" s="140"/>
      <c r="OJ12" s="140"/>
      <c r="OK12" s="140"/>
      <c r="OL12" s="140"/>
      <c r="OM12" s="140"/>
      <c r="ON12" s="140"/>
      <c r="OO12" s="140"/>
      <c r="OP12" s="140"/>
      <c r="OQ12" s="140"/>
      <c r="OR12" s="140"/>
      <c r="OS12" s="140"/>
      <c r="OT12" s="140"/>
      <c r="OU12" s="140"/>
      <c r="OV12" s="140"/>
      <c r="OW12" s="140"/>
      <c r="OX12" s="140"/>
      <c r="OY12" s="140"/>
      <c r="OZ12" s="140"/>
      <c r="PA12" s="140"/>
      <c r="PB12" s="140"/>
      <c r="PC12" s="140"/>
      <c r="PD12" s="140"/>
      <c r="PE12" s="140"/>
      <c r="PF12" s="140"/>
      <c r="PG12" s="140"/>
      <c r="PH12" s="140"/>
      <c r="PI12" s="140"/>
      <c r="PJ12" s="140"/>
      <c r="PK12" s="140"/>
      <c r="PL12" s="140"/>
      <c r="PM12" s="140"/>
      <c r="PN12" s="140"/>
      <c r="PO12" s="140"/>
      <c r="PP12" s="140"/>
      <c r="PQ12" s="140"/>
      <c r="PR12" s="140"/>
      <c r="PS12" s="140"/>
      <c r="PT12" s="140"/>
      <c r="PU12" s="140"/>
      <c r="PV12" s="140"/>
      <c r="PW12" s="140"/>
      <c r="PX12" s="140"/>
      <c r="PY12" s="140"/>
      <c r="PZ12" s="140"/>
      <c r="QA12" s="140"/>
      <c r="QB12" s="140"/>
      <c r="QC12" s="140"/>
      <c r="QD12" s="140"/>
      <c r="QE12" s="140"/>
      <c r="QF12" s="140"/>
      <c r="QG12" s="140"/>
      <c r="QH12" s="140"/>
      <c r="QI12" s="140"/>
      <c r="QJ12" s="140"/>
      <c r="QK12" s="140"/>
      <c r="QL12" s="140"/>
      <c r="QM12" s="140"/>
      <c r="QN12" s="140"/>
      <c r="QO12" s="140"/>
      <c r="QP12" s="140"/>
      <c r="QQ12" s="140"/>
      <c r="QR12" s="140"/>
      <c r="QS12" s="140"/>
      <c r="QT12" s="140"/>
      <c r="QU12" s="140"/>
      <c r="QV12" s="140"/>
      <c r="QW12" s="140"/>
      <c r="QX12" s="140"/>
      <c r="QY12" s="140"/>
      <c r="QZ12" s="140"/>
      <c r="RA12" s="140"/>
      <c r="RB12" s="140"/>
      <c r="RC12" s="140"/>
      <c r="RD12" s="140"/>
      <c r="RE12" s="140"/>
      <c r="RF12" s="140"/>
      <c r="RG12" s="140"/>
      <c r="RH12" s="140"/>
      <c r="RI12" s="140"/>
      <c r="RJ12" s="140"/>
      <c r="RK12" s="140"/>
      <c r="RL12" s="140"/>
      <c r="RM12" s="140"/>
      <c r="RN12" s="140"/>
      <c r="RO12" s="140"/>
      <c r="RP12" s="140"/>
      <c r="RQ12" s="140"/>
      <c r="RR12" s="140"/>
      <c r="RS12" s="140"/>
      <c r="RT12" s="140"/>
      <c r="RU12" s="140"/>
      <c r="RV12" s="140"/>
      <c r="RW12" s="140"/>
      <c r="RX12" s="140"/>
      <c r="RY12" s="140"/>
      <c r="RZ12" s="140"/>
      <c r="SA12" s="140"/>
      <c r="SB12" s="140"/>
      <c r="SC12" s="140"/>
      <c r="SD12" s="140"/>
      <c r="SE12" s="140"/>
      <c r="SF12" s="140"/>
      <c r="SG12" s="140"/>
      <c r="SH12" s="140"/>
      <c r="SI12" s="140"/>
      <c r="SJ12" s="140"/>
      <c r="SK12" s="140"/>
      <c r="SL12" s="140"/>
      <c r="SM12" s="140"/>
      <c r="SN12" s="140"/>
      <c r="SO12" s="140"/>
      <c r="SP12" s="140"/>
      <c r="SQ12" s="140"/>
      <c r="SR12" s="140"/>
      <c r="SS12" s="140"/>
      <c r="ST12" s="140"/>
      <c r="SU12" s="140"/>
      <c r="SV12" s="140"/>
      <c r="SW12" s="140"/>
      <c r="SX12" s="140"/>
      <c r="SY12" s="140"/>
      <c r="SZ12" s="140"/>
      <c r="TA12" s="140"/>
      <c r="TB12" s="140"/>
      <c r="TC12" s="140"/>
      <c r="TD12" s="140"/>
      <c r="TE12" s="140"/>
      <c r="TF12" s="140"/>
      <c r="TG12" s="140"/>
      <c r="TH12" s="140"/>
      <c r="TI12" s="140"/>
      <c r="TJ12" s="140"/>
      <c r="TK12" s="140"/>
      <c r="TL12" s="140"/>
      <c r="TM12" s="140"/>
      <c r="TN12" s="140"/>
      <c r="TO12" s="140"/>
      <c r="TP12" s="140"/>
      <c r="TQ12" s="140"/>
      <c r="TR12" s="140"/>
      <c r="TS12" s="140"/>
      <c r="TT12" s="140"/>
      <c r="TU12" s="140"/>
      <c r="TV12" s="140"/>
      <c r="TW12" s="140"/>
      <c r="TX12" s="140"/>
      <c r="TY12" s="140"/>
      <c r="TZ12" s="140"/>
      <c r="UA12" s="140"/>
      <c r="UB12" s="140"/>
      <c r="UC12" s="140"/>
      <c r="UD12" s="140"/>
      <c r="UE12" s="140"/>
      <c r="UF12" s="140"/>
      <c r="UG12" s="140"/>
      <c r="UH12" s="140"/>
      <c r="UI12" s="140"/>
      <c r="UJ12" s="140"/>
      <c r="UK12" s="140"/>
      <c r="UL12" s="140"/>
      <c r="UM12" s="140"/>
      <c r="UN12" s="140"/>
      <c r="UO12" s="140"/>
      <c r="UP12" s="140"/>
      <c r="UQ12" s="140"/>
      <c r="UR12" s="140"/>
      <c r="US12" s="140"/>
      <c r="UT12" s="140"/>
      <c r="UU12" s="140"/>
      <c r="UV12" s="140"/>
      <c r="UW12" s="140"/>
      <c r="UX12" s="140"/>
      <c r="UY12" s="140"/>
      <c r="UZ12" s="140"/>
      <c r="VA12" s="140"/>
      <c r="VB12" s="140"/>
      <c r="VC12" s="140"/>
      <c r="VD12" s="140"/>
      <c r="VE12" s="140"/>
      <c r="VF12" s="140"/>
      <c r="VG12" s="140"/>
      <c r="VH12" s="140"/>
      <c r="VI12" s="140"/>
      <c r="VJ12" s="140"/>
      <c r="VK12" s="140"/>
      <c r="VL12" s="140"/>
      <c r="VM12" s="140"/>
      <c r="VN12" s="140"/>
      <c r="VO12" s="140"/>
      <c r="VP12" s="140"/>
      <c r="VQ12" s="140"/>
      <c r="VR12" s="140"/>
      <c r="VS12" s="140"/>
      <c r="VT12" s="140"/>
      <c r="VU12" s="140"/>
      <c r="VV12" s="140"/>
      <c r="VW12" s="140"/>
      <c r="VX12" s="140"/>
      <c r="VY12" s="140"/>
      <c r="VZ12" s="140"/>
      <c r="WA12" s="140"/>
      <c r="WB12" s="140"/>
      <c r="WC12" s="140"/>
      <c r="WD12" s="140"/>
      <c r="WE12" s="140"/>
      <c r="WF12" s="140"/>
      <c r="WG12" s="140"/>
      <c r="WH12" s="140"/>
      <c r="WI12" s="140"/>
      <c r="WJ12" s="140"/>
      <c r="WK12" s="140"/>
      <c r="WL12" s="140"/>
      <c r="WM12" s="140"/>
      <c r="WN12" s="140"/>
      <c r="WO12" s="140"/>
      <c r="WP12" s="140"/>
      <c r="WQ12" s="140"/>
      <c r="WR12" s="140"/>
      <c r="WS12" s="140"/>
      <c r="WT12" s="140"/>
      <c r="WU12" s="140"/>
      <c r="WV12" s="140"/>
      <c r="WW12" s="140"/>
      <c r="WX12" s="140"/>
      <c r="WY12" s="140"/>
      <c r="WZ12" s="140"/>
      <c r="XA12" s="140"/>
      <c r="XB12" s="140"/>
      <c r="XC12" s="140"/>
      <c r="XD12" s="140"/>
      <c r="XE12" s="140"/>
      <c r="XF12" s="140"/>
      <c r="XG12" s="140"/>
      <c r="XH12" s="140"/>
      <c r="XI12" s="140"/>
      <c r="XJ12" s="140"/>
      <c r="XK12" s="140"/>
      <c r="XL12" s="140"/>
      <c r="XM12" s="140"/>
      <c r="XN12" s="140"/>
      <c r="XO12" s="140"/>
      <c r="XP12" s="140"/>
      <c r="XQ12" s="140"/>
      <c r="XR12" s="140"/>
      <c r="XS12" s="140"/>
      <c r="XT12" s="140"/>
      <c r="XU12" s="140"/>
      <c r="XV12" s="140"/>
      <c r="XW12" s="140"/>
      <c r="XX12" s="140"/>
      <c r="XY12" s="140"/>
      <c r="XZ12" s="140"/>
      <c r="YA12" s="140"/>
      <c r="YB12" s="140"/>
      <c r="YC12" s="140"/>
      <c r="YD12" s="140"/>
      <c r="YE12" s="140"/>
      <c r="YF12" s="140"/>
      <c r="YG12" s="140"/>
      <c r="YH12" s="140"/>
      <c r="YI12" s="140"/>
      <c r="YJ12" s="140"/>
      <c r="YK12" s="140"/>
      <c r="YL12" s="140"/>
      <c r="YM12" s="140"/>
      <c r="YN12" s="140"/>
      <c r="YO12" s="140"/>
      <c r="YP12" s="140"/>
      <c r="YQ12" s="140"/>
      <c r="YR12" s="140"/>
      <c r="YS12" s="140"/>
      <c r="YT12" s="140"/>
      <c r="YU12" s="140"/>
      <c r="YV12" s="140"/>
      <c r="YW12" s="140"/>
      <c r="YX12" s="140"/>
      <c r="YY12" s="140"/>
      <c r="YZ12" s="140"/>
      <c r="ZA12" s="140"/>
      <c r="ZB12" s="140"/>
      <c r="ZC12" s="140"/>
      <c r="ZD12" s="140"/>
      <c r="ZE12" s="140"/>
      <c r="ZF12" s="140"/>
      <c r="ZG12" s="140"/>
      <c r="ZH12" s="140"/>
      <c r="ZI12" s="140"/>
      <c r="ZJ12" s="140"/>
      <c r="ZK12" s="140"/>
      <c r="ZL12" s="140"/>
      <c r="ZM12" s="140"/>
      <c r="ZN12" s="140"/>
      <c r="ZO12" s="140"/>
      <c r="ZP12" s="140"/>
      <c r="ZQ12" s="140"/>
      <c r="ZR12" s="140"/>
      <c r="ZS12" s="140"/>
      <c r="ZT12" s="140"/>
      <c r="ZU12" s="140"/>
      <c r="ZV12" s="140"/>
      <c r="ZW12" s="140"/>
      <c r="ZX12" s="140"/>
      <c r="ZY12" s="140"/>
      <c r="ZZ12" s="140"/>
      <c r="AAA12" s="140"/>
      <c r="AAB12" s="140"/>
      <c r="AAC12" s="140"/>
      <c r="AAD12" s="140"/>
      <c r="AAE12" s="140"/>
      <c r="AAF12" s="140"/>
      <c r="AAG12" s="140"/>
      <c r="AAH12" s="140"/>
      <c r="AAI12" s="140"/>
      <c r="AAJ12" s="140"/>
      <c r="AAK12" s="140"/>
      <c r="AAL12" s="140"/>
      <c r="AAM12" s="140"/>
      <c r="AAN12" s="140"/>
      <c r="AAO12" s="140"/>
      <c r="AAP12" s="140"/>
      <c r="AAQ12" s="140"/>
      <c r="AAR12" s="140"/>
      <c r="AAS12" s="140"/>
      <c r="AAT12" s="140"/>
      <c r="AAU12" s="140"/>
      <c r="AAV12" s="140"/>
      <c r="AAW12" s="140"/>
      <c r="AAX12" s="140"/>
      <c r="AAY12" s="140"/>
      <c r="AAZ12" s="140"/>
      <c r="ABA12" s="140"/>
      <c r="ABB12" s="140"/>
      <c r="ABC12" s="140"/>
      <c r="ABD12" s="140"/>
      <c r="ABE12" s="140"/>
      <c r="ABF12" s="140"/>
      <c r="ABG12" s="140"/>
      <c r="ABH12" s="140"/>
      <c r="ABI12" s="140"/>
      <c r="ABJ12" s="140"/>
      <c r="ABK12" s="140"/>
      <c r="ABL12" s="140"/>
      <c r="ABM12" s="140"/>
      <c r="ABN12" s="140"/>
      <c r="ABO12" s="140"/>
      <c r="ABP12" s="140"/>
      <c r="ABQ12" s="140"/>
      <c r="ABR12" s="140"/>
      <c r="ABS12" s="140"/>
      <c r="ABT12" s="140"/>
      <c r="ABU12" s="140"/>
      <c r="ABV12" s="140"/>
      <c r="ABW12" s="140"/>
      <c r="ABX12" s="140"/>
      <c r="ABY12" s="140"/>
      <c r="ABZ12" s="140"/>
      <c r="ACA12" s="140"/>
      <c r="ACB12" s="140"/>
      <c r="ACC12" s="140"/>
      <c r="ACD12" s="140"/>
      <c r="ACE12" s="140"/>
      <c r="ACF12" s="140"/>
      <c r="ACG12" s="140"/>
      <c r="ACH12" s="140"/>
      <c r="ACI12" s="140"/>
      <c r="ACJ12" s="140"/>
      <c r="ACK12" s="140"/>
      <c r="ACL12" s="140"/>
      <c r="ACM12" s="140"/>
      <c r="ACN12" s="140"/>
      <c r="ACO12" s="140"/>
      <c r="ACP12" s="140"/>
      <c r="ACQ12" s="140"/>
      <c r="ACR12" s="140"/>
      <c r="ACS12" s="140"/>
      <c r="ACT12" s="140"/>
      <c r="ACU12" s="140"/>
      <c r="ACV12" s="140"/>
      <c r="ACW12" s="140"/>
      <c r="ACX12" s="140"/>
      <c r="ACY12" s="140"/>
      <c r="ACZ12" s="140"/>
      <c r="ADA12" s="140"/>
      <c r="ADB12" s="140"/>
      <c r="ADC12" s="140"/>
      <c r="ADD12" s="140"/>
      <c r="ADE12" s="140"/>
      <c r="ADF12" s="140"/>
      <c r="ADG12" s="140"/>
      <c r="ADH12" s="140"/>
      <c r="ADI12" s="140"/>
      <c r="ADJ12" s="140"/>
      <c r="ADK12" s="140"/>
      <c r="ADL12" s="140"/>
      <c r="ADM12" s="140"/>
      <c r="ADN12" s="140"/>
      <c r="ADO12" s="140"/>
      <c r="ADP12" s="140"/>
      <c r="ADQ12" s="140"/>
      <c r="ADR12" s="140"/>
      <c r="ADS12" s="140"/>
      <c r="ADT12" s="140"/>
      <c r="ADU12" s="140"/>
      <c r="ADV12" s="140"/>
      <c r="ADW12" s="140"/>
      <c r="ADX12" s="140"/>
      <c r="ADY12" s="140"/>
      <c r="ADZ12" s="140"/>
      <c r="AEA12" s="140"/>
      <c r="AEB12" s="140"/>
      <c r="AEC12" s="140"/>
      <c r="AED12" s="140"/>
      <c r="AEE12" s="140"/>
      <c r="AEF12" s="140"/>
      <c r="AEG12" s="140"/>
      <c r="AEH12" s="140"/>
      <c r="AEI12" s="140"/>
      <c r="AEJ12" s="140"/>
      <c r="AEK12" s="140"/>
      <c r="AEL12" s="140"/>
      <c r="AEM12" s="140"/>
      <c r="AEN12" s="140"/>
      <c r="AEO12" s="140"/>
      <c r="AEP12" s="140"/>
      <c r="AEQ12" s="140"/>
      <c r="AER12" s="140"/>
      <c r="AES12" s="140"/>
      <c r="AET12" s="140"/>
      <c r="AEU12" s="140"/>
      <c r="AEV12" s="140"/>
      <c r="AEW12" s="140"/>
      <c r="AEX12" s="140"/>
      <c r="AEY12" s="140"/>
      <c r="AEZ12" s="140"/>
      <c r="AFA12" s="140"/>
      <c r="AFB12" s="140"/>
      <c r="AFC12" s="140"/>
      <c r="AFD12" s="140"/>
      <c r="AFE12" s="140"/>
      <c r="AFF12" s="140"/>
      <c r="AFG12" s="140"/>
      <c r="AFH12" s="140"/>
      <c r="AFI12" s="140"/>
      <c r="AFJ12" s="140"/>
      <c r="AFK12" s="140"/>
      <c r="AFL12" s="140"/>
      <c r="AFM12" s="140"/>
      <c r="AFN12" s="140"/>
      <c r="AFO12" s="140"/>
      <c r="AFP12" s="140"/>
      <c r="AFQ12" s="140"/>
      <c r="AFR12" s="140"/>
      <c r="AFS12" s="140"/>
      <c r="AFT12" s="140"/>
      <c r="AFU12" s="140"/>
      <c r="AFV12" s="140"/>
      <c r="AFW12" s="140"/>
      <c r="AFX12" s="140"/>
      <c r="AFY12" s="140"/>
      <c r="AFZ12" s="140"/>
      <c r="AGA12" s="140"/>
      <c r="AGB12" s="140"/>
      <c r="AGC12" s="140"/>
      <c r="AGD12" s="140"/>
      <c r="AGE12" s="140"/>
      <c r="AGF12" s="140"/>
      <c r="AGG12" s="140"/>
      <c r="AGH12" s="140"/>
      <c r="AGI12" s="140"/>
      <c r="AGJ12" s="140"/>
      <c r="AGK12" s="140"/>
      <c r="AGL12" s="140"/>
      <c r="AGM12" s="140"/>
      <c r="AGN12" s="140"/>
      <c r="AGO12" s="140"/>
      <c r="AGP12" s="140"/>
      <c r="AGQ12" s="140"/>
      <c r="AGR12" s="140"/>
      <c r="AGS12" s="140"/>
      <c r="AGT12" s="140"/>
      <c r="AGU12" s="140"/>
      <c r="AGV12" s="140"/>
      <c r="AGW12" s="140"/>
      <c r="AGX12" s="140"/>
      <c r="AGY12" s="140"/>
      <c r="AGZ12" s="140"/>
      <c r="AHA12" s="140"/>
      <c r="AHB12" s="140"/>
      <c r="AHC12" s="140"/>
      <c r="AHD12" s="140"/>
      <c r="AHE12" s="140"/>
      <c r="AHF12" s="140"/>
      <c r="AHG12" s="140"/>
      <c r="AHH12" s="140"/>
      <c r="AHI12" s="140"/>
      <c r="AHJ12" s="140"/>
      <c r="AHK12" s="140"/>
      <c r="AHL12" s="140"/>
      <c r="AHM12" s="140"/>
      <c r="AHN12" s="140"/>
      <c r="AHO12" s="140"/>
      <c r="AHP12" s="140"/>
      <c r="AHQ12" s="140"/>
      <c r="AHR12" s="140"/>
      <c r="AHS12" s="140"/>
      <c r="AHT12" s="140"/>
      <c r="AHU12" s="140"/>
      <c r="AHV12" s="140"/>
      <c r="AHW12" s="140"/>
      <c r="AHX12" s="140"/>
      <c r="AHY12" s="140"/>
      <c r="AHZ12" s="140"/>
      <c r="AIA12" s="140"/>
      <c r="AIB12" s="140"/>
      <c r="AIC12" s="140"/>
      <c r="AID12" s="140"/>
      <c r="AIE12" s="140"/>
      <c r="AIF12" s="140"/>
      <c r="AIG12" s="140"/>
      <c r="AIH12" s="140"/>
      <c r="AII12" s="140"/>
      <c r="AIJ12" s="140"/>
      <c r="AIK12" s="140"/>
      <c r="AIL12" s="140"/>
      <c r="AIM12" s="140"/>
      <c r="AIN12" s="140"/>
      <c r="AIO12" s="140"/>
      <c r="AIP12" s="140"/>
      <c r="AIQ12" s="140"/>
      <c r="AIR12" s="140"/>
      <c r="AIS12" s="140"/>
      <c r="AIT12" s="140"/>
      <c r="AIU12" s="140"/>
      <c r="AIV12" s="140"/>
      <c r="AIW12" s="140"/>
      <c r="AIX12" s="140"/>
      <c r="AIY12" s="140"/>
      <c r="AIZ12" s="140"/>
      <c r="AJA12" s="140"/>
      <c r="AJB12" s="140"/>
      <c r="AJC12" s="140"/>
      <c r="AJD12" s="140"/>
      <c r="AJE12" s="140"/>
      <c r="AJF12" s="140"/>
      <c r="AJG12" s="140"/>
      <c r="AJH12" s="140"/>
      <c r="AJI12" s="140"/>
      <c r="AJJ12" s="140"/>
      <c r="AJK12" s="140"/>
      <c r="AJL12" s="140"/>
      <c r="AJM12" s="140"/>
      <c r="AJN12" s="140"/>
      <c r="AJO12" s="140"/>
      <c r="AJP12" s="140"/>
      <c r="AJQ12" s="140"/>
      <c r="AJR12" s="140"/>
      <c r="AJS12" s="140"/>
      <c r="AJT12" s="140"/>
      <c r="AJU12" s="140"/>
      <c r="AJV12" s="140"/>
      <c r="AJW12" s="140"/>
      <c r="AJX12" s="140"/>
      <c r="AJY12" s="140"/>
      <c r="AJZ12" s="140"/>
      <c r="AKA12" s="140"/>
      <c r="AKB12" s="140"/>
      <c r="AKC12" s="140"/>
      <c r="AKD12" s="140"/>
      <c r="AKE12" s="140"/>
      <c r="AKF12" s="140"/>
      <c r="AKG12" s="140"/>
      <c r="AKH12" s="140"/>
      <c r="AKI12" s="140"/>
      <c r="AKJ12" s="140"/>
      <c r="AKK12" s="140"/>
      <c r="AKL12" s="140"/>
      <c r="AKM12" s="140"/>
      <c r="AKN12" s="140"/>
      <c r="AKO12" s="140"/>
      <c r="AKP12" s="140"/>
      <c r="AKQ12" s="140"/>
      <c r="AKR12" s="140"/>
      <c r="AKS12" s="140"/>
      <c r="AKT12" s="140"/>
      <c r="AKU12" s="140"/>
      <c r="AKV12" s="140"/>
      <c r="AKW12" s="140"/>
      <c r="AKX12" s="140"/>
      <c r="AKY12" s="140"/>
      <c r="AKZ12" s="140"/>
      <c r="ALA12" s="140"/>
      <c r="ALB12" s="140"/>
      <c r="ALC12" s="140"/>
      <c r="ALD12" s="140"/>
      <c r="ALE12" s="140"/>
      <c r="ALF12" s="140"/>
      <c r="ALG12" s="140"/>
      <c r="ALH12" s="140"/>
      <c r="ALI12" s="140"/>
      <c r="ALJ12" s="140"/>
      <c r="ALK12" s="140"/>
      <c r="ALL12" s="140"/>
      <c r="ALM12" s="140"/>
      <c r="ALN12" s="140"/>
      <c r="ALO12" s="140"/>
      <c r="ALP12" s="140"/>
      <c r="ALQ12" s="140"/>
      <c r="ALR12" s="140"/>
      <c r="ALS12" s="140"/>
      <c r="ALT12" s="140"/>
      <c r="ALU12" s="140"/>
      <c r="ALV12" s="140"/>
      <c r="ALW12" s="140"/>
      <c r="ALX12" s="140"/>
      <c r="ALY12" s="140"/>
      <c r="ALZ12" s="140"/>
      <c r="AMA12" s="140"/>
      <c r="AMB12" s="140"/>
      <c r="AMC12" s="140"/>
      <c r="AMD12" s="140"/>
      <c r="AME12" s="140"/>
    </row>
    <row r="13" spans="1:1019" x14ac:dyDescent="0.3">
      <c r="A13" s="140"/>
      <c r="B13" s="176" t="s">
        <v>22</v>
      </c>
      <c r="C13" s="175" t="s">
        <v>219</v>
      </c>
      <c r="D13" s="174">
        <v>172.2</v>
      </c>
      <c r="E13" s="174">
        <v>1.722</v>
      </c>
      <c r="F13" s="214">
        <v>0.01</v>
      </c>
      <c r="G13" s="171" t="str">
        <f t="shared" si="0"/>
        <v>G</v>
      </c>
      <c r="H13" s="213" t="s">
        <v>195</v>
      </c>
      <c r="I13" s="144" t="s">
        <v>195</v>
      </c>
      <c r="J13" s="210" t="s">
        <v>195</v>
      </c>
      <c r="K13" s="211">
        <v>48</v>
      </c>
      <c r="L13" s="210" t="s">
        <v>195</v>
      </c>
      <c r="M13" s="144" t="s">
        <v>195</v>
      </c>
      <c r="N13" s="210" t="s">
        <v>195</v>
      </c>
      <c r="O13" s="144" t="s">
        <v>195</v>
      </c>
      <c r="P13" s="209" t="s">
        <v>195</v>
      </c>
      <c r="Q13" s="144" t="s">
        <v>195</v>
      </c>
      <c r="R13" s="208" t="s">
        <v>195</v>
      </c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  <c r="IW13" s="140"/>
      <c r="IX13" s="140"/>
      <c r="IY13" s="140"/>
      <c r="IZ13" s="140"/>
      <c r="JA13" s="140"/>
      <c r="JB13" s="140"/>
      <c r="JC13" s="140"/>
      <c r="JD13" s="140"/>
      <c r="JE13" s="140"/>
      <c r="JF13" s="140"/>
      <c r="JG13" s="140"/>
      <c r="JH13" s="140"/>
      <c r="JI13" s="140"/>
      <c r="JJ13" s="140"/>
      <c r="JK13" s="140"/>
      <c r="JL13" s="140"/>
      <c r="JM13" s="140"/>
      <c r="JN13" s="140"/>
      <c r="JO13" s="140"/>
      <c r="JP13" s="140"/>
      <c r="JQ13" s="140"/>
      <c r="JR13" s="140"/>
      <c r="JS13" s="140"/>
      <c r="JT13" s="140"/>
      <c r="JU13" s="140"/>
      <c r="JV13" s="140"/>
      <c r="JW13" s="140"/>
      <c r="JX13" s="140"/>
      <c r="JY13" s="140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  <c r="KN13" s="140"/>
      <c r="KO13" s="140"/>
      <c r="KP13" s="140"/>
      <c r="KQ13" s="140"/>
      <c r="KR13" s="140"/>
      <c r="KS13" s="140"/>
      <c r="KT13" s="140"/>
      <c r="KU13" s="140"/>
      <c r="KV13" s="140"/>
      <c r="KW13" s="140"/>
      <c r="KX13" s="140"/>
      <c r="KY13" s="140"/>
      <c r="KZ13" s="140"/>
      <c r="LA13" s="140"/>
      <c r="LB13" s="140"/>
      <c r="LC13" s="140"/>
      <c r="LD13" s="140"/>
      <c r="LE13" s="140"/>
      <c r="LF13" s="140"/>
      <c r="LG13" s="140"/>
      <c r="LH13" s="140"/>
      <c r="LI13" s="140"/>
      <c r="LJ13" s="140"/>
      <c r="LK13" s="140"/>
      <c r="LL13" s="140"/>
      <c r="LM13" s="140"/>
      <c r="LN13" s="140"/>
      <c r="LO13" s="140"/>
      <c r="LP13" s="140"/>
      <c r="LQ13" s="140"/>
      <c r="LR13" s="140"/>
      <c r="LS13" s="140"/>
      <c r="LT13" s="140"/>
      <c r="LU13" s="140"/>
      <c r="LV13" s="140"/>
      <c r="LW13" s="140"/>
      <c r="LX13" s="140"/>
      <c r="LY13" s="140"/>
      <c r="LZ13" s="140"/>
      <c r="MA13" s="140"/>
      <c r="MB13" s="140"/>
      <c r="MC13" s="140"/>
      <c r="MD13" s="140"/>
      <c r="ME13" s="140"/>
      <c r="MF13" s="140"/>
      <c r="MG13" s="140"/>
      <c r="MH13" s="140"/>
      <c r="MI13" s="140"/>
      <c r="MJ13" s="140"/>
      <c r="MK13" s="140"/>
      <c r="ML13" s="140"/>
      <c r="MM13" s="140"/>
      <c r="MN13" s="140"/>
      <c r="MO13" s="140"/>
      <c r="MP13" s="140"/>
      <c r="MQ13" s="140"/>
      <c r="MR13" s="140"/>
      <c r="MS13" s="140"/>
      <c r="MT13" s="140"/>
      <c r="MU13" s="140"/>
      <c r="MV13" s="140"/>
      <c r="MW13" s="140"/>
      <c r="MX13" s="140"/>
      <c r="MY13" s="140"/>
      <c r="MZ13" s="140"/>
      <c r="NA13" s="140"/>
      <c r="NB13" s="140"/>
      <c r="NC13" s="140"/>
      <c r="ND13" s="140"/>
      <c r="NE13" s="140"/>
      <c r="NF13" s="140"/>
      <c r="NG13" s="140"/>
      <c r="NH13" s="140"/>
      <c r="NI13" s="140"/>
      <c r="NJ13" s="140"/>
      <c r="NK13" s="140"/>
      <c r="NL13" s="140"/>
      <c r="NM13" s="140"/>
      <c r="NN13" s="140"/>
      <c r="NO13" s="140"/>
      <c r="NP13" s="140"/>
      <c r="NQ13" s="140"/>
      <c r="NR13" s="140"/>
      <c r="NS13" s="140"/>
      <c r="NT13" s="140"/>
      <c r="NU13" s="140"/>
      <c r="NV13" s="140"/>
      <c r="NW13" s="140"/>
      <c r="NX13" s="140"/>
      <c r="NY13" s="140"/>
      <c r="NZ13" s="140"/>
      <c r="OA13" s="140"/>
      <c r="OB13" s="140"/>
      <c r="OC13" s="140"/>
      <c r="OD13" s="140"/>
      <c r="OE13" s="140"/>
      <c r="OF13" s="140"/>
      <c r="OG13" s="140"/>
      <c r="OH13" s="140"/>
      <c r="OI13" s="140"/>
      <c r="OJ13" s="140"/>
      <c r="OK13" s="140"/>
      <c r="OL13" s="140"/>
      <c r="OM13" s="140"/>
      <c r="ON13" s="140"/>
      <c r="OO13" s="140"/>
      <c r="OP13" s="140"/>
      <c r="OQ13" s="140"/>
      <c r="OR13" s="140"/>
      <c r="OS13" s="140"/>
      <c r="OT13" s="140"/>
      <c r="OU13" s="140"/>
      <c r="OV13" s="140"/>
      <c r="OW13" s="140"/>
      <c r="OX13" s="140"/>
      <c r="OY13" s="140"/>
      <c r="OZ13" s="140"/>
      <c r="PA13" s="140"/>
      <c r="PB13" s="140"/>
      <c r="PC13" s="140"/>
      <c r="PD13" s="140"/>
      <c r="PE13" s="140"/>
      <c r="PF13" s="140"/>
      <c r="PG13" s="140"/>
      <c r="PH13" s="140"/>
      <c r="PI13" s="140"/>
      <c r="PJ13" s="140"/>
      <c r="PK13" s="140"/>
      <c r="PL13" s="140"/>
      <c r="PM13" s="140"/>
      <c r="PN13" s="140"/>
      <c r="PO13" s="140"/>
      <c r="PP13" s="140"/>
      <c r="PQ13" s="140"/>
      <c r="PR13" s="140"/>
      <c r="PS13" s="140"/>
      <c r="PT13" s="140"/>
      <c r="PU13" s="140"/>
      <c r="PV13" s="140"/>
      <c r="PW13" s="140"/>
      <c r="PX13" s="140"/>
      <c r="PY13" s="140"/>
      <c r="PZ13" s="140"/>
      <c r="QA13" s="140"/>
      <c r="QB13" s="140"/>
      <c r="QC13" s="140"/>
      <c r="QD13" s="140"/>
      <c r="QE13" s="140"/>
      <c r="QF13" s="140"/>
      <c r="QG13" s="140"/>
      <c r="QH13" s="140"/>
      <c r="QI13" s="140"/>
      <c r="QJ13" s="140"/>
      <c r="QK13" s="140"/>
      <c r="QL13" s="140"/>
      <c r="QM13" s="140"/>
      <c r="QN13" s="140"/>
      <c r="QO13" s="140"/>
      <c r="QP13" s="140"/>
      <c r="QQ13" s="140"/>
      <c r="QR13" s="140"/>
      <c r="QS13" s="140"/>
      <c r="QT13" s="140"/>
      <c r="QU13" s="140"/>
      <c r="QV13" s="140"/>
      <c r="QW13" s="140"/>
      <c r="QX13" s="140"/>
      <c r="QY13" s="140"/>
      <c r="QZ13" s="140"/>
      <c r="RA13" s="140"/>
      <c r="RB13" s="140"/>
      <c r="RC13" s="140"/>
      <c r="RD13" s="140"/>
      <c r="RE13" s="140"/>
      <c r="RF13" s="140"/>
      <c r="RG13" s="140"/>
      <c r="RH13" s="140"/>
      <c r="RI13" s="140"/>
      <c r="RJ13" s="140"/>
      <c r="RK13" s="140"/>
      <c r="RL13" s="140"/>
      <c r="RM13" s="140"/>
      <c r="RN13" s="140"/>
      <c r="RO13" s="140"/>
      <c r="RP13" s="140"/>
      <c r="RQ13" s="140"/>
      <c r="RR13" s="140"/>
      <c r="RS13" s="140"/>
      <c r="RT13" s="140"/>
      <c r="RU13" s="140"/>
      <c r="RV13" s="140"/>
      <c r="RW13" s="140"/>
      <c r="RX13" s="140"/>
      <c r="RY13" s="140"/>
      <c r="RZ13" s="140"/>
      <c r="SA13" s="140"/>
      <c r="SB13" s="140"/>
      <c r="SC13" s="140"/>
      <c r="SD13" s="140"/>
      <c r="SE13" s="140"/>
      <c r="SF13" s="140"/>
      <c r="SG13" s="140"/>
      <c r="SH13" s="140"/>
      <c r="SI13" s="140"/>
      <c r="SJ13" s="140"/>
      <c r="SK13" s="140"/>
      <c r="SL13" s="140"/>
      <c r="SM13" s="140"/>
      <c r="SN13" s="140"/>
      <c r="SO13" s="140"/>
      <c r="SP13" s="140"/>
      <c r="SQ13" s="140"/>
      <c r="SR13" s="140"/>
      <c r="SS13" s="140"/>
      <c r="ST13" s="140"/>
      <c r="SU13" s="140"/>
      <c r="SV13" s="140"/>
      <c r="SW13" s="140"/>
      <c r="SX13" s="140"/>
      <c r="SY13" s="140"/>
      <c r="SZ13" s="140"/>
      <c r="TA13" s="140"/>
      <c r="TB13" s="140"/>
      <c r="TC13" s="140"/>
      <c r="TD13" s="140"/>
      <c r="TE13" s="140"/>
      <c r="TF13" s="140"/>
      <c r="TG13" s="140"/>
      <c r="TH13" s="140"/>
      <c r="TI13" s="140"/>
      <c r="TJ13" s="140"/>
      <c r="TK13" s="140"/>
      <c r="TL13" s="140"/>
      <c r="TM13" s="140"/>
      <c r="TN13" s="140"/>
      <c r="TO13" s="140"/>
      <c r="TP13" s="140"/>
      <c r="TQ13" s="140"/>
      <c r="TR13" s="140"/>
      <c r="TS13" s="140"/>
      <c r="TT13" s="140"/>
      <c r="TU13" s="140"/>
      <c r="TV13" s="140"/>
      <c r="TW13" s="140"/>
      <c r="TX13" s="140"/>
      <c r="TY13" s="140"/>
      <c r="TZ13" s="140"/>
      <c r="UA13" s="140"/>
      <c r="UB13" s="140"/>
      <c r="UC13" s="140"/>
      <c r="UD13" s="140"/>
      <c r="UE13" s="140"/>
      <c r="UF13" s="140"/>
      <c r="UG13" s="140"/>
      <c r="UH13" s="140"/>
      <c r="UI13" s="140"/>
      <c r="UJ13" s="140"/>
      <c r="UK13" s="140"/>
      <c r="UL13" s="140"/>
      <c r="UM13" s="140"/>
      <c r="UN13" s="140"/>
      <c r="UO13" s="140"/>
      <c r="UP13" s="140"/>
      <c r="UQ13" s="140"/>
      <c r="UR13" s="140"/>
      <c r="US13" s="140"/>
      <c r="UT13" s="140"/>
      <c r="UU13" s="140"/>
      <c r="UV13" s="140"/>
      <c r="UW13" s="140"/>
      <c r="UX13" s="140"/>
      <c r="UY13" s="140"/>
      <c r="UZ13" s="140"/>
      <c r="VA13" s="140"/>
      <c r="VB13" s="140"/>
      <c r="VC13" s="140"/>
      <c r="VD13" s="140"/>
      <c r="VE13" s="140"/>
      <c r="VF13" s="140"/>
      <c r="VG13" s="140"/>
      <c r="VH13" s="140"/>
      <c r="VI13" s="140"/>
      <c r="VJ13" s="140"/>
      <c r="VK13" s="140"/>
      <c r="VL13" s="140"/>
      <c r="VM13" s="140"/>
      <c r="VN13" s="140"/>
      <c r="VO13" s="140"/>
      <c r="VP13" s="140"/>
      <c r="VQ13" s="140"/>
      <c r="VR13" s="140"/>
      <c r="VS13" s="140"/>
      <c r="VT13" s="140"/>
      <c r="VU13" s="140"/>
      <c r="VV13" s="140"/>
      <c r="VW13" s="140"/>
      <c r="VX13" s="140"/>
      <c r="VY13" s="140"/>
      <c r="VZ13" s="140"/>
      <c r="WA13" s="140"/>
      <c r="WB13" s="140"/>
      <c r="WC13" s="140"/>
      <c r="WD13" s="140"/>
      <c r="WE13" s="140"/>
      <c r="WF13" s="140"/>
      <c r="WG13" s="140"/>
      <c r="WH13" s="140"/>
      <c r="WI13" s="140"/>
      <c r="WJ13" s="140"/>
      <c r="WK13" s="140"/>
      <c r="WL13" s="140"/>
      <c r="WM13" s="140"/>
      <c r="WN13" s="140"/>
      <c r="WO13" s="140"/>
      <c r="WP13" s="140"/>
      <c r="WQ13" s="140"/>
      <c r="WR13" s="140"/>
      <c r="WS13" s="140"/>
      <c r="WT13" s="140"/>
      <c r="WU13" s="140"/>
      <c r="WV13" s="140"/>
      <c r="WW13" s="140"/>
      <c r="WX13" s="140"/>
      <c r="WY13" s="140"/>
      <c r="WZ13" s="140"/>
      <c r="XA13" s="140"/>
      <c r="XB13" s="140"/>
      <c r="XC13" s="140"/>
      <c r="XD13" s="140"/>
      <c r="XE13" s="140"/>
      <c r="XF13" s="140"/>
      <c r="XG13" s="140"/>
      <c r="XH13" s="140"/>
      <c r="XI13" s="140"/>
      <c r="XJ13" s="140"/>
      <c r="XK13" s="140"/>
      <c r="XL13" s="140"/>
      <c r="XM13" s="140"/>
      <c r="XN13" s="140"/>
      <c r="XO13" s="140"/>
      <c r="XP13" s="140"/>
      <c r="XQ13" s="140"/>
      <c r="XR13" s="140"/>
      <c r="XS13" s="140"/>
      <c r="XT13" s="140"/>
      <c r="XU13" s="140"/>
      <c r="XV13" s="140"/>
      <c r="XW13" s="140"/>
      <c r="XX13" s="140"/>
      <c r="XY13" s="140"/>
      <c r="XZ13" s="140"/>
      <c r="YA13" s="140"/>
      <c r="YB13" s="140"/>
      <c r="YC13" s="140"/>
      <c r="YD13" s="140"/>
      <c r="YE13" s="140"/>
      <c r="YF13" s="140"/>
      <c r="YG13" s="140"/>
      <c r="YH13" s="140"/>
      <c r="YI13" s="140"/>
      <c r="YJ13" s="140"/>
      <c r="YK13" s="140"/>
      <c r="YL13" s="140"/>
      <c r="YM13" s="140"/>
      <c r="YN13" s="140"/>
      <c r="YO13" s="140"/>
      <c r="YP13" s="140"/>
      <c r="YQ13" s="140"/>
      <c r="YR13" s="140"/>
      <c r="YS13" s="140"/>
      <c r="YT13" s="140"/>
      <c r="YU13" s="140"/>
      <c r="YV13" s="140"/>
      <c r="YW13" s="140"/>
      <c r="YX13" s="140"/>
      <c r="YY13" s="140"/>
      <c r="YZ13" s="140"/>
      <c r="ZA13" s="140"/>
      <c r="ZB13" s="140"/>
      <c r="ZC13" s="140"/>
      <c r="ZD13" s="140"/>
      <c r="ZE13" s="140"/>
      <c r="ZF13" s="140"/>
      <c r="ZG13" s="140"/>
      <c r="ZH13" s="140"/>
      <c r="ZI13" s="140"/>
      <c r="ZJ13" s="140"/>
      <c r="ZK13" s="140"/>
      <c r="ZL13" s="140"/>
      <c r="ZM13" s="140"/>
      <c r="ZN13" s="140"/>
      <c r="ZO13" s="140"/>
      <c r="ZP13" s="140"/>
      <c r="ZQ13" s="140"/>
      <c r="ZR13" s="140"/>
      <c r="ZS13" s="140"/>
      <c r="ZT13" s="140"/>
      <c r="ZU13" s="140"/>
      <c r="ZV13" s="140"/>
      <c r="ZW13" s="140"/>
      <c r="ZX13" s="140"/>
      <c r="ZY13" s="140"/>
      <c r="ZZ13" s="140"/>
      <c r="AAA13" s="140"/>
      <c r="AAB13" s="140"/>
      <c r="AAC13" s="140"/>
      <c r="AAD13" s="140"/>
      <c r="AAE13" s="140"/>
      <c r="AAF13" s="140"/>
      <c r="AAG13" s="140"/>
      <c r="AAH13" s="140"/>
      <c r="AAI13" s="140"/>
      <c r="AAJ13" s="140"/>
      <c r="AAK13" s="140"/>
      <c r="AAL13" s="140"/>
      <c r="AAM13" s="140"/>
      <c r="AAN13" s="140"/>
      <c r="AAO13" s="140"/>
      <c r="AAP13" s="140"/>
      <c r="AAQ13" s="140"/>
      <c r="AAR13" s="140"/>
      <c r="AAS13" s="140"/>
      <c r="AAT13" s="140"/>
      <c r="AAU13" s="140"/>
      <c r="AAV13" s="140"/>
      <c r="AAW13" s="140"/>
      <c r="AAX13" s="140"/>
      <c r="AAY13" s="140"/>
      <c r="AAZ13" s="140"/>
      <c r="ABA13" s="140"/>
      <c r="ABB13" s="140"/>
      <c r="ABC13" s="140"/>
      <c r="ABD13" s="140"/>
      <c r="ABE13" s="140"/>
      <c r="ABF13" s="140"/>
      <c r="ABG13" s="140"/>
      <c r="ABH13" s="140"/>
      <c r="ABI13" s="140"/>
      <c r="ABJ13" s="140"/>
      <c r="ABK13" s="140"/>
      <c r="ABL13" s="140"/>
      <c r="ABM13" s="140"/>
      <c r="ABN13" s="140"/>
      <c r="ABO13" s="140"/>
      <c r="ABP13" s="140"/>
      <c r="ABQ13" s="140"/>
      <c r="ABR13" s="140"/>
      <c r="ABS13" s="140"/>
      <c r="ABT13" s="140"/>
      <c r="ABU13" s="140"/>
      <c r="ABV13" s="140"/>
      <c r="ABW13" s="140"/>
      <c r="ABX13" s="140"/>
      <c r="ABY13" s="140"/>
      <c r="ABZ13" s="140"/>
      <c r="ACA13" s="140"/>
      <c r="ACB13" s="140"/>
      <c r="ACC13" s="140"/>
      <c r="ACD13" s="140"/>
      <c r="ACE13" s="140"/>
      <c r="ACF13" s="140"/>
      <c r="ACG13" s="140"/>
      <c r="ACH13" s="140"/>
      <c r="ACI13" s="140"/>
      <c r="ACJ13" s="140"/>
      <c r="ACK13" s="140"/>
      <c r="ACL13" s="140"/>
      <c r="ACM13" s="140"/>
      <c r="ACN13" s="140"/>
      <c r="ACO13" s="140"/>
      <c r="ACP13" s="140"/>
      <c r="ACQ13" s="140"/>
      <c r="ACR13" s="140"/>
      <c r="ACS13" s="140"/>
      <c r="ACT13" s="140"/>
      <c r="ACU13" s="140"/>
      <c r="ACV13" s="140"/>
      <c r="ACW13" s="140"/>
      <c r="ACX13" s="140"/>
      <c r="ACY13" s="140"/>
      <c r="ACZ13" s="140"/>
      <c r="ADA13" s="140"/>
      <c r="ADB13" s="140"/>
      <c r="ADC13" s="140"/>
      <c r="ADD13" s="140"/>
      <c r="ADE13" s="140"/>
      <c r="ADF13" s="140"/>
      <c r="ADG13" s="140"/>
      <c r="ADH13" s="140"/>
      <c r="ADI13" s="140"/>
      <c r="ADJ13" s="140"/>
      <c r="ADK13" s="140"/>
      <c r="ADL13" s="140"/>
      <c r="ADM13" s="140"/>
      <c r="ADN13" s="140"/>
      <c r="ADO13" s="140"/>
      <c r="ADP13" s="140"/>
      <c r="ADQ13" s="140"/>
      <c r="ADR13" s="140"/>
      <c r="ADS13" s="140"/>
      <c r="ADT13" s="140"/>
      <c r="ADU13" s="140"/>
      <c r="ADV13" s="140"/>
      <c r="ADW13" s="140"/>
      <c r="ADX13" s="140"/>
      <c r="ADY13" s="140"/>
      <c r="ADZ13" s="140"/>
      <c r="AEA13" s="140"/>
      <c r="AEB13" s="140"/>
      <c r="AEC13" s="140"/>
      <c r="AED13" s="140"/>
      <c r="AEE13" s="140"/>
      <c r="AEF13" s="140"/>
      <c r="AEG13" s="140"/>
      <c r="AEH13" s="140"/>
      <c r="AEI13" s="140"/>
      <c r="AEJ13" s="140"/>
      <c r="AEK13" s="140"/>
      <c r="AEL13" s="140"/>
      <c r="AEM13" s="140"/>
      <c r="AEN13" s="140"/>
      <c r="AEO13" s="140"/>
      <c r="AEP13" s="140"/>
      <c r="AEQ13" s="140"/>
      <c r="AER13" s="140"/>
      <c r="AES13" s="140"/>
      <c r="AET13" s="140"/>
      <c r="AEU13" s="140"/>
      <c r="AEV13" s="140"/>
      <c r="AEW13" s="140"/>
      <c r="AEX13" s="140"/>
      <c r="AEY13" s="140"/>
      <c r="AEZ13" s="140"/>
      <c r="AFA13" s="140"/>
      <c r="AFB13" s="140"/>
      <c r="AFC13" s="140"/>
      <c r="AFD13" s="140"/>
      <c r="AFE13" s="140"/>
      <c r="AFF13" s="140"/>
      <c r="AFG13" s="140"/>
      <c r="AFH13" s="140"/>
      <c r="AFI13" s="140"/>
      <c r="AFJ13" s="140"/>
      <c r="AFK13" s="140"/>
      <c r="AFL13" s="140"/>
      <c r="AFM13" s="140"/>
      <c r="AFN13" s="140"/>
      <c r="AFO13" s="140"/>
      <c r="AFP13" s="140"/>
      <c r="AFQ13" s="140"/>
      <c r="AFR13" s="140"/>
      <c r="AFS13" s="140"/>
      <c r="AFT13" s="140"/>
      <c r="AFU13" s="140"/>
      <c r="AFV13" s="140"/>
      <c r="AFW13" s="140"/>
      <c r="AFX13" s="140"/>
      <c r="AFY13" s="140"/>
      <c r="AFZ13" s="140"/>
      <c r="AGA13" s="140"/>
      <c r="AGB13" s="140"/>
      <c r="AGC13" s="140"/>
      <c r="AGD13" s="140"/>
      <c r="AGE13" s="140"/>
      <c r="AGF13" s="140"/>
      <c r="AGG13" s="140"/>
      <c r="AGH13" s="140"/>
      <c r="AGI13" s="140"/>
      <c r="AGJ13" s="140"/>
      <c r="AGK13" s="140"/>
      <c r="AGL13" s="140"/>
      <c r="AGM13" s="140"/>
      <c r="AGN13" s="140"/>
      <c r="AGO13" s="140"/>
      <c r="AGP13" s="140"/>
      <c r="AGQ13" s="140"/>
      <c r="AGR13" s="140"/>
      <c r="AGS13" s="140"/>
      <c r="AGT13" s="140"/>
      <c r="AGU13" s="140"/>
      <c r="AGV13" s="140"/>
      <c r="AGW13" s="140"/>
      <c r="AGX13" s="140"/>
      <c r="AGY13" s="140"/>
      <c r="AGZ13" s="140"/>
      <c r="AHA13" s="140"/>
      <c r="AHB13" s="140"/>
      <c r="AHC13" s="140"/>
      <c r="AHD13" s="140"/>
      <c r="AHE13" s="140"/>
      <c r="AHF13" s="140"/>
      <c r="AHG13" s="140"/>
      <c r="AHH13" s="140"/>
      <c r="AHI13" s="140"/>
      <c r="AHJ13" s="140"/>
      <c r="AHK13" s="140"/>
      <c r="AHL13" s="140"/>
      <c r="AHM13" s="140"/>
      <c r="AHN13" s="140"/>
      <c r="AHO13" s="140"/>
      <c r="AHP13" s="140"/>
      <c r="AHQ13" s="140"/>
      <c r="AHR13" s="140"/>
      <c r="AHS13" s="140"/>
      <c r="AHT13" s="140"/>
      <c r="AHU13" s="140"/>
      <c r="AHV13" s="140"/>
      <c r="AHW13" s="140"/>
      <c r="AHX13" s="140"/>
      <c r="AHY13" s="140"/>
      <c r="AHZ13" s="140"/>
      <c r="AIA13" s="140"/>
      <c r="AIB13" s="140"/>
      <c r="AIC13" s="140"/>
      <c r="AID13" s="140"/>
      <c r="AIE13" s="140"/>
      <c r="AIF13" s="140"/>
      <c r="AIG13" s="140"/>
      <c r="AIH13" s="140"/>
      <c r="AII13" s="140"/>
      <c r="AIJ13" s="140"/>
      <c r="AIK13" s="140"/>
      <c r="AIL13" s="140"/>
      <c r="AIM13" s="140"/>
      <c r="AIN13" s="140"/>
      <c r="AIO13" s="140"/>
      <c r="AIP13" s="140"/>
      <c r="AIQ13" s="140"/>
      <c r="AIR13" s="140"/>
      <c r="AIS13" s="140"/>
      <c r="AIT13" s="140"/>
      <c r="AIU13" s="140"/>
      <c r="AIV13" s="140"/>
      <c r="AIW13" s="140"/>
      <c r="AIX13" s="140"/>
      <c r="AIY13" s="140"/>
      <c r="AIZ13" s="140"/>
      <c r="AJA13" s="140"/>
      <c r="AJB13" s="140"/>
      <c r="AJC13" s="140"/>
      <c r="AJD13" s="140"/>
      <c r="AJE13" s="140"/>
      <c r="AJF13" s="140"/>
      <c r="AJG13" s="140"/>
      <c r="AJH13" s="140"/>
      <c r="AJI13" s="140"/>
      <c r="AJJ13" s="140"/>
      <c r="AJK13" s="140"/>
      <c r="AJL13" s="140"/>
      <c r="AJM13" s="140"/>
      <c r="AJN13" s="140"/>
      <c r="AJO13" s="140"/>
      <c r="AJP13" s="140"/>
      <c r="AJQ13" s="140"/>
      <c r="AJR13" s="140"/>
      <c r="AJS13" s="140"/>
      <c r="AJT13" s="140"/>
      <c r="AJU13" s="140"/>
      <c r="AJV13" s="140"/>
      <c r="AJW13" s="140"/>
      <c r="AJX13" s="140"/>
      <c r="AJY13" s="140"/>
      <c r="AJZ13" s="140"/>
      <c r="AKA13" s="140"/>
      <c r="AKB13" s="140"/>
      <c r="AKC13" s="140"/>
      <c r="AKD13" s="140"/>
      <c r="AKE13" s="140"/>
      <c r="AKF13" s="140"/>
      <c r="AKG13" s="140"/>
      <c r="AKH13" s="140"/>
      <c r="AKI13" s="140"/>
      <c r="AKJ13" s="140"/>
      <c r="AKK13" s="140"/>
      <c r="AKL13" s="140"/>
      <c r="AKM13" s="140"/>
      <c r="AKN13" s="140"/>
      <c r="AKO13" s="140"/>
      <c r="AKP13" s="140"/>
      <c r="AKQ13" s="140"/>
      <c r="AKR13" s="140"/>
      <c r="AKS13" s="140"/>
      <c r="AKT13" s="140"/>
      <c r="AKU13" s="140"/>
      <c r="AKV13" s="140"/>
      <c r="AKW13" s="140"/>
      <c r="AKX13" s="140"/>
      <c r="AKY13" s="140"/>
      <c r="AKZ13" s="140"/>
      <c r="ALA13" s="140"/>
      <c r="ALB13" s="140"/>
      <c r="ALC13" s="140"/>
      <c r="ALD13" s="140"/>
      <c r="ALE13" s="140"/>
      <c r="ALF13" s="140"/>
      <c r="ALG13" s="140"/>
      <c r="ALH13" s="140"/>
      <c r="ALI13" s="140"/>
      <c r="ALJ13" s="140"/>
      <c r="ALK13" s="140"/>
      <c r="ALL13" s="140"/>
      <c r="ALM13" s="140"/>
      <c r="ALN13" s="140"/>
      <c r="ALO13" s="140"/>
      <c r="ALP13" s="140"/>
      <c r="ALQ13" s="140"/>
      <c r="ALR13" s="140"/>
      <c r="ALS13" s="140"/>
      <c r="ALT13" s="140"/>
      <c r="ALU13" s="140"/>
      <c r="ALV13" s="140"/>
      <c r="ALW13" s="140"/>
      <c r="ALX13" s="140"/>
      <c r="ALY13" s="140"/>
      <c r="ALZ13" s="140"/>
      <c r="AMA13" s="140"/>
      <c r="AMB13" s="140"/>
      <c r="AMC13" s="140"/>
      <c r="AMD13" s="140"/>
      <c r="AME13" s="140"/>
    </row>
    <row r="14" spans="1:1019" x14ac:dyDescent="0.3">
      <c r="A14" s="140"/>
      <c r="B14" s="176" t="s">
        <v>24</v>
      </c>
      <c r="C14" s="175" t="s">
        <v>218</v>
      </c>
      <c r="D14" s="174">
        <v>252.07</v>
      </c>
      <c r="E14" s="174">
        <v>12.6035</v>
      </c>
      <c r="F14" s="214">
        <v>0.05</v>
      </c>
      <c r="G14" s="171" t="str">
        <f t="shared" si="0"/>
        <v>H</v>
      </c>
      <c r="H14" s="213" t="s">
        <v>195</v>
      </c>
      <c r="I14" s="144" t="s">
        <v>195</v>
      </c>
      <c r="J14" s="210" t="s">
        <v>195</v>
      </c>
      <c r="K14" s="211">
        <v>6</v>
      </c>
      <c r="L14" s="210" t="s">
        <v>195</v>
      </c>
      <c r="M14" s="144" t="s">
        <v>195</v>
      </c>
      <c r="N14" s="210" t="s">
        <v>195</v>
      </c>
      <c r="O14" s="144" t="s">
        <v>195</v>
      </c>
      <c r="P14" s="209" t="s">
        <v>195</v>
      </c>
      <c r="Q14" s="144" t="s">
        <v>195</v>
      </c>
      <c r="R14" s="208" t="s">
        <v>195</v>
      </c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  <c r="IW14" s="140"/>
      <c r="IX14" s="140"/>
      <c r="IY14" s="140"/>
      <c r="IZ14" s="140"/>
      <c r="JA14" s="140"/>
      <c r="JB14" s="140"/>
      <c r="JC14" s="140"/>
      <c r="JD14" s="140"/>
      <c r="JE14" s="140"/>
      <c r="JF14" s="140"/>
      <c r="JG14" s="140"/>
      <c r="JH14" s="140"/>
      <c r="JI14" s="140"/>
      <c r="JJ14" s="140"/>
      <c r="JK14" s="140"/>
      <c r="JL14" s="140"/>
      <c r="JM14" s="140"/>
      <c r="JN14" s="140"/>
      <c r="JO14" s="140"/>
      <c r="JP14" s="140"/>
      <c r="JQ14" s="140"/>
      <c r="JR14" s="140"/>
      <c r="JS14" s="140"/>
      <c r="JT14" s="140"/>
      <c r="JU14" s="140"/>
      <c r="JV14" s="140"/>
      <c r="JW14" s="140"/>
      <c r="JX14" s="140"/>
      <c r="JY14" s="140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  <c r="KN14" s="140"/>
      <c r="KO14" s="140"/>
      <c r="KP14" s="140"/>
      <c r="KQ14" s="140"/>
      <c r="KR14" s="140"/>
      <c r="KS14" s="140"/>
      <c r="KT14" s="140"/>
      <c r="KU14" s="140"/>
      <c r="KV14" s="140"/>
      <c r="KW14" s="140"/>
      <c r="KX14" s="140"/>
      <c r="KY14" s="140"/>
      <c r="KZ14" s="140"/>
      <c r="LA14" s="140"/>
      <c r="LB14" s="140"/>
      <c r="LC14" s="140"/>
      <c r="LD14" s="140"/>
      <c r="LE14" s="140"/>
      <c r="LF14" s="140"/>
      <c r="LG14" s="140"/>
      <c r="LH14" s="140"/>
      <c r="LI14" s="140"/>
      <c r="LJ14" s="140"/>
      <c r="LK14" s="140"/>
      <c r="LL14" s="140"/>
      <c r="LM14" s="140"/>
      <c r="LN14" s="140"/>
      <c r="LO14" s="140"/>
      <c r="LP14" s="140"/>
      <c r="LQ14" s="140"/>
      <c r="LR14" s="140"/>
      <c r="LS14" s="140"/>
      <c r="LT14" s="140"/>
      <c r="LU14" s="140"/>
      <c r="LV14" s="140"/>
      <c r="LW14" s="140"/>
      <c r="LX14" s="140"/>
      <c r="LY14" s="140"/>
      <c r="LZ14" s="140"/>
      <c r="MA14" s="140"/>
      <c r="MB14" s="140"/>
      <c r="MC14" s="140"/>
      <c r="MD14" s="140"/>
      <c r="ME14" s="140"/>
      <c r="MF14" s="140"/>
      <c r="MG14" s="140"/>
      <c r="MH14" s="140"/>
      <c r="MI14" s="140"/>
      <c r="MJ14" s="140"/>
      <c r="MK14" s="140"/>
      <c r="ML14" s="140"/>
      <c r="MM14" s="140"/>
      <c r="MN14" s="140"/>
      <c r="MO14" s="140"/>
      <c r="MP14" s="140"/>
      <c r="MQ14" s="140"/>
      <c r="MR14" s="140"/>
      <c r="MS14" s="140"/>
      <c r="MT14" s="140"/>
      <c r="MU14" s="140"/>
      <c r="MV14" s="140"/>
      <c r="MW14" s="140"/>
      <c r="MX14" s="140"/>
      <c r="MY14" s="140"/>
      <c r="MZ14" s="140"/>
      <c r="NA14" s="140"/>
      <c r="NB14" s="140"/>
      <c r="NC14" s="140"/>
      <c r="ND14" s="140"/>
      <c r="NE14" s="140"/>
      <c r="NF14" s="140"/>
      <c r="NG14" s="140"/>
      <c r="NH14" s="140"/>
      <c r="NI14" s="140"/>
      <c r="NJ14" s="140"/>
      <c r="NK14" s="140"/>
      <c r="NL14" s="140"/>
      <c r="NM14" s="140"/>
      <c r="NN14" s="140"/>
      <c r="NO14" s="140"/>
      <c r="NP14" s="140"/>
      <c r="NQ14" s="140"/>
      <c r="NR14" s="140"/>
      <c r="NS14" s="140"/>
      <c r="NT14" s="140"/>
      <c r="NU14" s="140"/>
      <c r="NV14" s="140"/>
      <c r="NW14" s="140"/>
      <c r="NX14" s="140"/>
      <c r="NY14" s="140"/>
      <c r="NZ14" s="140"/>
      <c r="OA14" s="140"/>
      <c r="OB14" s="140"/>
      <c r="OC14" s="140"/>
      <c r="OD14" s="140"/>
      <c r="OE14" s="140"/>
      <c r="OF14" s="140"/>
      <c r="OG14" s="140"/>
      <c r="OH14" s="140"/>
      <c r="OI14" s="140"/>
      <c r="OJ14" s="140"/>
      <c r="OK14" s="140"/>
      <c r="OL14" s="140"/>
      <c r="OM14" s="140"/>
      <c r="ON14" s="140"/>
      <c r="OO14" s="140"/>
      <c r="OP14" s="140"/>
      <c r="OQ14" s="140"/>
      <c r="OR14" s="140"/>
      <c r="OS14" s="140"/>
      <c r="OT14" s="140"/>
      <c r="OU14" s="140"/>
      <c r="OV14" s="140"/>
      <c r="OW14" s="140"/>
      <c r="OX14" s="140"/>
      <c r="OY14" s="140"/>
      <c r="OZ14" s="140"/>
      <c r="PA14" s="140"/>
      <c r="PB14" s="140"/>
      <c r="PC14" s="140"/>
      <c r="PD14" s="140"/>
      <c r="PE14" s="140"/>
      <c r="PF14" s="140"/>
      <c r="PG14" s="140"/>
      <c r="PH14" s="140"/>
      <c r="PI14" s="140"/>
      <c r="PJ14" s="140"/>
      <c r="PK14" s="140"/>
      <c r="PL14" s="140"/>
      <c r="PM14" s="140"/>
      <c r="PN14" s="140"/>
      <c r="PO14" s="140"/>
      <c r="PP14" s="140"/>
      <c r="PQ14" s="140"/>
      <c r="PR14" s="140"/>
      <c r="PS14" s="140"/>
      <c r="PT14" s="140"/>
      <c r="PU14" s="140"/>
      <c r="PV14" s="140"/>
      <c r="PW14" s="140"/>
      <c r="PX14" s="140"/>
      <c r="PY14" s="140"/>
      <c r="PZ14" s="140"/>
      <c r="QA14" s="140"/>
      <c r="QB14" s="140"/>
      <c r="QC14" s="140"/>
      <c r="QD14" s="140"/>
      <c r="QE14" s="140"/>
      <c r="QF14" s="140"/>
      <c r="QG14" s="140"/>
      <c r="QH14" s="140"/>
      <c r="QI14" s="140"/>
      <c r="QJ14" s="140"/>
      <c r="QK14" s="140"/>
      <c r="QL14" s="140"/>
      <c r="QM14" s="140"/>
      <c r="QN14" s="140"/>
      <c r="QO14" s="140"/>
      <c r="QP14" s="140"/>
      <c r="QQ14" s="140"/>
      <c r="QR14" s="140"/>
      <c r="QS14" s="140"/>
      <c r="QT14" s="140"/>
      <c r="QU14" s="140"/>
      <c r="QV14" s="140"/>
      <c r="QW14" s="140"/>
      <c r="QX14" s="140"/>
      <c r="QY14" s="140"/>
      <c r="QZ14" s="140"/>
      <c r="RA14" s="140"/>
      <c r="RB14" s="140"/>
      <c r="RC14" s="140"/>
      <c r="RD14" s="140"/>
      <c r="RE14" s="140"/>
      <c r="RF14" s="140"/>
      <c r="RG14" s="140"/>
      <c r="RH14" s="140"/>
      <c r="RI14" s="140"/>
      <c r="RJ14" s="140"/>
      <c r="RK14" s="140"/>
      <c r="RL14" s="140"/>
      <c r="RM14" s="140"/>
      <c r="RN14" s="140"/>
      <c r="RO14" s="140"/>
      <c r="RP14" s="140"/>
      <c r="RQ14" s="140"/>
      <c r="RR14" s="140"/>
      <c r="RS14" s="140"/>
      <c r="RT14" s="140"/>
      <c r="RU14" s="140"/>
      <c r="RV14" s="140"/>
      <c r="RW14" s="140"/>
      <c r="RX14" s="140"/>
      <c r="RY14" s="140"/>
      <c r="RZ14" s="140"/>
      <c r="SA14" s="140"/>
      <c r="SB14" s="140"/>
      <c r="SC14" s="140"/>
      <c r="SD14" s="140"/>
      <c r="SE14" s="140"/>
      <c r="SF14" s="140"/>
      <c r="SG14" s="140"/>
      <c r="SH14" s="140"/>
      <c r="SI14" s="140"/>
      <c r="SJ14" s="140"/>
      <c r="SK14" s="140"/>
      <c r="SL14" s="140"/>
      <c r="SM14" s="140"/>
      <c r="SN14" s="140"/>
      <c r="SO14" s="140"/>
      <c r="SP14" s="140"/>
      <c r="SQ14" s="140"/>
      <c r="SR14" s="140"/>
      <c r="SS14" s="140"/>
      <c r="ST14" s="140"/>
      <c r="SU14" s="140"/>
      <c r="SV14" s="140"/>
      <c r="SW14" s="140"/>
      <c r="SX14" s="140"/>
      <c r="SY14" s="140"/>
      <c r="SZ14" s="140"/>
      <c r="TA14" s="140"/>
      <c r="TB14" s="140"/>
      <c r="TC14" s="140"/>
      <c r="TD14" s="140"/>
      <c r="TE14" s="140"/>
      <c r="TF14" s="140"/>
      <c r="TG14" s="140"/>
      <c r="TH14" s="140"/>
      <c r="TI14" s="140"/>
      <c r="TJ14" s="140"/>
      <c r="TK14" s="140"/>
      <c r="TL14" s="140"/>
      <c r="TM14" s="140"/>
      <c r="TN14" s="140"/>
      <c r="TO14" s="140"/>
      <c r="TP14" s="140"/>
      <c r="TQ14" s="140"/>
      <c r="TR14" s="140"/>
      <c r="TS14" s="140"/>
      <c r="TT14" s="140"/>
      <c r="TU14" s="140"/>
      <c r="TV14" s="140"/>
      <c r="TW14" s="140"/>
      <c r="TX14" s="140"/>
      <c r="TY14" s="140"/>
      <c r="TZ14" s="140"/>
      <c r="UA14" s="140"/>
      <c r="UB14" s="140"/>
      <c r="UC14" s="140"/>
      <c r="UD14" s="140"/>
      <c r="UE14" s="140"/>
      <c r="UF14" s="140"/>
      <c r="UG14" s="140"/>
      <c r="UH14" s="140"/>
      <c r="UI14" s="140"/>
      <c r="UJ14" s="140"/>
      <c r="UK14" s="140"/>
      <c r="UL14" s="140"/>
      <c r="UM14" s="140"/>
      <c r="UN14" s="140"/>
      <c r="UO14" s="140"/>
      <c r="UP14" s="140"/>
      <c r="UQ14" s="140"/>
      <c r="UR14" s="140"/>
      <c r="US14" s="140"/>
      <c r="UT14" s="140"/>
      <c r="UU14" s="140"/>
      <c r="UV14" s="140"/>
      <c r="UW14" s="140"/>
      <c r="UX14" s="140"/>
      <c r="UY14" s="140"/>
      <c r="UZ14" s="140"/>
      <c r="VA14" s="140"/>
      <c r="VB14" s="140"/>
      <c r="VC14" s="140"/>
      <c r="VD14" s="140"/>
      <c r="VE14" s="140"/>
      <c r="VF14" s="140"/>
      <c r="VG14" s="140"/>
      <c r="VH14" s="140"/>
      <c r="VI14" s="140"/>
      <c r="VJ14" s="140"/>
      <c r="VK14" s="140"/>
      <c r="VL14" s="140"/>
      <c r="VM14" s="140"/>
      <c r="VN14" s="140"/>
      <c r="VO14" s="140"/>
      <c r="VP14" s="140"/>
      <c r="VQ14" s="140"/>
      <c r="VR14" s="140"/>
      <c r="VS14" s="140"/>
      <c r="VT14" s="140"/>
      <c r="VU14" s="140"/>
      <c r="VV14" s="140"/>
      <c r="VW14" s="140"/>
      <c r="VX14" s="140"/>
      <c r="VY14" s="140"/>
      <c r="VZ14" s="140"/>
      <c r="WA14" s="140"/>
      <c r="WB14" s="140"/>
      <c r="WC14" s="140"/>
      <c r="WD14" s="140"/>
      <c r="WE14" s="140"/>
      <c r="WF14" s="140"/>
      <c r="WG14" s="140"/>
      <c r="WH14" s="140"/>
      <c r="WI14" s="140"/>
      <c r="WJ14" s="140"/>
      <c r="WK14" s="140"/>
      <c r="WL14" s="140"/>
      <c r="WM14" s="140"/>
      <c r="WN14" s="140"/>
      <c r="WO14" s="140"/>
      <c r="WP14" s="140"/>
      <c r="WQ14" s="140"/>
      <c r="WR14" s="140"/>
      <c r="WS14" s="140"/>
      <c r="WT14" s="140"/>
      <c r="WU14" s="140"/>
      <c r="WV14" s="140"/>
      <c r="WW14" s="140"/>
      <c r="WX14" s="140"/>
      <c r="WY14" s="140"/>
      <c r="WZ14" s="140"/>
      <c r="XA14" s="140"/>
      <c r="XB14" s="140"/>
      <c r="XC14" s="140"/>
      <c r="XD14" s="140"/>
      <c r="XE14" s="140"/>
      <c r="XF14" s="140"/>
      <c r="XG14" s="140"/>
      <c r="XH14" s="140"/>
      <c r="XI14" s="140"/>
      <c r="XJ14" s="140"/>
      <c r="XK14" s="140"/>
      <c r="XL14" s="140"/>
      <c r="XM14" s="140"/>
      <c r="XN14" s="140"/>
      <c r="XO14" s="140"/>
      <c r="XP14" s="140"/>
      <c r="XQ14" s="140"/>
      <c r="XR14" s="140"/>
      <c r="XS14" s="140"/>
      <c r="XT14" s="140"/>
      <c r="XU14" s="140"/>
      <c r="XV14" s="140"/>
      <c r="XW14" s="140"/>
      <c r="XX14" s="140"/>
      <c r="XY14" s="140"/>
      <c r="XZ14" s="140"/>
      <c r="YA14" s="140"/>
      <c r="YB14" s="140"/>
      <c r="YC14" s="140"/>
      <c r="YD14" s="140"/>
      <c r="YE14" s="140"/>
      <c r="YF14" s="140"/>
      <c r="YG14" s="140"/>
      <c r="YH14" s="140"/>
      <c r="YI14" s="140"/>
      <c r="YJ14" s="140"/>
      <c r="YK14" s="140"/>
      <c r="YL14" s="140"/>
      <c r="YM14" s="140"/>
      <c r="YN14" s="140"/>
      <c r="YO14" s="140"/>
      <c r="YP14" s="140"/>
      <c r="YQ14" s="140"/>
      <c r="YR14" s="140"/>
      <c r="YS14" s="140"/>
      <c r="YT14" s="140"/>
      <c r="YU14" s="140"/>
      <c r="YV14" s="140"/>
      <c r="YW14" s="140"/>
      <c r="YX14" s="140"/>
      <c r="YY14" s="140"/>
      <c r="YZ14" s="140"/>
      <c r="ZA14" s="140"/>
      <c r="ZB14" s="140"/>
      <c r="ZC14" s="140"/>
      <c r="ZD14" s="140"/>
      <c r="ZE14" s="140"/>
      <c r="ZF14" s="140"/>
      <c r="ZG14" s="140"/>
      <c r="ZH14" s="140"/>
      <c r="ZI14" s="140"/>
      <c r="ZJ14" s="140"/>
      <c r="ZK14" s="140"/>
      <c r="ZL14" s="140"/>
      <c r="ZM14" s="140"/>
      <c r="ZN14" s="140"/>
      <c r="ZO14" s="140"/>
      <c r="ZP14" s="140"/>
      <c r="ZQ14" s="140"/>
      <c r="ZR14" s="140"/>
      <c r="ZS14" s="140"/>
      <c r="ZT14" s="140"/>
      <c r="ZU14" s="140"/>
      <c r="ZV14" s="140"/>
      <c r="ZW14" s="140"/>
      <c r="ZX14" s="140"/>
      <c r="ZY14" s="140"/>
      <c r="ZZ14" s="140"/>
      <c r="AAA14" s="140"/>
      <c r="AAB14" s="140"/>
      <c r="AAC14" s="140"/>
      <c r="AAD14" s="140"/>
      <c r="AAE14" s="140"/>
      <c r="AAF14" s="140"/>
      <c r="AAG14" s="140"/>
      <c r="AAH14" s="140"/>
      <c r="AAI14" s="140"/>
      <c r="AAJ14" s="140"/>
      <c r="AAK14" s="140"/>
      <c r="AAL14" s="140"/>
      <c r="AAM14" s="140"/>
      <c r="AAN14" s="140"/>
      <c r="AAO14" s="140"/>
      <c r="AAP14" s="140"/>
      <c r="AAQ14" s="140"/>
      <c r="AAR14" s="140"/>
      <c r="AAS14" s="140"/>
      <c r="AAT14" s="140"/>
      <c r="AAU14" s="140"/>
      <c r="AAV14" s="140"/>
      <c r="AAW14" s="140"/>
      <c r="AAX14" s="140"/>
      <c r="AAY14" s="140"/>
      <c r="AAZ14" s="140"/>
      <c r="ABA14" s="140"/>
      <c r="ABB14" s="140"/>
      <c r="ABC14" s="140"/>
      <c r="ABD14" s="140"/>
      <c r="ABE14" s="140"/>
      <c r="ABF14" s="140"/>
      <c r="ABG14" s="140"/>
      <c r="ABH14" s="140"/>
      <c r="ABI14" s="140"/>
      <c r="ABJ14" s="140"/>
      <c r="ABK14" s="140"/>
      <c r="ABL14" s="140"/>
      <c r="ABM14" s="140"/>
      <c r="ABN14" s="140"/>
      <c r="ABO14" s="140"/>
      <c r="ABP14" s="140"/>
      <c r="ABQ14" s="140"/>
      <c r="ABR14" s="140"/>
      <c r="ABS14" s="140"/>
      <c r="ABT14" s="140"/>
      <c r="ABU14" s="140"/>
      <c r="ABV14" s="140"/>
      <c r="ABW14" s="140"/>
      <c r="ABX14" s="140"/>
      <c r="ABY14" s="140"/>
      <c r="ABZ14" s="140"/>
      <c r="ACA14" s="140"/>
      <c r="ACB14" s="140"/>
      <c r="ACC14" s="140"/>
      <c r="ACD14" s="140"/>
      <c r="ACE14" s="140"/>
      <c r="ACF14" s="140"/>
      <c r="ACG14" s="140"/>
      <c r="ACH14" s="140"/>
      <c r="ACI14" s="140"/>
      <c r="ACJ14" s="140"/>
      <c r="ACK14" s="140"/>
      <c r="ACL14" s="140"/>
      <c r="ACM14" s="140"/>
      <c r="ACN14" s="140"/>
      <c r="ACO14" s="140"/>
      <c r="ACP14" s="140"/>
      <c r="ACQ14" s="140"/>
      <c r="ACR14" s="140"/>
      <c r="ACS14" s="140"/>
      <c r="ACT14" s="140"/>
      <c r="ACU14" s="140"/>
      <c r="ACV14" s="140"/>
      <c r="ACW14" s="140"/>
      <c r="ACX14" s="140"/>
      <c r="ACY14" s="140"/>
      <c r="ACZ14" s="140"/>
      <c r="ADA14" s="140"/>
      <c r="ADB14" s="140"/>
      <c r="ADC14" s="140"/>
      <c r="ADD14" s="140"/>
      <c r="ADE14" s="140"/>
      <c r="ADF14" s="140"/>
      <c r="ADG14" s="140"/>
      <c r="ADH14" s="140"/>
      <c r="ADI14" s="140"/>
      <c r="ADJ14" s="140"/>
      <c r="ADK14" s="140"/>
      <c r="ADL14" s="140"/>
      <c r="ADM14" s="140"/>
      <c r="ADN14" s="140"/>
      <c r="ADO14" s="140"/>
      <c r="ADP14" s="140"/>
      <c r="ADQ14" s="140"/>
      <c r="ADR14" s="140"/>
      <c r="ADS14" s="140"/>
      <c r="ADT14" s="140"/>
      <c r="ADU14" s="140"/>
      <c r="ADV14" s="140"/>
      <c r="ADW14" s="140"/>
      <c r="ADX14" s="140"/>
      <c r="ADY14" s="140"/>
      <c r="ADZ14" s="140"/>
      <c r="AEA14" s="140"/>
      <c r="AEB14" s="140"/>
      <c r="AEC14" s="140"/>
      <c r="AED14" s="140"/>
      <c r="AEE14" s="140"/>
      <c r="AEF14" s="140"/>
      <c r="AEG14" s="140"/>
      <c r="AEH14" s="140"/>
      <c r="AEI14" s="140"/>
      <c r="AEJ14" s="140"/>
      <c r="AEK14" s="140"/>
      <c r="AEL14" s="140"/>
      <c r="AEM14" s="140"/>
      <c r="AEN14" s="140"/>
      <c r="AEO14" s="140"/>
      <c r="AEP14" s="140"/>
      <c r="AEQ14" s="140"/>
      <c r="AER14" s="140"/>
      <c r="AES14" s="140"/>
      <c r="AET14" s="140"/>
      <c r="AEU14" s="140"/>
      <c r="AEV14" s="140"/>
      <c r="AEW14" s="140"/>
      <c r="AEX14" s="140"/>
      <c r="AEY14" s="140"/>
      <c r="AEZ14" s="140"/>
      <c r="AFA14" s="140"/>
      <c r="AFB14" s="140"/>
      <c r="AFC14" s="140"/>
      <c r="AFD14" s="140"/>
      <c r="AFE14" s="140"/>
      <c r="AFF14" s="140"/>
      <c r="AFG14" s="140"/>
      <c r="AFH14" s="140"/>
      <c r="AFI14" s="140"/>
      <c r="AFJ14" s="140"/>
      <c r="AFK14" s="140"/>
      <c r="AFL14" s="140"/>
      <c r="AFM14" s="140"/>
      <c r="AFN14" s="140"/>
      <c r="AFO14" s="140"/>
      <c r="AFP14" s="140"/>
      <c r="AFQ14" s="140"/>
      <c r="AFR14" s="140"/>
      <c r="AFS14" s="140"/>
      <c r="AFT14" s="140"/>
      <c r="AFU14" s="140"/>
      <c r="AFV14" s="140"/>
      <c r="AFW14" s="140"/>
      <c r="AFX14" s="140"/>
      <c r="AFY14" s="140"/>
      <c r="AFZ14" s="140"/>
      <c r="AGA14" s="140"/>
      <c r="AGB14" s="140"/>
      <c r="AGC14" s="140"/>
      <c r="AGD14" s="140"/>
      <c r="AGE14" s="140"/>
      <c r="AGF14" s="140"/>
      <c r="AGG14" s="140"/>
      <c r="AGH14" s="140"/>
      <c r="AGI14" s="140"/>
      <c r="AGJ14" s="140"/>
      <c r="AGK14" s="140"/>
      <c r="AGL14" s="140"/>
      <c r="AGM14" s="140"/>
      <c r="AGN14" s="140"/>
      <c r="AGO14" s="140"/>
      <c r="AGP14" s="140"/>
      <c r="AGQ14" s="140"/>
      <c r="AGR14" s="140"/>
      <c r="AGS14" s="140"/>
      <c r="AGT14" s="140"/>
      <c r="AGU14" s="140"/>
      <c r="AGV14" s="140"/>
      <c r="AGW14" s="140"/>
      <c r="AGX14" s="140"/>
      <c r="AGY14" s="140"/>
      <c r="AGZ14" s="140"/>
      <c r="AHA14" s="140"/>
      <c r="AHB14" s="140"/>
      <c r="AHC14" s="140"/>
      <c r="AHD14" s="140"/>
      <c r="AHE14" s="140"/>
      <c r="AHF14" s="140"/>
      <c r="AHG14" s="140"/>
      <c r="AHH14" s="140"/>
      <c r="AHI14" s="140"/>
      <c r="AHJ14" s="140"/>
      <c r="AHK14" s="140"/>
      <c r="AHL14" s="140"/>
      <c r="AHM14" s="140"/>
      <c r="AHN14" s="140"/>
      <c r="AHO14" s="140"/>
      <c r="AHP14" s="140"/>
      <c r="AHQ14" s="140"/>
      <c r="AHR14" s="140"/>
      <c r="AHS14" s="140"/>
      <c r="AHT14" s="140"/>
      <c r="AHU14" s="140"/>
      <c r="AHV14" s="140"/>
      <c r="AHW14" s="140"/>
      <c r="AHX14" s="140"/>
      <c r="AHY14" s="140"/>
      <c r="AHZ14" s="140"/>
      <c r="AIA14" s="140"/>
      <c r="AIB14" s="140"/>
      <c r="AIC14" s="140"/>
      <c r="AID14" s="140"/>
      <c r="AIE14" s="140"/>
      <c r="AIF14" s="140"/>
      <c r="AIG14" s="140"/>
      <c r="AIH14" s="140"/>
      <c r="AII14" s="140"/>
      <c r="AIJ14" s="140"/>
      <c r="AIK14" s="140"/>
      <c r="AIL14" s="140"/>
      <c r="AIM14" s="140"/>
      <c r="AIN14" s="140"/>
      <c r="AIO14" s="140"/>
      <c r="AIP14" s="140"/>
      <c r="AIQ14" s="140"/>
      <c r="AIR14" s="140"/>
      <c r="AIS14" s="140"/>
      <c r="AIT14" s="140"/>
      <c r="AIU14" s="140"/>
      <c r="AIV14" s="140"/>
      <c r="AIW14" s="140"/>
      <c r="AIX14" s="140"/>
      <c r="AIY14" s="140"/>
      <c r="AIZ14" s="140"/>
      <c r="AJA14" s="140"/>
      <c r="AJB14" s="140"/>
      <c r="AJC14" s="140"/>
      <c r="AJD14" s="140"/>
      <c r="AJE14" s="140"/>
      <c r="AJF14" s="140"/>
      <c r="AJG14" s="140"/>
      <c r="AJH14" s="140"/>
      <c r="AJI14" s="140"/>
      <c r="AJJ14" s="140"/>
      <c r="AJK14" s="140"/>
      <c r="AJL14" s="140"/>
      <c r="AJM14" s="140"/>
      <c r="AJN14" s="140"/>
      <c r="AJO14" s="140"/>
      <c r="AJP14" s="140"/>
      <c r="AJQ14" s="140"/>
      <c r="AJR14" s="140"/>
      <c r="AJS14" s="140"/>
      <c r="AJT14" s="140"/>
      <c r="AJU14" s="140"/>
      <c r="AJV14" s="140"/>
      <c r="AJW14" s="140"/>
      <c r="AJX14" s="140"/>
      <c r="AJY14" s="140"/>
      <c r="AJZ14" s="140"/>
      <c r="AKA14" s="140"/>
      <c r="AKB14" s="140"/>
      <c r="AKC14" s="140"/>
      <c r="AKD14" s="140"/>
      <c r="AKE14" s="140"/>
      <c r="AKF14" s="140"/>
      <c r="AKG14" s="140"/>
      <c r="AKH14" s="140"/>
      <c r="AKI14" s="140"/>
      <c r="AKJ14" s="140"/>
      <c r="AKK14" s="140"/>
      <c r="AKL14" s="140"/>
      <c r="AKM14" s="140"/>
      <c r="AKN14" s="140"/>
      <c r="AKO14" s="140"/>
      <c r="AKP14" s="140"/>
      <c r="AKQ14" s="140"/>
      <c r="AKR14" s="140"/>
      <c r="AKS14" s="140"/>
      <c r="AKT14" s="140"/>
      <c r="AKU14" s="140"/>
      <c r="AKV14" s="140"/>
      <c r="AKW14" s="140"/>
      <c r="AKX14" s="140"/>
      <c r="AKY14" s="140"/>
      <c r="AKZ14" s="140"/>
      <c r="ALA14" s="140"/>
      <c r="ALB14" s="140"/>
      <c r="ALC14" s="140"/>
      <c r="ALD14" s="140"/>
      <c r="ALE14" s="140"/>
      <c r="ALF14" s="140"/>
      <c r="ALG14" s="140"/>
      <c r="ALH14" s="140"/>
      <c r="ALI14" s="140"/>
      <c r="ALJ14" s="140"/>
      <c r="ALK14" s="140"/>
      <c r="ALL14" s="140"/>
      <c r="ALM14" s="140"/>
      <c r="ALN14" s="140"/>
      <c r="ALO14" s="140"/>
      <c r="ALP14" s="140"/>
      <c r="ALQ14" s="140"/>
      <c r="ALR14" s="140"/>
      <c r="ALS14" s="140"/>
      <c r="ALT14" s="140"/>
      <c r="ALU14" s="140"/>
      <c r="ALV14" s="140"/>
      <c r="ALW14" s="140"/>
      <c r="ALX14" s="140"/>
      <c r="ALY14" s="140"/>
      <c r="ALZ14" s="140"/>
      <c r="AMA14" s="140"/>
      <c r="AMB14" s="140"/>
      <c r="AMC14" s="140"/>
      <c r="AMD14" s="140"/>
      <c r="AME14" s="140"/>
    </row>
    <row r="15" spans="1:1019" x14ac:dyDescent="0.3">
      <c r="A15" s="140"/>
      <c r="B15" s="176" t="s">
        <v>25</v>
      </c>
      <c r="C15" s="175" t="s">
        <v>138</v>
      </c>
      <c r="D15" s="174">
        <v>80.040000000000006</v>
      </c>
      <c r="E15" s="174">
        <v>80.040000000000006</v>
      </c>
      <c r="F15" s="214">
        <v>1</v>
      </c>
      <c r="G15" s="171" t="str">
        <f t="shared" si="0"/>
        <v>I</v>
      </c>
      <c r="H15" s="213" t="s">
        <v>195</v>
      </c>
      <c r="I15" s="144" t="s">
        <v>195</v>
      </c>
      <c r="J15" s="210" t="s">
        <v>195</v>
      </c>
      <c r="K15" s="212" t="s">
        <v>195</v>
      </c>
      <c r="L15" s="211">
        <v>11</v>
      </c>
      <c r="M15" s="144" t="s">
        <v>195</v>
      </c>
      <c r="N15" s="210" t="s">
        <v>195</v>
      </c>
      <c r="O15" s="144" t="s">
        <v>195</v>
      </c>
      <c r="P15" s="209" t="s">
        <v>195</v>
      </c>
      <c r="Q15" s="144" t="s">
        <v>195</v>
      </c>
      <c r="R15" s="208" t="s">
        <v>195</v>
      </c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40"/>
      <c r="GD15" s="140"/>
      <c r="GE15" s="140"/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40"/>
      <c r="HA15" s="140"/>
      <c r="HB15" s="140"/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40"/>
      <c r="HX15" s="140"/>
      <c r="HY15" s="140"/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40"/>
      <c r="IU15" s="140"/>
      <c r="IV15" s="140"/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40"/>
      <c r="JR15" s="140"/>
      <c r="JS15" s="140"/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40"/>
      <c r="KO15" s="140"/>
      <c r="KP15" s="140"/>
      <c r="KQ15" s="140"/>
      <c r="KR15" s="140"/>
      <c r="KS15" s="140"/>
      <c r="KT15" s="140"/>
      <c r="KU15" s="140"/>
      <c r="KV15" s="140"/>
      <c r="KW15" s="140"/>
      <c r="KX15" s="140"/>
      <c r="KY15" s="140"/>
      <c r="KZ15" s="140"/>
      <c r="LA15" s="140"/>
      <c r="LB15" s="140"/>
      <c r="LC15" s="140"/>
      <c r="LD15" s="140"/>
      <c r="LE15" s="140"/>
      <c r="LF15" s="140"/>
      <c r="LG15" s="140"/>
      <c r="LH15" s="140"/>
      <c r="LI15" s="140"/>
      <c r="LJ15" s="140"/>
      <c r="LK15" s="140"/>
      <c r="LL15" s="140"/>
      <c r="LM15" s="140"/>
      <c r="LN15" s="140"/>
      <c r="LO15" s="140"/>
      <c r="LP15" s="140"/>
      <c r="LQ15" s="140"/>
      <c r="LR15" s="140"/>
      <c r="LS15" s="140"/>
      <c r="LT15" s="140"/>
      <c r="LU15" s="140"/>
      <c r="LV15" s="140"/>
      <c r="LW15" s="140"/>
      <c r="LX15" s="140"/>
      <c r="LY15" s="140"/>
      <c r="LZ15" s="140"/>
      <c r="MA15" s="140"/>
      <c r="MB15" s="140"/>
      <c r="MC15" s="140"/>
      <c r="MD15" s="140"/>
      <c r="ME15" s="140"/>
      <c r="MF15" s="140"/>
      <c r="MG15" s="140"/>
      <c r="MH15" s="140"/>
      <c r="MI15" s="140"/>
      <c r="MJ15" s="140"/>
      <c r="MK15" s="140"/>
      <c r="ML15" s="140"/>
      <c r="MM15" s="140"/>
      <c r="MN15" s="140"/>
      <c r="MO15" s="140"/>
      <c r="MP15" s="140"/>
      <c r="MQ15" s="140"/>
      <c r="MR15" s="140"/>
      <c r="MS15" s="140"/>
      <c r="MT15" s="140"/>
      <c r="MU15" s="140"/>
      <c r="MV15" s="140"/>
      <c r="MW15" s="140"/>
      <c r="MX15" s="140"/>
      <c r="MY15" s="140"/>
      <c r="MZ15" s="140"/>
      <c r="NA15" s="140"/>
      <c r="NB15" s="140"/>
      <c r="NC15" s="140"/>
      <c r="ND15" s="140"/>
      <c r="NE15" s="140"/>
      <c r="NF15" s="140"/>
      <c r="NG15" s="140"/>
      <c r="NH15" s="140"/>
      <c r="NI15" s="140"/>
      <c r="NJ15" s="140"/>
      <c r="NK15" s="140"/>
      <c r="NL15" s="140"/>
      <c r="NM15" s="140"/>
      <c r="NN15" s="140"/>
      <c r="NO15" s="140"/>
      <c r="NP15" s="140"/>
      <c r="NQ15" s="140"/>
      <c r="NR15" s="140"/>
      <c r="NS15" s="140"/>
      <c r="NT15" s="140"/>
      <c r="NU15" s="140"/>
      <c r="NV15" s="140"/>
      <c r="NW15" s="140"/>
      <c r="NX15" s="140"/>
      <c r="NY15" s="140"/>
      <c r="NZ15" s="140"/>
      <c r="OA15" s="140"/>
      <c r="OB15" s="140"/>
      <c r="OC15" s="140"/>
      <c r="OD15" s="140"/>
      <c r="OE15" s="140"/>
      <c r="OF15" s="140"/>
      <c r="OG15" s="140"/>
      <c r="OH15" s="140"/>
      <c r="OI15" s="140"/>
      <c r="OJ15" s="140"/>
      <c r="OK15" s="140"/>
      <c r="OL15" s="140"/>
      <c r="OM15" s="140"/>
      <c r="ON15" s="140"/>
      <c r="OO15" s="140"/>
      <c r="OP15" s="140"/>
      <c r="OQ15" s="140"/>
      <c r="OR15" s="140"/>
      <c r="OS15" s="140"/>
      <c r="OT15" s="140"/>
      <c r="OU15" s="140"/>
      <c r="OV15" s="140"/>
      <c r="OW15" s="140"/>
      <c r="OX15" s="140"/>
      <c r="OY15" s="140"/>
      <c r="OZ15" s="140"/>
      <c r="PA15" s="140"/>
      <c r="PB15" s="140"/>
      <c r="PC15" s="140"/>
      <c r="PD15" s="140"/>
      <c r="PE15" s="140"/>
      <c r="PF15" s="140"/>
      <c r="PG15" s="140"/>
      <c r="PH15" s="140"/>
      <c r="PI15" s="140"/>
      <c r="PJ15" s="140"/>
      <c r="PK15" s="140"/>
      <c r="PL15" s="140"/>
      <c r="PM15" s="140"/>
      <c r="PN15" s="140"/>
      <c r="PO15" s="140"/>
      <c r="PP15" s="140"/>
      <c r="PQ15" s="140"/>
      <c r="PR15" s="140"/>
      <c r="PS15" s="140"/>
      <c r="PT15" s="140"/>
      <c r="PU15" s="140"/>
      <c r="PV15" s="140"/>
      <c r="PW15" s="140"/>
      <c r="PX15" s="140"/>
      <c r="PY15" s="140"/>
      <c r="PZ15" s="140"/>
      <c r="QA15" s="140"/>
      <c r="QB15" s="140"/>
      <c r="QC15" s="140"/>
      <c r="QD15" s="140"/>
      <c r="QE15" s="140"/>
      <c r="QF15" s="140"/>
      <c r="QG15" s="140"/>
      <c r="QH15" s="140"/>
      <c r="QI15" s="140"/>
      <c r="QJ15" s="140"/>
      <c r="QK15" s="140"/>
      <c r="QL15" s="140"/>
      <c r="QM15" s="140"/>
      <c r="QN15" s="140"/>
      <c r="QO15" s="140"/>
      <c r="QP15" s="140"/>
      <c r="QQ15" s="140"/>
      <c r="QR15" s="140"/>
      <c r="QS15" s="140"/>
      <c r="QT15" s="140"/>
      <c r="QU15" s="140"/>
      <c r="QV15" s="140"/>
      <c r="QW15" s="140"/>
      <c r="QX15" s="140"/>
      <c r="QY15" s="140"/>
      <c r="QZ15" s="140"/>
      <c r="RA15" s="140"/>
      <c r="RB15" s="140"/>
      <c r="RC15" s="140"/>
      <c r="RD15" s="140"/>
      <c r="RE15" s="140"/>
      <c r="RF15" s="140"/>
      <c r="RG15" s="140"/>
      <c r="RH15" s="140"/>
      <c r="RI15" s="140"/>
      <c r="RJ15" s="140"/>
      <c r="RK15" s="140"/>
      <c r="RL15" s="140"/>
      <c r="RM15" s="140"/>
      <c r="RN15" s="140"/>
      <c r="RO15" s="140"/>
      <c r="RP15" s="140"/>
      <c r="RQ15" s="140"/>
      <c r="RR15" s="140"/>
      <c r="RS15" s="140"/>
      <c r="RT15" s="140"/>
      <c r="RU15" s="140"/>
      <c r="RV15" s="140"/>
      <c r="RW15" s="140"/>
      <c r="RX15" s="140"/>
      <c r="RY15" s="140"/>
      <c r="RZ15" s="140"/>
      <c r="SA15" s="140"/>
      <c r="SB15" s="140"/>
      <c r="SC15" s="140"/>
      <c r="SD15" s="140"/>
      <c r="SE15" s="140"/>
      <c r="SF15" s="140"/>
      <c r="SG15" s="140"/>
      <c r="SH15" s="140"/>
      <c r="SI15" s="140"/>
      <c r="SJ15" s="140"/>
      <c r="SK15" s="140"/>
      <c r="SL15" s="140"/>
      <c r="SM15" s="140"/>
      <c r="SN15" s="140"/>
      <c r="SO15" s="140"/>
      <c r="SP15" s="140"/>
      <c r="SQ15" s="140"/>
      <c r="SR15" s="140"/>
      <c r="SS15" s="140"/>
      <c r="ST15" s="140"/>
      <c r="SU15" s="140"/>
      <c r="SV15" s="140"/>
      <c r="SW15" s="140"/>
      <c r="SX15" s="140"/>
      <c r="SY15" s="140"/>
      <c r="SZ15" s="140"/>
      <c r="TA15" s="140"/>
      <c r="TB15" s="140"/>
      <c r="TC15" s="140"/>
      <c r="TD15" s="140"/>
      <c r="TE15" s="140"/>
      <c r="TF15" s="140"/>
      <c r="TG15" s="140"/>
      <c r="TH15" s="140"/>
      <c r="TI15" s="140"/>
      <c r="TJ15" s="140"/>
      <c r="TK15" s="140"/>
      <c r="TL15" s="140"/>
      <c r="TM15" s="140"/>
      <c r="TN15" s="140"/>
      <c r="TO15" s="140"/>
      <c r="TP15" s="140"/>
      <c r="TQ15" s="140"/>
      <c r="TR15" s="140"/>
      <c r="TS15" s="140"/>
      <c r="TT15" s="140"/>
      <c r="TU15" s="140"/>
      <c r="TV15" s="140"/>
      <c r="TW15" s="140"/>
      <c r="TX15" s="140"/>
      <c r="TY15" s="140"/>
      <c r="TZ15" s="140"/>
      <c r="UA15" s="140"/>
      <c r="UB15" s="140"/>
      <c r="UC15" s="140"/>
      <c r="UD15" s="140"/>
      <c r="UE15" s="140"/>
      <c r="UF15" s="140"/>
      <c r="UG15" s="140"/>
      <c r="UH15" s="140"/>
      <c r="UI15" s="140"/>
      <c r="UJ15" s="140"/>
      <c r="UK15" s="140"/>
      <c r="UL15" s="140"/>
      <c r="UM15" s="140"/>
      <c r="UN15" s="140"/>
      <c r="UO15" s="140"/>
      <c r="UP15" s="140"/>
      <c r="UQ15" s="140"/>
      <c r="UR15" s="140"/>
      <c r="US15" s="140"/>
      <c r="UT15" s="140"/>
      <c r="UU15" s="140"/>
      <c r="UV15" s="140"/>
      <c r="UW15" s="140"/>
      <c r="UX15" s="140"/>
      <c r="UY15" s="140"/>
      <c r="UZ15" s="140"/>
      <c r="VA15" s="140"/>
      <c r="VB15" s="140"/>
      <c r="VC15" s="140"/>
      <c r="VD15" s="140"/>
      <c r="VE15" s="140"/>
      <c r="VF15" s="140"/>
      <c r="VG15" s="140"/>
      <c r="VH15" s="140"/>
      <c r="VI15" s="140"/>
      <c r="VJ15" s="140"/>
      <c r="VK15" s="140"/>
      <c r="VL15" s="140"/>
      <c r="VM15" s="140"/>
      <c r="VN15" s="140"/>
      <c r="VO15" s="140"/>
      <c r="VP15" s="140"/>
      <c r="VQ15" s="140"/>
      <c r="VR15" s="140"/>
      <c r="VS15" s="140"/>
      <c r="VT15" s="140"/>
      <c r="VU15" s="140"/>
      <c r="VV15" s="140"/>
      <c r="VW15" s="140"/>
      <c r="VX15" s="140"/>
      <c r="VY15" s="140"/>
      <c r="VZ15" s="140"/>
      <c r="WA15" s="140"/>
      <c r="WB15" s="140"/>
      <c r="WC15" s="140"/>
      <c r="WD15" s="140"/>
      <c r="WE15" s="140"/>
      <c r="WF15" s="140"/>
      <c r="WG15" s="140"/>
      <c r="WH15" s="140"/>
      <c r="WI15" s="140"/>
      <c r="WJ15" s="140"/>
      <c r="WK15" s="140"/>
      <c r="WL15" s="140"/>
      <c r="WM15" s="140"/>
      <c r="WN15" s="140"/>
      <c r="WO15" s="140"/>
      <c r="WP15" s="140"/>
      <c r="WQ15" s="140"/>
      <c r="WR15" s="140"/>
      <c r="WS15" s="140"/>
      <c r="WT15" s="140"/>
      <c r="WU15" s="140"/>
      <c r="WV15" s="140"/>
      <c r="WW15" s="140"/>
      <c r="WX15" s="140"/>
      <c r="WY15" s="140"/>
      <c r="WZ15" s="140"/>
      <c r="XA15" s="140"/>
      <c r="XB15" s="140"/>
      <c r="XC15" s="140"/>
      <c r="XD15" s="140"/>
      <c r="XE15" s="140"/>
      <c r="XF15" s="140"/>
      <c r="XG15" s="140"/>
      <c r="XH15" s="140"/>
      <c r="XI15" s="140"/>
      <c r="XJ15" s="140"/>
      <c r="XK15" s="140"/>
      <c r="XL15" s="140"/>
      <c r="XM15" s="140"/>
      <c r="XN15" s="140"/>
      <c r="XO15" s="140"/>
      <c r="XP15" s="140"/>
      <c r="XQ15" s="140"/>
      <c r="XR15" s="140"/>
      <c r="XS15" s="140"/>
      <c r="XT15" s="140"/>
      <c r="XU15" s="140"/>
      <c r="XV15" s="140"/>
      <c r="XW15" s="140"/>
      <c r="XX15" s="140"/>
      <c r="XY15" s="140"/>
      <c r="XZ15" s="140"/>
      <c r="YA15" s="140"/>
      <c r="YB15" s="140"/>
      <c r="YC15" s="140"/>
      <c r="YD15" s="140"/>
      <c r="YE15" s="140"/>
      <c r="YF15" s="140"/>
      <c r="YG15" s="140"/>
      <c r="YH15" s="140"/>
      <c r="YI15" s="140"/>
      <c r="YJ15" s="140"/>
      <c r="YK15" s="140"/>
      <c r="YL15" s="140"/>
      <c r="YM15" s="140"/>
      <c r="YN15" s="140"/>
      <c r="YO15" s="140"/>
      <c r="YP15" s="140"/>
      <c r="YQ15" s="140"/>
      <c r="YR15" s="140"/>
      <c r="YS15" s="140"/>
      <c r="YT15" s="140"/>
      <c r="YU15" s="140"/>
      <c r="YV15" s="140"/>
      <c r="YW15" s="140"/>
      <c r="YX15" s="140"/>
      <c r="YY15" s="140"/>
      <c r="YZ15" s="140"/>
      <c r="ZA15" s="140"/>
      <c r="ZB15" s="140"/>
      <c r="ZC15" s="140"/>
      <c r="ZD15" s="140"/>
      <c r="ZE15" s="140"/>
      <c r="ZF15" s="140"/>
      <c r="ZG15" s="140"/>
      <c r="ZH15" s="140"/>
      <c r="ZI15" s="140"/>
      <c r="ZJ15" s="140"/>
      <c r="ZK15" s="140"/>
      <c r="ZL15" s="140"/>
      <c r="ZM15" s="140"/>
      <c r="ZN15" s="140"/>
      <c r="ZO15" s="140"/>
      <c r="ZP15" s="140"/>
      <c r="ZQ15" s="140"/>
      <c r="ZR15" s="140"/>
      <c r="ZS15" s="140"/>
      <c r="ZT15" s="140"/>
      <c r="ZU15" s="140"/>
      <c r="ZV15" s="140"/>
      <c r="ZW15" s="140"/>
      <c r="ZX15" s="140"/>
      <c r="ZY15" s="140"/>
      <c r="ZZ15" s="140"/>
      <c r="AAA15" s="140"/>
      <c r="AAB15" s="140"/>
      <c r="AAC15" s="140"/>
      <c r="AAD15" s="140"/>
      <c r="AAE15" s="140"/>
      <c r="AAF15" s="140"/>
      <c r="AAG15" s="140"/>
      <c r="AAH15" s="140"/>
      <c r="AAI15" s="140"/>
      <c r="AAJ15" s="140"/>
      <c r="AAK15" s="140"/>
      <c r="AAL15" s="140"/>
      <c r="AAM15" s="140"/>
      <c r="AAN15" s="140"/>
      <c r="AAO15" s="140"/>
      <c r="AAP15" s="140"/>
      <c r="AAQ15" s="140"/>
      <c r="AAR15" s="140"/>
      <c r="AAS15" s="140"/>
      <c r="AAT15" s="140"/>
      <c r="AAU15" s="140"/>
      <c r="AAV15" s="140"/>
      <c r="AAW15" s="140"/>
      <c r="AAX15" s="140"/>
      <c r="AAY15" s="140"/>
      <c r="AAZ15" s="140"/>
      <c r="ABA15" s="140"/>
      <c r="ABB15" s="140"/>
      <c r="ABC15" s="140"/>
      <c r="ABD15" s="140"/>
      <c r="ABE15" s="140"/>
      <c r="ABF15" s="140"/>
      <c r="ABG15" s="140"/>
      <c r="ABH15" s="140"/>
      <c r="ABI15" s="140"/>
      <c r="ABJ15" s="140"/>
      <c r="ABK15" s="140"/>
      <c r="ABL15" s="140"/>
      <c r="ABM15" s="140"/>
      <c r="ABN15" s="140"/>
      <c r="ABO15" s="140"/>
      <c r="ABP15" s="140"/>
      <c r="ABQ15" s="140"/>
      <c r="ABR15" s="140"/>
      <c r="ABS15" s="140"/>
      <c r="ABT15" s="140"/>
      <c r="ABU15" s="140"/>
      <c r="ABV15" s="140"/>
      <c r="ABW15" s="140"/>
      <c r="ABX15" s="140"/>
      <c r="ABY15" s="140"/>
      <c r="ABZ15" s="140"/>
      <c r="ACA15" s="140"/>
      <c r="ACB15" s="140"/>
      <c r="ACC15" s="140"/>
      <c r="ACD15" s="140"/>
      <c r="ACE15" s="140"/>
      <c r="ACF15" s="140"/>
      <c r="ACG15" s="140"/>
      <c r="ACH15" s="140"/>
      <c r="ACI15" s="140"/>
      <c r="ACJ15" s="140"/>
      <c r="ACK15" s="140"/>
      <c r="ACL15" s="140"/>
      <c r="ACM15" s="140"/>
      <c r="ACN15" s="140"/>
      <c r="ACO15" s="140"/>
      <c r="ACP15" s="140"/>
      <c r="ACQ15" s="140"/>
      <c r="ACR15" s="140"/>
      <c r="ACS15" s="140"/>
      <c r="ACT15" s="140"/>
      <c r="ACU15" s="140"/>
      <c r="ACV15" s="140"/>
      <c r="ACW15" s="140"/>
      <c r="ACX15" s="140"/>
      <c r="ACY15" s="140"/>
      <c r="ACZ15" s="140"/>
      <c r="ADA15" s="140"/>
      <c r="ADB15" s="140"/>
      <c r="ADC15" s="140"/>
      <c r="ADD15" s="140"/>
      <c r="ADE15" s="140"/>
      <c r="ADF15" s="140"/>
      <c r="ADG15" s="140"/>
      <c r="ADH15" s="140"/>
      <c r="ADI15" s="140"/>
      <c r="ADJ15" s="140"/>
      <c r="ADK15" s="140"/>
      <c r="ADL15" s="140"/>
      <c r="ADM15" s="140"/>
      <c r="ADN15" s="140"/>
      <c r="ADO15" s="140"/>
      <c r="ADP15" s="140"/>
      <c r="ADQ15" s="140"/>
      <c r="ADR15" s="140"/>
      <c r="ADS15" s="140"/>
      <c r="ADT15" s="140"/>
      <c r="ADU15" s="140"/>
      <c r="ADV15" s="140"/>
      <c r="ADW15" s="140"/>
      <c r="ADX15" s="140"/>
      <c r="ADY15" s="140"/>
      <c r="ADZ15" s="140"/>
      <c r="AEA15" s="140"/>
      <c r="AEB15" s="140"/>
      <c r="AEC15" s="140"/>
      <c r="AED15" s="140"/>
      <c r="AEE15" s="140"/>
      <c r="AEF15" s="140"/>
      <c r="AEG15" s="140"/>
      <c r="AEH15" s="140"/>
      <c r="AEI15" s="140"/>
      <c r="AEJ15" s="140"/>
      <c r="AEK15" s="140"/>
      <c r="AEL15" s="140"/>
      <c r="AEM15" s="140"/>
      <c r="AEN15" s="140"/>
      <c r="AEO15" s="140"/>
      <c r="AEP15" s="140"/>
      <c r="AEQ15" s="140"/>
      <c r="AER15" s="140"/>
      <c r="AES15" s="140"/>
      <c r="AET15" s="140"/>
      <c r="AEU15" s="140"/>
      <c r="AEV15" s="140"/>
      <c r="AEW15" s="140"/>
      <c r="AEX15" s="140"/>
      <c r="AEY15" s="140"/>
      <c r="AEZ15" s="140"/>
      <c r="AFA15" s="140"/>
      <c r="AFB15" s="140"/>
      <c r="AFC15" s="140"/>
      <c r="AFD15" s="140"/>
      <c r="AFE15" s="140"/>
      <c r="AFF15" s="140"/>
      <c r="AFG15" s="140"/>
      <c r="AFH15" s="140"/>
      <c r="AFI15" s="140"/>
      <c r="AFJ15" s="140"/>
      <c r="AFK15" s="140"/>
      <c r="AFL15" s="140"/>
      <c r="AFM15" s="140"/>
      <c r="AFN15" s="140"/>
      <c r="AFO15" s="140"/>
      <c r="AFP15" s="140"/>
      <c r="AFQ15" s="140"/>
      <c r="AFR15" s="140"/>
      <c r="AFS15" s="140"/>
      <c r="AFT15" s="140"/>
      <c r="AFU15" s="140"/>
      <c r="AFV15" s="140"/>
      <c r="AFW15" s="140"/>
      <c r="AFX15" s="140"/>
      <c r="AFY15" s="140"/>
      <c r="AFZ15" s="140"/>
      <c r="AGA15" s="140"/>
      <c r="AGB15" s="140"/>
      <c r="AGC15" s="140"/>
      <c r="AGD15" s="140"/>
      <c r="AGE15" s="140"/>
      <c r="AGF15" s="140"/>
      <c r="AGG15" s="140"/>
      <c r="AGH15" s="140"/>
      <c r="AGI15" s="140"/>
      <c r="AGJ15" s="140"/>
      <c r="AGK15" s="140"/>
      <c r="AGL15" s="140"/>
      <c r="AGM15" s="140"/>
      <c r="AGN15" s="140"/>
      <c r="AGO15" s="140"/>
      <c r="AGP15" s="140"/>
      <c r="AGQ15" s="140"/>
      <c r="AGR15" s="140"/>
      <c r="AGS15" s="140"/>
      <c r="AGT15" s="140"/>
      <c r="AGU15" s="140"/>
      <c r="AGV15" s="140"/>
      <c r="AGW15" s="140"/>
      <c r="AGX15" s="140"/>
      <c r="AGY15" s="140"/>
      <c r="AGZ15" s="140"/>
      <c r="AHA15" s="140"/>
      <c r="AHB15" s="140"/>
      <c r="AHC15" s="140"/>
      <c r="AHD15" s="140"/>
      <c r="AHE15" s="140"/>
      <c r="AHF15" s="140"/>
      <c r="AHG15" s="140"/>
      <c r="AHH15" s="140"/>
      <c r="AHI15" s="140"/>
      <c r="AHJ15" s="140"/>
      <c r="AHK15" s="140"/>
      <c r="AHL15" s="140"/>
      <c r="AHM15" s="140"/>
      <c r="AHN15" s="140"/>
      <c r="AHO15" s="140"/>
      <c r="AHP15" s="140"/>
      <c r="AHQ15" s="140"/>
      <c r="AHR15" s="140"/>
      <c r="AHS15" s="140"/>
      <c r="AHT15" s="140"/>
      <c r="AHU15" s="140"/>
      <c r="AHV15" s="140"/>
      <c r="AHW15" s="140"/>
      <c r="AHX15" s="140"/>
      <c r="AHY15" s="140"/>
      <c r="AHZ15" s="140"/>
      <c r="AIA15" s="140"/>
      <c r="AIB15" s="140"/>
      <c r="AIC15" s="140"/>
      <c r="AID15" s="140"/>
      <c r="AIE15" s="140"/>
      <c r="AIF15" s="140"/>
      <c r="AIG15" s="140"/>
      <c r="AIH15" s="140"/>
      <c r="AII15" s="140"/>
      <c r="AIJ15" s="140"/>
      <c r="AIK15" s="140"/>
      <c r="AIL15" s="140"/>
      <c r="AIM15" s="140"/>
      <c r="AIN15" s="140"/>
      <c r="AIO15" s="140"/>
      <c r="AIP15" s="140"/>
      <c r="AIQ15" s="140"/>
      <c r="AIR15" s="140"/>
      <c r="AIS15" s="140"/>
      <c r="AIT15" s="140"/>
      <c r="AIU15" s="140"/>
      <c r="AIV15" s="140"/>
      <c r="AIW15" s="140"/>
      <c r="AIX15" s="140"/>
      <c r="AIY15" s="140"/>
      <c r="AIZ15" s="140"/>
      <c r="AJA15" s="140"/>
      <c r="AJB15" s="140"/>
      <c r="AJC15" s="140"/>
      <c r="AJD15" s="140"/>
      <c r="AJE15" s="140"/>
      <c r="AJF15" s="140"/>
      <c r="AJG15" s="140"/>
      <c r="AJH15" s="140"/>
      <c r="AJI15" s="140"/>
      <c r="AJJ15" s="140"/>
      <c r="AJK15" s="140"/>
      <c r="AJL15" s="140"/>
      <c r="AJM15" s="140"/>
      <c r="AJN15" s="140"/>
      <c r="AJO15" s="140"/>
      <c r="AJP15" s="140"/>
      <c r="AJQ15" s="140"/>
      <c r="AJR15" s="140"/>
      <c r="AJS15" s="140"/>
      <c r="AJT15" s="140"/>
      <c r="AJU15" s="140"/>
      <c r="AJV15" s="140"/>
      <c r="AJW15" s="140"/>
      <c r="AJX15" s="140"/>
      <c r="AJY15" s="140"/>
      <c r="AJZ15" s="140"/>
      <c r="AKA15" s="140"/>
      <c r="AKB15" s="140"/>
      <c r="AKC15" s="140"/>
      <c r="AKD15" s="140"/>
      <c r="AKE15" s="140"/>
      <c r="AKF15" s="140"/>
      <c r="AKG15" s="140"/>
      <c r="AKH15" s="140"/>
      <c r="AKI15" s="140"/>
      <c r="AKJ15" s="140"/>
      <c r="AKK15" s="140"/>
      <c r="AKL15" s="140"/>
      <c r="AKM15" s="140"/>
      <c r="AKN15" s="140"/>
      <c r="AKO15" s="140"/>
      <c r="AKP15" s="140"/>
      <c r="AKQ15" s="140"/>
      <c r="AKR15" s="140"/>
      <c r="AKS15" s="140"/>
      <c r="AKT15" s="140"/>
      <c r="AKU15" s="140"/>
      <c r="AKV15" s="140"/>
      <c r="AKW15" s="140"/>
      <c r="AKX15" s="140"/>
      <c r="AKY15" s="140"/>
      <c r="AKZ15" s="140"/>
      <c r="ALA15" s="140"/>
      <c r="ALB15" s="140"/>
      <c r="ALC15" s="140"/>
      <c r="ALD15" s="140"/>
      <c r="ALE15" s="140"/>
      <c r="ALF15" s="140"/>
      <c r="ALG15" s="140"/>
      <c r="ALH15" s="140"/>
      <c r="ALI15" s="140"/>
      <c r="ALJ15" s="140"/>
      <c r="ALK15" s="140"/>
      <c r="ALL15" s="140"/>
      <c r="ALM15" s="140"/>
      <c r="ALN15" s="140"/>
      <c r="ALO15" s="140"/>
      <c r="ALP15" s="140"/>
      <c r="ALQ15" s="140"/>
      <c r="ALR15" s="140"/>
      <c r="ALS15" s="140"/>
      <c r="ALT15" s="140"/>
      <c r="ALU15" s="140"/>
      <c r="ALV15" s="140"/>
      <c r="ALW15" s="140"/>
      <c r="ALX15" s="140"/>
      <c r="ALY15" s="140"/>
      <c r="ALZ15" s="140"/>
      <c r="AMA15" s="140"/>
      <c r="AMB15" s="140"/>
      <c r="AMC15" s="140"/>
      <c r="AMD15" s="140"/>
      <c r="AME15" s="140"/>
    </row>
    <row r="16" spans="1:1019" ht="15" thickBot="1" x14ac:dyDescent="0.35">
      <c r="A16" s="140"/>
      <c r="B16" s="176" t="s">
        <v>217</v>
      </c>
      <c r="C16" s="175" t="s">
        <v>188</v>
      </c>
      <c r="D16" s="174">
        <v>101.1</v>
      </c>
      <c r="E16" s="174">
        <v>101.1</v>
      </c>
      <c r="F16" s="207">
        <v>1</v>
      </c>
      <c r="G16" s="206" t="str">
        <f t="shared" si="0"/>
        <v>J</v>
      </c>
      <c r="H16" s="205" t="s">
        <v>195</v>
      </c>
      <c r="I16" s="199" t="s">
        <v>195</v>
      </c>
      <c r="J16" s="204" t="s">
        <v>195</v>
      </c>
      <c r="K16" s="203" t="s">
        <v>195</v>
      </c>
      <c r="L16" s="202" t="s">
        <v>195</v>
      </c>
      <c r="M16" s="199" t="s">
        <v>195</v>
      </c>
      <c r="N16" s="201">
        <v>8</v>
      </c>
      <c r="O16" s="199" t="s">
        <v>195</v>
      </c>
      <c r="P16" s="200" t="s">
        <v>195</v>
      </c>
      <c r="Q16" s="199" t="s">
        <v>195</v>
      </c>
      <c r="R16" s="198" t="s">
        <v>195</v>
      </c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  <c r="LP16" s="140"/>
      <c r="LQ16" s="140"/>
      <c r="LR16" s="140"/>
      <c r="LS16" s="140"/>
      <c r="LT16" s="140"/>
      <c r="LU16" s="140"/>
      <c r="LV16" s="140"/>
      <c r="LW16" s="140"/>
      <c r="LX16" s="140"/>
      <c r="LY16" s="140"/>
      <c r="LZ16" s="140"/>
      <c r="MA16" s="140"/>
      <c r="MB16" s="140"/>
      <c r="MC16" s="140"/>
      <c r="MD16" s="140"/>
      <c r="ME16" s="140"/>
      <c r="MF16" s="140"/>
      <c r="MG16" s="140"/>
      <c r="MH16" s="140"/>
      <c r="MI16" s="140"/>
      <c r="MJ16" s="140"/>
      <c r="MK16" s="140"/>
      <c r="ML16" s="140"/>
      <c r="MM16" s="140"/>
      <c r="MN16" s="140"/>
      <c r="MO16" s="140"/>
      <c r="MP16" s="140"/>
      <c r="MQ16" s="140"/>
      <c r="MR16" s="140"/>
      <c r="MS16" s="140"/>
      <c r="MT16" s="140"/>
      <c r="MU16" s="140"/>
      <c r="MV16" s="140"/>
      <c r="MW16" s="140"/>
      <c r="MX16" s="140"/>
      <c r="MY16" s="140"/>
      <c r="MZ16" s="140"/>
      <c r="NA16" s="140"/>
      <c r="NB16" s="140"/>
      <c r="NC16" s="140"/>
      <c r="ND16" s="140"/>
      <c r="NE16" s="140"/>
      <c r="NF16" s="140"/>
      <c r="NG16" s="140"/>
      <c r="NH16" s="140"/>
      <c r="NI16" s="140"/>
      <c r="NJ16" s="140"/>
      <c r="NK16" s="140"/>
      <c r="NL16" s="140"/>
      <c r="NM16" s="140"/>
      <c r="NN16" s="140"/>
      <c r="NO16" s="140"/>
      <c r="NP16" s="140"/>
      <c r="NQ16" s="140"/>
      <c r="NR16" s="140"/>
      <c r="NS16" s="140"/>
      <c r="NT16" s="140"/>
      <c r="NU16" s="140"/>
      <c r="NV16" s="140"/>
      <c r="NW16" s="140"/>
      <c r="NX16" s="140"/>
      <c r="NY16" s="140"/>
      <c r="NZ16" s="140"/>
      <c r="OA16" s="140"/>
      <c r="OB16" s="140"/>
      <c r="OC16" s="140"/>
      <c r="OD16" s="140"/>
      <c r="OE16" s="140"/>
      <c r="OF16" s="140"/>
      <c r="OG16" s="140"/>
      <c r="OH16" s="140"/>
      <c r="OI16" s="140"/>
      <c r="OJ16" s="140"/>
      <c r="OK16" s="140"/>
      <c r="OL16" s="140"/>
      <c r="OM16" s="140"/>
      <c r="ON16" s="140"/>
      <c r="OO16" s="140"/>
      <c r="OP16" s="140"/>
      <c r="OQ16" s="140"/>
      <c r="OR16" s="140"/>
      <c r="OS16" s="140"/>
      <c r="OT16" s="140"/>
      <c r="OU16" s="140"/>
      <c r="OV16" s="140"/>
      <c r="OW16" s="140"/>
      <c r="OX16" s="140"/>
      <c r="OY16" s="140"/>
      <c r="OZ16" s="140"/>
      <c r="PA16" s="140"/>
      <c r="PB16" s="140"/>
      <c r="PC16" s="140"/>
      <c r="PD16" s="140"/>
      <c r="PE16" s="140"/>
      <c r="PF16" s="140"/>
      <c r="PG16" s="140"/>
      <c r="PH16" s="140"/>
      <c r="PI16" s="140"/>
      <c r="PJ16" s="140"/>
      <c r="PK16" s="140"/>
      <c r="PL16" s="140"/>
      <c r="PM16" s="140"/>
      <c r="PN16" s="140"/>
      <c r="PO16" s="140"/>
      <c r="PP16" s="140"/>
      <c r="PQ16" s="140"/>
      <c r="PR16" s="140"/>
      <c r="PS16" s="140"/>
      <c r="PT16" s="140"/>
      <c r="PU16" s="140"/>
      <c r="PV16" s="140"/>
      <c r="PW16" s="140"/>
      <c r="PX16" s="140"/>
      <c r="PY16" s="140"/>
      <c r="PZ16" s="140"/>
      <c r="QA16" s="140"/>
      <c r="QB16" s="140"/>
      <c r="QC16" s="140"/>
      <c r="QD16" s="140"/>
      <c r="QE16" s="140"/>
      <c r="QF16" s="140"/>
      <c r="QG16" s="140"/>
      <c r="QH16" s="140"/>
      <c r="QI16" s="140"/>
      <c r="QJ16" s="140"/>
      <c r="QK16" s="140"/>
      <c r="QL16" s="140"/>
      <c r="QM16" s="140"/>
      <c r="QN16" s="140"/>
      <c r="QO16" s="140"/>
      <c r="QP16" s="140"/>
      <c r="QQ16" s="140"/>
      <c r="QR16" s="140"/>
      <c r="QS16" s="140"/>
      <c r="QT16" s="140"/>
      <c r="QU16" s="140"/>
      <c r="QV16" s="140"/>
      <c r="QW16" s="140"/>
      <c r="QX16" s="140"/>
      <c r="QY16" s="140"/>
      <c r="QZ16" s="140"/>
      <c r="RA16" s="140"/>
      <c r="RB16" s="140"/>
      <c r="RC16" s="140"/>
      <c r="RD16" s="140"/>
      <c r="RE16" s="140"/>
      <c r="RF16" s="140"/>
      <c r="RG16" s="140"/>
      <c r="RH16" s="140"/>
      <c r="RI16" s="140"/>
      <c r="RJ16" s="140"/>
      <c r="RK16" s="140"/>
      <c r="RL16" s="140"/>
      <c r="RM16" s="140"/>
      <c r="RN16" s="140"/>
      <c r="RO16" s="140"/>
      <c r="RP16" s="140"/>
      <c r="RQ16" s="140"/>
      <c r="RR16" s="140"/>
      <c r="RS16" s="140"/>
      <c r="RT16" s="140"/>
      <c r="RU16" s="140"/>
      <c r="RV16" s="140"/>
      <c r="RW16" s="140"/>
      <c r="RX16" s="140"/>
      <c r="RY16" s="140"/>
      <c r="RZ16" s="140"/>
      <c r="SA16" s="140"/>
      <c r="SB16" s="140"/>
      <c r="SC16" s="140"/>
      <c r="SD16" s="140"/>
      <c r="SE16" s="140"/>
      <c r="SF16" s="140"/>
      <c r="SG16" s="140"/>
      <c r="SH16" s="140"/>
      <c r="SI16" s="140"/>
      <c r="SJ16" s="140"/>
      <c r="SK16" s="140"/>
      <c r="SL16" s="140"/>
      <c r="SM16" s="140"/>
      <c r="SN16" s="140"/>
      <c r="SO16" s="140"/>
      <c r="SP16" s="140"/>
      <c r="SQ16" s="140"/>
      <c r="SR16" s="140"/>
      <c r="SS16" s="140"/>
      <c r="ST16" s="140"/>
      <c r="SU16" s="140"/>
      <c r="SV16" s="140"/>
      <c r="SW16" s="140"/>
      <c r="SX16" s="140"/>
      <c r="SY16" s="140"/>
      <c r="SZ16" s="140"/>
      <c r="TA16" s="140"/>
      <c r="TB16" s="140"/>
      <c r="TC16" s="140"/>
      <c r="TD16" s="140"/>
      <c r="TE16" s="140"/>
      <c r="TF16" s="140"/>
      <c r="TG16" s="140"/>
      <c r="TH16" s="140"/>
      <c r="TI16" s="140"/>
      <c r="TJ16" s="140"/>
      <c r="TK16" s="140"/>
      <c r="TL16" s="140"/>
      <c r="TM16" s="140"/>
      <c r="TN16" s="140"/>
      <c r="TO16" s="140"/>
      <c r="TP16" s="140"/>
      <c r="TQ16" s="140"/>
      <c r="TR16" s="140"/>
      <c r="TS16" s="140"/>
      <c r="TT16" s="140"/>
      <c r="TU16" s="140"/>
      <c r="TV16" s="140"/>
      <c r="TW16" s="140"/>
      <c r="TX16" s="140"/>
      <c r="TY16" s="140"/>
      <c r="TZ16" s="140"/>
      <c r="UA16" s="140"/>
      <c r="UB16" s="140"/>
      <c r="UC16" s="140"/>
      <c r="UD16" s="140"/>
      <c r="UE16" s="140"/>
      <c r="UF16" s="140"/>
      <c r="UG16" s="140"/>
      <c r="UH16" s="140"/>
      <c r="UI16" s="140"/>
      <c r="UJ16" s="140"/>
      <c r="UK16" s="140"/>
      <c r="UL16" s="140"/>
      <c r="UM16" s="140"/>
      <c r="UN16" s="140"/>
      <c r="UO16" s="140"/>
      <c r="UP16" s="140"/>
      <c r="UQ16" s="140"/>
      <c r="UR16" s="140"/>
      <c r="US16" s="140"/>
      <c r="UT16" s="140"/>
      <c r="UU16" s="140"/>
      <c r="UV16" s="140"/>
      <c r="UW16" s="140"/>
      <c r="UX16" s="140"/>
      <c r="UY16" s="140"/>
      <c r="UZ16" s="140"/>
      <c r="VA16" s="140"/>
      <c r="VB16" s="140"/>
      <c r="VC16" s="140"/>
      <c r="VD16" s="140"/>
      <c r="VE16" s="140"/>
      <c r="VF16" s="140"/>
      <c r="VG16" s="140"/>
      <c r="VH16" s="140"/>
      <c r="VI16" s="140"/>
      <c r="VJ16" s="140"/>
      <c r="VK16" s="140"/>
      <c r="VL16" s="140"/>
      <c r="VM16" s="140"/>
      <c r="VN16" s="140"/>
      <c r="VO16" s="140"/>
      <c r="VP16" s="140"/>
      <c r="VQ16" s="140"/>
      <c r="VR16" s="140"/>
      <c r="VS16" s="140"/>
      <c r="VT16" s="140"/>
      <c r="VU16" s="140"/>
      <c r="VV16" s="140"/>
      <c r="VW16" s="140"/>
      <c r="VX16" s="140"/>
      <c r="VY16" s="140"/>
      <c r="VZ16" s="140"/>
      <c r="WA16" s="140"/>
      <c r="WB16" s="140"/>
      <c r="WC16" s="140"/>
      <c r="WD16" s="140"/>
      <c r="WE16" s="140"/>
      <c r="WF16" s="140"/>
      <c r="WG16" s="140"/>
      <c r="WH16" s="140"/>
      <c r="WI16" s="140"/>
      <c r="WJ16" s="140"/>
      <c r="WK16" s="140"/>
      <c r="WL16" s="140"/>
      <c r="WM16" s="140"/>
      <c r="WN16" s="140"/>
      <c r="WO16" s="140"/>
      <c r="WP16" s="140"/>
      <c r="WQ16" s="140"/>
      <c r="WR16" s="140"/>
      <c r="WS16" s="140"/>
      <c r="WT16" s="140"/>
      <c r="WU16" s="140"/>
      <c r="WV16" s="140"/>
      <c r="WW16" s="140"/>
      <c r="WX16" s="140"/>
      <c r="WY16" s="140"/>
      <c r="WZ16" s="140"/>
      <c r="XA16" s="140"/>
      <c r="XB16" s="140"/>
      <c r="XC16" s="140"/>
      <c r="XD16" s="140"/>
      <c r="XE16" s="140"/>
      <c r="XF16" s="140"/>
      <c r="XG16" s="140"/>
      <c r="XH16" s="140"/>
      <c r="XI16" s="140"/>
      <c r="XJ16" s="140"/>
      <c r="XK16" s="140"/>
      <c r="XL16" s="140"/>
      <c r="XM16" s="140"/>
      <c r="XN16" s="140"/>
      <c r="XO16" s="140"/>
      <c r="XP16" s="140"/>
      <c r="XQ16" s="140"/>
      <c r="XR16" s="140"/>
      <c r="XS16" s="140"/>
      <c r="XT16" s="140"/>
      <c r="XU16" s="140"/>
      <c r="XV16" s="140"/>
      <c r="XW16" s="140"/>
      <c r="XX16" s="140"/>
      <c r="XY16" s="140"/>
      <c r="XZ16" s="140"/>
      <c r="YA16" s="140"/>
      <c r="YB16" s="140"/>
      <c r="YC16" s="140"/>
      <c r="YD16" s="140"/>
      <c r="YE16" s="140"/>
      <c r="YF16" s="140"/>
      <c r="YG16" s="140"/>
      <c r="YH16" s="140"/>
      <c r="YI16" s="140"/>
      <c r="YJ16" s="140"/>
      <c r="YK16" s="140"/>
      <c r="YL16" s="140"/>
      <c r="YM16" s="140"/>
      <c r="YN16" s="140"/>
      <c r="YO16" s="140"/>
      <c r="YP16" s="140"/>
      <c r="YQ16" s="140"/>
      <c r="YR16" s="140"/>
      <c r="YS16" s="140"/>
      <c r="YT16" s="140"/>
      <c r="YU16" s="140"/>
      <c r="YV16" s="140"/>
      <c r="YW16" s="140"/>
      <c r="YX16" s="140"/>
      <c r="YY16" s="140"/>
      <c r="YZ16" s="140"/>
      <c r="ZA16" s="140"/>
      <c r="ZB16" s="140"/>
      <c r="ZC16" s="140"/>
      <c r="ZD16" s="140"/>
      <c r="ZE16" s="140"/>
      <c r="ZF16" s="140"/>
      <c r="ZG16" s="140"/>
      <c r="ZH16" s="140"/>
      <c r="ZI16" s="140"/>
      <c r="ZJ16" s="140"/>
      <c r="ZK16" s="140"/>
      <c r="ZL16" s="140"/>
      <c r="ZM16" s="140"/>
      <c r="ZN16" s="140"/>
      <c r="ZO16" s="140"/>
      <c r="ZP16" s="140"/>
      <c r="ZQ16" s="140"/>
      <c r="ZR16" s="140"/>
      <c r="ZS16" s="140"/>
      <c r="ZT16" s="140"/>
      <c r="ZU16" s="140"/>
      <c r="ZV16" s="140"/>
      <c r="ZW16" s="140"/>
      <c r="ZX16" s="140"/>
      <c r="ZY16" s="140"/>
      <c r="ZZ16" s="140"/>
      <c r="AAA16" s="140"/>
      <c r="AAB16" s="140"/>
      <c r="AAC16" s="140"/>
      <c r="AAD16" s="140"/>
      <c r="AAE16" s="140"/>
      <c r="AAF16" s="140"/>
      <c r="AAG16" s="140"/>
      <c r="AAH16" s="140"/>
      <c r="AAI16" s="140"/>
      <c r="AAJ16" s="140"/>
      <c r="AAK16" s="140"/>
      <c r="AAL16" s="140"/>
      <c r="AAM16" s="140"/>
      <c r="AAN16" s="140"/>
      <c r="AAO16" s="140"/>
      <c r="AAP16" s="140"/>
      <c r="AAQ16" s="140"/>
      <c r="AAR16" s="140"/>
      <c r="AAS16" s="140"/>
      <c r="AAT16" s="140"/>
      <c r="AAU16" s="140"/>
      <c r="AAV16" s="140"/>
      <c r="AAW16" s="140"/>
      <c r="AAX16" s="140"/>
      <c r="AAY16" s="140"/>
      <c r="AAZ16" s="140"/>
      <c r="ABA16" s="140"/>
      <c r="ABB16" s="140"/>
      <c r="ABC16" s="140"/>
      <c r="ABD16" s="140"/>
      <c r="ABE16" s="140"/>
      <c r="ABF16" s="140"/>
      <c r="ABG16" s="140"/>
      <c r="ABH16" s="140"/>
      <c r="ABI16" s="140"/>
      <c r="ABJ16" s="140"/>
      <c r="ABK16" s="140"/>
      <c r="ABL16" s="140"/>
      <c r="ABM16" s="140"/>
      <c r="ABN16" s="140"/>
      <c r="ABO16" s="140"/>
      <c r="ABP16" s="140"/>
      <c r="ABQ16" s="140"/>
      <c r="ABR16" s="140"/>
      <c r="ABS16" s="140"/>
      <c r="ABT16" s="140"/>
      <c r="ABU16" s="140"/>
      <c r="ABV16" s="140"/>
      <c r="ABW16" s="140"/>
      <c r="ABX16" s="140"/>
      <c r="ABY16" s="140"/>
      <c r="ABZ16" s="140"/>
      <c r="ACA16" s="140"/>
      <c r="ACB16" s="140"/>
      <c r="ACC16" s="140"/>
      <c r="ACD16" s="140"/>
      <c r="ACE16" s="140"/>
      <c r="ACF16" s="140"/>
      <c r="ACG16" s="140"/>
      <c r="ACH16" s="140"/>
      <c r="ACI16" s="140"/>
      <c r="ACJ16" s="140"/>
      <c r="ACK16" s="140"/>
      <c r="ACL16" s="140"/>
      <c r="ACM16" s="140"/>
      <c r="ACN16" s="140"/>
      <c r="ACO16" s="140"/>
      <c r="ACP16" s="140"/>
      <c r="ACQ16" s="140"/>
      <c r="ACR16" s="140"/>
      <c r="ACS16" s="140"/>
      <c r="ACT16" s="140"/>
      <c r="ACU16" s="140"/>
      <c r="ACV16" s="140"/>
      <c r="ACW16" s="140"/>
      <c r="ACX16" s="140"/>
      <c r="ACY16" s="140"/>
      <c r="ACZ16" s="140"/>
      <c r="ADA16" s="140"/>
      <c r="ADB16" s="140"/>
      <c r="ADC16" s="140"/>
      <c r="ADD16" s="140"/>
      <c r="ADE16" s="140"/>
      <c r="ADF16" s="140"/>
      <c r="ADG16" s="140"/>
      <c r="ADH16" s="140"/>
      <c r="ADI16" s="140"/>
      <c r="ADJ16" s="140"/>
      <c r="ADK16" s="140"/>
      <c r="ADL16" s="140"/>
      <c r="ADM16" s="140"/>
      <c r="ADN16" s="140"/>
      <c r="ADO16" s="140"/>
      <c r="ADP16" s="140"/>
      <c r="ADQ16" s="140"/>
      <c r="ADR16" s="140"/>
      <c r="ADS16" s="140"/>
      <c r="ADT16" s="140"/>
      <c r="ADU16" s="140"/>
      <c r="ADV16" s="140"/>
      <c r="ADW16" s="140"/>
      <c r="ADX16" s="140"/>
      <c r="ADY16" s="140"/>
      <c r="ADZ16" s="140"/>
      <c r="AEA16" s="140"/>
      <c r="AEB16" s="140"/>
      <c r="AEC16" s="140"/>
      <c r="AED16" s="140"/>
      <c r="AEE16" s="140"/>
      <c r="AEF16" s="140"/>
      <c r="AEG16" s="140"/>
      <c r="AEH16" s="140"/>
      <c r="AEI16" s="140"/>
      <c r="AEJ16" s="140"/>
      <c r="AEK16" s="140"/>
      <c r="AEL16" s="140"/>
      <c r="AEM16" s="140"/>
      <c r="AEN16" s="140"/>
      <c r="AEO16" s="140"/>
      <c r="AEP16" s="140"/>
      <c r="AEQ16" s="140"/>
      <c r="AER16" s="140"/>
      <c r="AES16" s="140"/>
      <c r="AET16" s="140"/>
      <c r="AEU16" s="140"/>
      <c r="AEV16" s="140"/>
      <c r="AEW16" s="140"/>
      <c r="AEX16" s="140"/>
      <c r="AEY16" s="140"/>
      <c r="AEZ16" s="140"/>
      <c r="AFA16" s="140"/>
      <c r="AFB16" s="140"/>
      <c r="AFC16" s="140"/>
      <c r="AFD16" s="140"/>
      <c r="AFE16" s="140"/>
      <c r="AFF16" s="140"/>
      <c r="AFG16" s="140"/>
      <c r="AFH16" s="140"/>
      <c r="AFI16" s="140"/>
      <c r="AFJ16" s="140"/>
      <c r="AFK16" s="140"/>
      <c r="AFL16" s="140"/>
      <c r="AFM16" s="140"/>
      <c r="AFN16" s="140"/>
      <c r="AFO16" s="140"/>
      <c r="AFP16" s="140"/>
      <c r="AFQ16" s="140"/>
      <c r="AFR16" s="140"/>
      <c r="AFS16" s="140"/>
      <c r="AFT16" s="140"/>
      <c r="AFU16" s="140"/>
      <c r="AFV16" s="140"/>
      <c r="AFW16" s="140"/>
      <c r="AFX16" s="140"/>
      <c r="AFY16" s="140"/>
      <c r="AFZ16" s="140"/>
      <c r="AGA16" s="140"/>
      <c r="AGB16" s="140"/>
      <c r="AGC16" s="140"/>
      <c r="AGD16" s="140"/>
      <c r="AGE16" s="140"/>
      <c r="AGF16" s="140"/>
      <c r="AGG16" s="140"/>
      <c r="AGH16" s="140"/>
      <c r="AGI16" s="140"/>
      <c r="AGJ16" s="140"/>
      <c r="AGK16" s="140"/>
      <c r="AGL16" s="140"/>
      <c r="AGM16" s="140"/>
      <c r="AGN16" s="140"/>
      <c r="AGO16" s="140"/>
      <c r="AGP16" s="140"/>
      <c r="AGQ16" s="140"/>
      <c r="AGR16" s="140"/>
      <c r="AGS16" s="140"/>
      <c r="AGT16" s="140"/>
      <c r="AGU16" s="140"/>
      <c r="AGV16" s="140"/>
      <c r="AGW16" s="140"/>
      <c r="AGX16" s="140"/>
      <c r="AGY16" s="140"/>
      <c r="AGZ16" s="140"/>
      <c r="AHA16" s="140"/>
      <c r="AHB16" s="140"/>
      <c r="AHC16" s="140"/>
      <c r="AHD16" s="140"/>
      <c r="AHE16" s="140"/>
      <c r="AHF16" s="140"/>
      <c r="AHG16" s="140"/>
      <c r="AHH16" s="140"/>
      <c r="AHI16" s="140"/>
      <c r="AHJ16" s="140"/>
      <c r="AHK16" s="140"/>
      <c r="AHL16" s="140"/>
      <c r="AHM16" s="140"/>
      <c r="AHN16" s="140"/>
      <c r="AHO16" s="140"/>
      <c r="AHP16" s="140"/>
      <c r="AHQ16" s="140"/>
      <c r="AHR16" s="140"/>
      <c r="AHS16" s="140"/>
      <c r="AHT16" s="140"/>
      <c r="AHU16" s="140"/>
      <c r="AHV16" s="140"/>
      <c r="AHW16" s="140"/>
      <c r="AHX16" s="140"/>
      <c r="AHY16" s="140"/>
      <c r="AHZ16" s="140"/>
      <c r="AIA16" s="140"/>
      <c r="AIB16" s="140"/>
      <c r="AIC16" s="140"/>
      <c r="AID16" s="140"/>
      <c r="AIE16" s="140"/>
      <c r="AIF16" s="140"/>
      <c r="AIG16" s="140"/>
      <c r="AIH16" s="140"/>
      <c r="AII16" s="140"/>
      <c r="AIJ16" s="140"/>
      <c r="AIK16" s="140"/>
      <c r="AIL16" s="140"/>
      <c r="AIM16" s="140"/>
      <c r="AIN16" s="140"/>
      <c r="AIO16" s="140"/>
      <c r="AIP16" s="140"/>
      <c r="AIQ16" s="140"/>
      <c r="AIR16" s="140"/>
      <c r="AIS16" s="140"/>
      <c r="AIT16" s="140"/>
      <c r="AIU16" s="140"/>
      <c r="AIV16" s="140"/>
      <c r="AIW16" s="140"/>
      <c r="AIX16" s="140"/>
      <c r="AIY16" s="140"/>
      <c r="AIZ16" s="140"/>
      <c r="AJA16" s="140"/>
      <c r="AJB16" s="140"/>
      <c r="AJC16" s="140"/>
      <c r="AJD16" s="140"/>
      <c r="AJE16" s="140"/>
      <c r="AJF16" s="140"/>
      <c r="AJG16" s="140"/>
      <c r="AJH16" s="140"/>
      <c r="AJI16" s="140"/>
      <c r="AJJ16" s="140"/>
      <c r="AJK16" s="140"/>
      <c r="AJL16" s="140"/>
      <c r="AJM16" s="140"/>
      <c r="AJN16" s="140"/>
      <c r="AJO16" s="140"/>
      <c r="AJP16" s="140"/>
      <c r="AJQ16" s="140"/>
      <c r="AJR16" s="140"/>
      <c r="AJS16" s="140"/>
      <c r="AJT16" s="140"/>
      <c r="AJU16" s="140"/>
      <c r="AJV16" s="140"/>
      <c r="AJW16" s="140"/>
      <c r="AJX16" s="140"/>
      <c r="AJY16" s="140"/>
      <c r="AJZ16" s="140"/>
      <c r="AKA16" s="140"/>
      <c r="AKB16" s="140"/>
      <c r="AKC16" s="140"/>
      <c r="AKD16" s="140"/>
      <c r="AKE16" s="140"/>
      <c r="AKF16" s="140"/>
      <c r="AKG16" s="140"/>
      <c r="AKH16" s="140"/>
      <c r="AKI16" s="140"/>
      <c r="AKJ16" s="140"/>
      <c r="AKK16" s="140"/>
      <c r="AKL16" s="140"/>
      <c r="AKM16" s="140"/>
      <c r="AKN16" s="140"/>
      <c r="AKO16" s="140"/>
      <c r="AKP16" s="140"/>
      <c r="AKQ16" s="140"/>
      <c r="AKR16" s="140"/>
      <c r="AKS16" s="140"/>
      <c r="AKT16" s="140"/>
      <c r="AKU16" s="140"/>
      <c r="AKV16" s="140"/>
      <c r="AKW16" s="140"/>
      <c r="AKX16" s="140"/>
      <c r="AKY16" s="140"/>
      <c r="AKZ16" s="140"/>
      <c r="ALA16" s="140"/>
      <c r="ALB16" s="140"/>
      <c r="ALC16" s="140"/>
      <c r="ALD16" s="140"/>
      <c r="ALE16" s="140"/>
      <c r="ALF16" s="140"/>
      <c r="ALG16" s="140"/>
      <c r="ALH16" s="140"/>
      <c r="ALI16" s="140"/>
      <c r="ALJ16" s="140"/>
      <c r="ALK16" s="140"/>
      <c r="ALL16" s="140"/>
      <c r="ALM16" s="140"/>
      <c r="ALN16" s="140"/>
      <c r="ALO16" s="140"/>
      <c r="ALP16" s="140"/>
      <c r="ALQ16" s="140"/>
      <c r="ALR16" s="140"/>
      <c r="ALS16" s="140"/>
      <c r="ALT16" s="140"/>
      <c r="ALU16" s="140"/>
      <c r="ALV16" s="140"/>
      <c r="ALW16" s="140"/>
      <c r="ALX16" s="140"/>
      <c r="ALY16" s="140"/>
      <c r="ALZ16" s="140"/>
      <c r="AMA16" s="140"/>
      <c r="AMB16" s="140"/>
      <c r="AMC16" s="140"/>
      <c r="AMD16" s="140"/>
      <c r="AME16" s="140"/>
    </row>
    <row r="17" spans="1:1019" x14ac:dyDescent="0.3">
      <c r="A17" s="140"/>
      <c r="B17" s="197"/>
      <c r="C17" s="140"/>
      <c r="D17" s="140"/>
      <c r="E17" s="140"/>
      <c r="F17" s="140"/>
      <c r="G17" s="196" t="s">
        <v>216</v>
      </c>
      <c r="H17" s="195" t="s">
        <v>215</v>
      </c>
      <c r="I17" s="193">
        <v>6</v>
      </c>
      <c r="J17" s="194">
        <v>8</v>
      </c>
      <c r="K17" s="193">
        <v>5</v>
      </c>
      <c r="L17" s="194">
        <v>7</v>
      </c>
      <c r="M17" s="193">
        <v>2</v>
      </c>
      <c r="N17" s="194">
        <v>3</v>
      </c>
      <c r="O17" s="193">
        <v>9</v>
      </c>
      <c r="P17" s="194">
        <v>10</v>
      </c>
      <c r="Q17" s="193">
        <v>4</v>
      </c>
      <c r="R17" s="192">
        <v>1</v>
      </c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  <c r="LD17" s="140"/>
      <c r="LE17" s="140"/>
      <c r="LF17" s="140"/>
      <c r="LG17" s="140"/>
      <c r="LH17" s="140"/>
      <c r="LI17" s="140"/>
      <c r="LJ17" s="140"/>
      <c r="LK17" s="140"/>
      <c r="LL17" s="140"/>
      <c r="LM17" s="140"/>
      <c r="LN17" s="140"/>
      <c r="LO17" s="140"/>
      <c r="LP17" s="140"/>
      <c r="LQ17" s="140"/>
      <c r="LR17" s="140"/>
      <c r="LS17" s="140"/>
      <c r="LT17" s="140"/>
      <c r="LU17" s="140"/>
      <c r="LV17" s="140"/>
      <c r="LW17" s="140"/>
      <c r="LX17" s="140"/>
      <c r="LY17" s="140"/>
      <c r="LZ17" s="140"/>
      <c r="MA17" s="140"/>
      <c r="MB17" s="140"/>
      <c r="MC17" s="140"/>
      <c r="MD17" s="140"/>
      <c r="ME17" s="140"/>
      <c r="MF17" s="140"/>
      <c r="MG17" s="140"/>
      <c r="MH17" s="140"/>
      <c r="MI17" s="140"/>
      <c r="MJ17" s="140"/>
      <c r="MK17" s="140"/>
      <c r="ML17" s="140"/>
      <c r="MM17" s="140"/>
      <c r="MN17" s="140"/>
      <c r="MO17" s="140"/>
      <c r="MP17" s="140"/>
      <c r="MQ17" s="140"/>
      <c r="MR17" s="140"/>
      <c r="MS17" s="140"/>
      <c r="MT17" s="140"/>
      <c r="MU17" s="140"/>
      <c r="MV17" s="140"/>
      <c r="MW17" s="140"/>
      <c r="MX17" s="140"/>
      <c r="MY17" s="140"/>
      <c r="MZ17" s="140"/>
      <c r="NA17" s="140"/>
      <c r="NB17" s="140"/>
      <c r="NC17" s="140"/>
      <c r="ND17" s="140"/>
      <c r="NE17" s="140"/>
      <c r="NF17" s="140"/>
      <c r="NG17" s="140"/>
      <c r="NH17" s="140"/>
      <c r="NI17" s="140"/>
      <c r="NJ17" s="140"/>
      <c r="NK17" s="140"/>
      <c r="NL17" s="140"/>
      <c r="NM17" s="140"/>
      <c r="NN17" s="140"/>
      <c r="NO17" s="140"/>
      <c r="NP17" s="140"/>
      <c r="NQ17" s="140"/>
      <c r="NR17" s="140"/>
      <c r="NS17" s="140"/>
      <c r="NT17" s="140"/>
      <c r="NU17" s="140"/>
      <c r="NV17" s="140"/>
      <c r="NW17" s="140"/>
      <c r="NX17" s="140"/>
      <c r="NY17" s="140"/>
      <c r="NZ17" s="140"/>
      <c r="OA17" s="140"/>
      <c r="OB17" s="140"/>
      <c r="OC17" s="140"/>
      <c r="OD17" s="140"/>
      <c r="OE17" s="140"/>
      <c r="OF17" s="140"/>
      <c r="OG17" s="140"/>
      <c r="OH17" s="140"/>
      <c r="OI17" s="140"/>
      <c r="OJ17" s="140"/>
      <c r="OK17" s="140"/>
      <c r="OL17" s="140"/>
      <c r="OM17" s="140"/>
      <c r="ON17" s="140"/>
      <c r="OO17" s="140"/>
      <c r="OP17" s="140"/>
      <c r="OQ17" s="140"/>
      <c r="OR17" s="140"/>
      <c r="OS17" s="140"/>
      <c r="OT17" s="140"/>
      <c r="OU17" s="140"/>
      <c r="OV17" s="140"/>
      <c r="OW17" s="140"/>
      <c r="OX17" s="140"/>
      <c r="OY17" s="140"/>
      <c r="OZ17" s="140"/>
      <c r="PA17" s="140"/>
      <c r="PB17" s="140"/>
      <c r="PC17" s="140"/>
      <c r="PD17" s="140"/>
      <c r="PE17" s="140"/>
      <c r="PF17" s="140"/>
      <c r="PG17" s="140"/>
      <c r="PH17" s="140"/>
      <c r="PI17" s="140"/>
      <c r="PJ17" s="140"/>
      <c r="PK17" s="140"/>
      <c r="PL17" s="140"/>
      <c r="PM17" s="140"/>
      <c r="PN17" s="140"/>
      <c r="PO17" s="140"/>
      <c r="PP17" s="140"/>
      <c r="PQ17" s="140"/>
      <c r="PR17" s="140"/>
      <c r="PS17" s="140"/>
      <c r="PT17" s="140"/>
      <c r="PU17" s="140"/>
      <c r="PV17" s="140"/>
      <c r="PW17" s="140"/>
      <c r="PX17" s="140"/>
      <c r="PY17" s="140"/>
      <c r="PZ17" s="140"/>
      <c r="QA17" s="140"/>
      <c r="QB17" s="140"/>
      <c r="QC17" s="140"/>
      <c r="QD17" s="140"/>
      <c r="QE17" s="140"/>
      <c r="QF17" s="140"/>
      <c r="QG17" s="140"/>
      <c r="QH17" s="140"/>
      <c r="QI17" s="140"/>
      <c r="QJ17" s="140"/>
      <c r="QK17" s="140"/>
      <c r="QL17" s="140"/>
      <c r="QM17" s="140"/>
      <c r="QN17" s="140"/>
      <c r="QO17" s="140"/>
      <c r="QP17" s="140"/>
      <c r="QQ17" s="140"/>
      <c r="QR17" s="140"/>
      <c r="QS17" s="140"/>
      <c r="QT17" s="140"/>
      <c r="QU17" s="140"/>
      <c r="QV17" s="140"/>
      <c r="QW17" s="140"/>
      <c r="QX17" s="140"/>
      <c r="QY17" s="140"/>
      <c r="QZ17" s="140"/>
      <c r="RA17" s="140"/>
      <c r="RB17" s="140"/>
      <c r="RC17" s="140"/>
      <c r="RD17" s="140"/>
      <c r="RE17" s="140"/>
      <c r="RF17" s="140"/>
      <c r="RG17" s="140"/>
      <c r="RH17" s="140"/>
      <c r="RI17" s="140"/>
      <c r="RJ17" s="140"/>
      <c r="RK17" s="140"/>
      <c r="RL17" s="140"/>
      <c r="RM17" s="140"/>
      <c r="RN17" s="140"/>
      <c r="RO17" s="140"/>
      <c r="RP17" s="140"/>
      <c r="RQ17" s="140"/>
      <c r="RR17" s="140"/>
      <c r="RS17" s="140"/>
      <c r="RT17" s="140"/>
      <c r="RU17" s="140"/>
      <c r="RV17" s="140"/>
      <c r="RW17" s="140"/>
      <c r="RX17" s="140"/>
      <c r="RY17" s="140"/>
      <c r="RZ17" s="140"/>
      <c r="SA17" s="140"/>
      <c r="SB17" s="140"/>
      <c r="SC17" s="140"/>
      <c r="SD17" s="140"/>
      <c r="SE17" s="140"/>
      <c r="SF17" s="140"/>
      <c r="SG17" s="140"/>
      <c r="SH17" s="140"/>
      <c r="SI17" s="140"/>
      <c r="SJ17" s="140"/>
      <c r="SK17" s="140"/>
      <c r="SL17" s="140"/>
      <c r="SM17" s="140"/>
      <c r="SN17" s="140"/>
      <c r="SO17" s="140"/>
      <c r="SP17" s="140"/>
      <c r="SQ17" s="140"/>
      <c r="SR17" s="140"/>
      <c r="SS17" s="140"/>
      <c r="ST17" s="140"/>
      <c r="SU17" s="140"/>
      <c r="SV17" s="140"/>
      <c r="SW17" s="140"/>
      <c r="SX17" s="140"/>
      <c r="SY17" s="140"/>
      <c r="SZ17" s="140"/>
      <c r="TA17" s="140"/>
      <c r="TB17" s="140"/>
      <c r="TC17" s="140"/>
      <c r="TD17" s="140"/>
      <c r="TE17" s="140"/>
      <c r="TF17" s="140"/>
      <c r="TG17" s="140"/>
      <c r="TH17" s="140"/>
      <c r="TI17" s="140"/>
      <c r="TJ17" s="140"/>
      <c r="TK17" s="140"/>
      <c r="TL17" s="140"/>
      <c r="TM17" s="140"/>
      <c r="TN17" s="140"/>
      <c r="TO17" s="140"/>
      <c r="TP17" s="140"/>
      <c r="TQ17" s="140"/>
      <c r="TR17" s="140"/>
      <c r="TS17" s="140"/>
      <c r="TT17" s="140"/>
      <c r="TU17" s="140"/>
      <c r="TV17" s="140"/>
      <c r="TW17" s="140"/>
      <c r="TX17" s="140"/>
      <c r="TY17" s="140"/>
      <c r="TZ17" s="140"/>
      <c r="UA17" s="140"/>
      <c r="UB17" s="140"/>
      <c r="UC17" s="140"/>
      <c r="UD17" s="140"/>
      <c r="UE17" s="140"/>
      <c r="UF17" s="140"/>
      <c r="UG17" s="140"/>
      <c r="UH17" s="140"/>
      <c r="UI17" s="140"/>
      <c r="UJ17" s="140"/>
      <c r="UK17" s="140"/>
      <c r="UL17" s="140"/>
      <c r="UM17" s="140"/>
      <c r="UN17" s="140"/>
      <c r="UO17" s="140"/>
      <c r="UP17" s="140"/>
      <c r="UQ17" s="140"/>
      <c r="UR17" s="140"/>
      <c r="US17" s="140"/>
      <c r="UT17" s="140"/>
      <c r="UU17" s="140"/>
      <c r="UV17" s="140"/>
      <c r="UW17" s="140"/>
      <c r="UX17" s="140"/>
      <c r="UY17" s="140"/>
      <c r="UZ17" s="140"/>
      <c r="VA17" s="140"/>
      <c r="VB17" s="140"/>
      <c r="VC17" s="140"/>
      <c r="VD17" s="140"/>
      <c r="VE17" s="140"/>
      <c r="VF17" s="140"/>
      <c r="VG17" s="140"/>
      <c r="VH17" s="140"/>
      <c r="VI17" s="140"/>
      <c r="VJ17" s="140"/>
      <c r="VK17" s="140"/>
      <c r="VL17" s="140"/>
      <c r="VM17" s="140"/>
      <c r="VN17" s="140"/>
      <c r="VO17" s="140"/>
      <c r="VP17" s="140"/>
      <c r="VQ17" s="140"/>
      <c r="VR17" s="140"/>
      <c r="VS17" s="140"/>
      <c r="VT17" s="140"/>
      <c r="VU17" s="140"/>
      <c r="VV17" s="140"/>
      <c r="VW17" s="140"/>
      <c r="VX17" s="140"/>
      <c r="VY17" s="140"/>
      <c r="VZ17" s="140"/>
      <c r="WA17" s="140"/>
      <c r="WB17" s="140"/>
      <c r="WC17" s="140"/>
      <c r="WD17" s="140"/>
      <c r="WE17" s="140"/>
      <c r="WF17" s="140"/>
      <c r="WG17" s="140"/>
      <c r="WH17" s="140"/>
      <c r="WI17" s="140"/>
      <c r="WJ17" s="140"/>
      <c r="WK17" s="140"/>
      <c r="WL17" s="140"/>
      <c r="WM17" s="140"/>
      <c r="WN17" s="140"/>
      <c r="WO17" s="140"/>
      <c r="WP17" s="140"/>
      <c r="WQ17" s="140"/>
      <c r="WR17" s="140"/>
      <c r="WS17" s="140"/>
      <c r="WT17" s="140"/>
      <c r="WU17" s="140"/>
      <c r="WV17" s="140"/>
      <c r="WW17" s="140"/>
      <c r="WX17" s="140"/>
      <c r="WY17" s="140"/>
      <c r="WZ17" s="140"/>
      <c r="XA17" s="140"/>
      <c r="XB17" s="140"/>
      <c r="XC17" s="140"/>
      <c r="XD17" s="140"/>
      <c r="XE17" s="140"/>
      <c r="XF17" s="140"/>
      <c r="XG17" s="140"/>
      <c r="XH17" s="140"/>
      <c r="XI17" s="140"/>
      <c r="XJ17" s="140"/>
      <c r="XK17" s="140"/>
      <c r="XL17" s="140"/>
      <c r="XM17" s="140"/>
      <c r="XN17" s="140"/>
      <c r="XO17" s="140"/>
      <c r="XP17" s="140"/>
      <c r="XQ17" s="140"/>
      <c r="XR17" s="140"/>
      <c r="XS17" s="140"/>
      <c r="XT17" s="140"/>
      <c r="XU17" s="140"/>
      <c r="XV17" s="140"/>
      <c r="XW17" s="140"/>
      <c r="XX17" s="140"/>
      <c r="XY17" s="140"/>
      <c r="XZ17" s="140"/>
      <c r="YA17" s="140"/>
      <c r="YB17" s="140"/>
      <c r="YC17" s="140"/>
      <c r="YD17" s="140"/>
      <c r="YE17" s="140"/>
      <c r="YF17" s="140"/>
      <c r="YG17" s="140"/>
      <c r="YH17" s="140"/>
      <c r="YI17" s="140"/>
      <c r="YJ17" s="140"/>
      <c r="YK17" s="140"/>
      <c r="YL17" s="140"/>
      <c r="YM17" s="140"/>
      <c r="YN17" s="140"/>
      <c r="YO17" s="140"/>
      <c r="YP17" s="140"/>
      <c r="YQ17" s="140"/>
      <c r="YR17" s="140"/>
      <c r="YS17" s="140"/>
      <c r="YT17" s="140"/>
      <c r="YU17" s="140"/>
      <c r="YV17" s="140"/>
      <c r="YW17" s="140"/>
      <c r="YX17" s="140"/>
      <c r="YY17" s="140"/>
      <c r="YZ17" s="140"/>
      <c r="ZA17" s="140"/>
      <c r="ZB17" s="140"/>
      <c r="ZC17" s="140"/>
      <c r="ZD17" s="140"/>
      <c r="ZE17" s="140"/>
      <c r="ZF17" s="140"/>
      <c r="ZG17" s="140"/>
      <c r="ZH17" s="140"/>
      <c r="ZI17" s="140"/>
      <c r="ZJ17" s="140"/>
      <c r="ZK17" s="140"/>
      <c r="ZL17" s="140"/>
      <c r="ZM17" s="140"/>
      <c r="ZN17" s="140"/>
      <c r="ZO17" s="140"/>
      <c r="ZP17" s="140"/>
      <c r="ZQ17" s="140"/>
      <c r="ZR17" s="140"/>
      <c r="ZS17" s="140"/>
      <c r="ZT17" s="140"/>
      <c r="ZU17" s="140"/>
      <c r="ZV17" s="140"/>
      <c r="ZW17" s="140"/>
      <c r="ZX17" s="140"/>
      <c r="ZY17" s="140"/>
      <c r="ZZ17" s="140"/>
      <c r="AAA17" s="140"/>
      <c r="AAB17" s="140"/>
      <c r="AAC17" s="140"/>
      <c r="AAD17" s="140"/>
      <c r="AAE17" s="140"/>
      <c r="AAF17" s="140"/>
      <c r="AAG17" s="140"/>
      <c r="AAH17" s="140"/>
      <c r="AAI17" s="140"/>
      <c r="AAJ17" s="140"/>
      <c r="AAK17" s="140"/>
      <c r="AAL17" s="140"/>
      <c r="AAM17" s="140"/>
      <c r="AAN17" s="140"/>
      <c r="AAO17" s="140"/>
      <c r="AAP17" s="140"/>
      <c r="AAQ17" s="140"/>
      <c r="AAR17" s="140"/>
      <c r="AAS17" s="140"/>
      <c r="AAT17" s="140"/>
      <c r="AAU17" s="140"/>
      <c r="AAV17" s="140"/>
      <c r="AAW17" s="140"/>
      <c r="AAX17" s="140"/>
      <c r="AAY17" s="140"/>
      <c r="AAZ17" s="140"/>
      <c r="ABA17" s="140"/>
      <c r="ABB17" s="140"/>
      <c r="ABC17" s="140"/>
      <c r="ABD17" s="140"/>
      <c r="ABE17" s="140"/>
      <c r="ABF17" s="140"/>
      <c r="ABG17" s="140"/>
      <c r="ABH17" s="140"/>
      <c r="ABI17" s="140"/>
      <c r="ABJ17" s="140"/>
      <c r="ABK17" s="140"/>
      <c r="ABL17" s="140"/>
      <c r="ABM17" s="140"/>
      <c r="ABN17" s="140"/>
      <c r="ABO17" s="140"/>
      <c r="ABP17" s="140"/>
      <c r="ABQ17" s="140"/>
      <c r="ABR17" s="140"/>
      <c r="ABS17" s="140"/>
      <c r="ABT17" s="140"/>
      <c r="ABU17" s="140"/>
      <c r="ABV17" s="140"/>
      <c r="ABW17" s="140"/>
      <c r="ABX17" s="140"/>
      <c r="ABY17" s="140"/>
      <c r="ABZ17" s="140"/>
      <c r="ACA17" s="140"/>
      <c r="ACB17" s="140"/>
      <c r="ACC17" s="140"/>
      <c r="ACD17" s="140"/>
      <c r="ACE17" s="140"/>
      <c r="ACF17" s="140"/>
      <c r="ACG17" s="140"/>
      <c r="ACH17" s="140"/>
      <c r="ACI17" s="140"/>
      <c r="ACJ17" s="140"/>
      <c r="ACK17" s="140"/>
      <c r="ACL17" s="140"/>
      <c r="ACM17" s="140"/>
      <c r="ACN17" s="140"/>
      <c r="ACO17" s="140"/>
      <c r="ACP17" s="140"/>
      <c r="ACQ17" s="140"/>
      <c r="ACR17" s="140"/>
      <c r="ACS17" s="140"/>
      <c r="ACT17" s="140"/>
      <c r="ACU17" s="140"/>
      <c r="ACV17" s="140"/>
      <c r="ACW17" s="140"/>
      <c r="ACX17" s="140"/>
      <c r="ACY17" s="140"/>
      <c r="ACZ17" s="140"/>
      <c r="ADA17" s="140"/>
      <c r="ADB17" s="140"/>
      <c r="ADC17" s="140"/>
      <c r="ADD17" s="140"/>
      <c r="ADE17" s="140"/>
      <c r="ADF17" s="140"/>
      <c r="ADG17" s="140"/>
      <c r="ADH17" s="140"/>
      <c r="ADI17" s="140"/>
      <c r="ADJ17" s="140"/>
      <c r="ADK17" s="140"/>
      <c r="ADL17" s="140"/>
      <c r="ADM17" s="140"/>
      <c r="ADN17" s="140"/>
      <c r="ADO17" s="140"/>
      <c r="ADP17" s="140"/>
      <c r="ADQ17" s="140"/>
      <c r="ADR17" s="140"/>
      <c r="ADS17" s="140"/>
      <c r="ADT17" s="140"/>
      <c r="ADU17" s="140"/>
      <c r="ADV17" s="140"/>
      <c r="ADW17" s="140"/>
      <c r="ADX17" s="140"/>
      <c r="ADY17" s="140"/>
      <c r="ADZ17" s="140"/>
      <c r="AEA17" s="140"/>
      <c r="AEB17" s="140"/>
      <c r="AEC17" s="140"/>
      <c r="AED17" s="140"/>
      <c r="AEE17" s="140"/>
      <c r="AEF17" s="140"/>
      <c r="AEG17" s="140"/>
      <c r="AEH17" s="140"/>
      <c r="AEI17" s="140"/>
      <c r="AEJ17" s="140"/>
      <c r="AEK17" s="140"/>
      <c r="AEL17" s="140"/>
      <c r="AEM17" s="140"/>
      <c r="AEN17" s="140"/>
      <c r="AEO17" s="140"/>
      <c r="AEP17" s="140"/>
      <c r="AEQ17" s="140"/>
      <c r="AER17" s="140"/>
      <c r="AES17" s="140"/>
      <c r="AET17" s="140"/>
      <c r="AEU17" s="140"/>
      <c r="AEV17" s="140"/>
      <c r="AEW17" s="140"/>
      <c r="AEX17" s="140"/>
      <c r="AEY17" s="140"/>
      <c r="AEZ17" s="140"/>
      <c r="AFA17" s="140"/>
      <c r="AFB17" s="140"/>
      <c r="AFC17" s="140"/>
      <c r="AFD17" s="140"/>
      <c r="AFE17" s="140"/>
      <c r="AFF17" s="140"/>
      <c r="AFG17" s="140"/>
      <c r="AFH17" s="140"/>
      <c r="AFI17" s="140"/>
      <c r="AFJ17" s="140"/>
      <c r="AFK17" s="140"/>
      <c r="AFL17" s="140"/>
      <c r="AFM17" s="140"/>
      <c r="AFN17" s="140"/>
      <c r="AFO17" s="140"/>
      <c r="AFP17" s="140"/>
      <c r="AFQ17" s="140"/>
      <c r="AFR17" s="140"/>
      <c r="AFS17" s="140"/>
      <c r="AFT17" s="140"/>
      <c r="AFU17" s="140"/>
      <c r="AFV17" s="140"/>
      <c r="AFW17" s="140"/>
      <c r="AFX17" s="140"/>
      <c r="AFY17" s="140"/>
      <c r="AFZ17" s="140"/>
      <c r="AGA17" s="140"/>
      <c r="AGB17" s="140"/>
      <c r="AGC17" s="140"/>
      <c r="AGD17" s="140"/>
      <c r="AGE17" s="140"/>
      <c r="AGF17" s="140"/>
      <c r="AGG17" s="140"/>
      <c r="AGH17" s="140"/>
      <c r="AGI17" s="140"/>
      <c r="AGJ17" s="140"/>
      <c r="AGK17" s="140"/>
      <c r="AGL17" s="140"/>
      <c r="AGM17" s="140"/>
      <c r="AGN17" s="140"/>
      <c r="AGO17" s="140"/>
      <c r="AGP17" s="140"/>
      <c r="AGQ17" s="140"/>
      <c r="AGR17" s="140"/>
      <c r="AGS17" s="140"/>
      <c r="AGT17" s="140"/>
      <c r="AGU17" s="140"/>
      <c r="AGV17" s="140"/>
      <c r="AGW17" s="140"/>
      <c r="AGX17" s="140"/>
      <c r="AGY17" s="140"/>
      <c r="AGZ17" s="140"/>
      <c r="AHA17" s="140"/>
      <c r="AHB17" s="140"/>
      <c r="AHC17" s="140"/>
      <c r="AHD17" s="140"/>
      <c r="AHE17" s="140"/>
      <c r="AHF17" s="140"/>
      <c r="AHG17" s="140"/>
      <c r="AHH17" s="140"/>
      <c r="AHI17" s="140"/>
      <c r="AHJ17" s="140"/>
      <c r="AHK17" s="140"/>
      <c r="AHL17" s="140"/>
      <c r="AHM17" s="140"/>
      <c r="AHN17" s="140"/>
      <c r="AHO17" s="140"/>
      <c r="AHP17" s="140"/>
      <c r="AHQ17" s="140"/>
      <c r="AHR17" s="140"/>
      <c r="AHS17" s="140"/>
      <c r="AHT17" s="140"/>
      <c r="AHU17" s="140"/>
      <c r="AHV17" s="140"/>
      <c r="AHW17" s="140"/>
      <c r="AHX17" s="140"/>
      <c r="AHY17" s="140"/>
      <c r="AHZ17" s="140"/>
      <c r="AIA17" s="140"/>
      <c r="AIB17" s="140"/>
      <c r="AIC17" s="140"/>
      <c r="AID17" s="140"/>
      <c r="AIE17" s="140"/>
      <c r="AIF17" s="140"/>
      <c r="AIG17" s="140"/>
      <c r="AIH17" s="140"/>
      <c r="AII17" s="140"/>
      <c r="AIJ17" s="140"/>
      <c r="AIK17" s="140"/>
      <c r="AIL17" s="140"/>
      <c r="AIM17" s="140"/>
      <c r="AIN17" s="140"/>
      <c r="AIO17" s="140"/>
      <c r="AIP17" s="140"/>
      <c r="AIQ17" s="140"/>
      <c r="AIR17" s="140"/>
      <c r="AIS17" s="140"/>
      <c r="AIT17" s="140"/>
      <c r="AIU17" s="140"/>
      <c r="AIV17" s="140"/>
      <c r="AIW17" s="140"/>
      <c r="AIX17" s="140"/>
      <c r="AIY17" s="140"/>
      <c r="AIZ17" s="140"/>
      <c r="AJA17" s="140"/>
      <c r="AJB17" s="140"/>
      <c r="AJC17" s="140"/>
      <c r="AJD17" s="140"/>
      <c r="AJE17" s="140"/>
      <c r="AJF17" s="140"/>
      <c r="AJG17" s="140"/>
      <c r="AJH17" s="140"/>
      <c r="AJI17" s="140"/>
      <c r="AJJ17" s="140"/>
      <c r="AJK17" s="140"/>
      <c r="AJL17" s="140"/>
      <c r="AJM17" s="140"/>
      <c r="AJN17" s="140"/>
      <c r="AJO17" s="140"/>
      <c r="AJP17" s="140"/>
      <c r="AJQ17" s="140"/>
      <c r="AJR17" s="140"/>
      <c r="AJS17" s="140"/>
      <c r="AJT17" s="140"/>
      <c r="AJU17" s="140"/>
      <c r="AJV17" s="140"/>
      <c r="AJW17" s="140"/>
      <c r="AJX17" s="140"/>
      <c r="AJY17" s="140"/>
      <c r="AJZ17" s="140"/>
      <c r="AKA17" s="140"/>
      <c r="AKB17" s="140"/>
      <c r="AKC17" s="140"/>
      <c r="AKD17" s="140"/>
      <c r="AKE17" s="140"/>
      <c r="AKF17" s="140"/>
      <c r="AKG17" s="140"/>
      <c r="AKH17" s="140"/>
      <c r="AKI17" s="140"/>
      <c r="AKJ17" s="140"/>
      <c r="AKK17" s="140"/>
      <c r="AKL17" s="140"/>
      <c r="AKM17" s="140"/>
      <c r="AKN17" s="140"/>
      <c r="AKO17" s="140"/>
      <c r="AKP17" s="140"/>
      <c r="AKQ17" s="140"/>
      <c r="AKR17" s="140"/>
      <c r="AKS17" s="140"/>
      <c r="AKT17" s="140"/>
      <c r="AKU17" s="140"/>
      <c r="AKV17" s="140"/>
      <c r="AKW17" s="140"/>
      <c r="AKX17" s="140"/>
      <c r="AKY17" s="140"/>
      <c r="AKZ17" s="140"/>
      <c r="ALA17" s="140"/>
      <c r="ALB17" s="140"/>
      <c r="ALC17" s="140"/>
      <c r="ALD17" s="140"/>
      <c r="ALE17" s="140"/>
      <c r="ALF17" s="140"/>
      <c r="ALG17" s="140"/>
      <c r="ALH17" s="140"/>
      <c r="ALI17" s="140"/>
      <c r="ALJ17" s="140"/>
      <c r="ALK17" s="140"/>
      <c r="ALL17" s="140"/>
      <c r="ALM17" s="140"/>
      <c r="ALN17" s="140"/>
      <c r="ALO17" s="140"/>
      <c r="ALP17" s="140"/>
      <c r="ALQ17" s="140"/>
      <c r="ALR17" s="140"/>
      <c r="ALS17" s="140"/>
      <c r="ALT17" s="140"/>
      <c r="ALU17" s="140"/>
      <c r="ALV17" s="140"/>
      <c r="ALW17" s="140"/>
      <c r="ALX17" s="140"/>
      <c r="ALY17" s="140"/>
      <c r="ALZ17" s="140"/>
      <c r="AMA17" s="140"/>
      <c r="AMB17" s="140"/>
      <c r="AMC17" s="140"/>
      <c r="AMD17" s="140"/>
      <c r="AME17" s="140"/>
    </row>
    <row r="18" spans="1:1019" ht="15" customHeight="1" x14ac:dyDescent="0.3">
      <c r="A18" s="191" t="s">
        <v>214</v>
      </c>
      <c r="B18" s="140"/>
      <c r="C18" s="140"/>
      <c r="D18" s="140"/>
      <c r="E18" s="140"/>
      <c r="F18" s="148" t="s">
        <v>213</v>
      </c>
      <c r="G18" s="190" t="s">
        <v>212</v>
      </c>
      <c r="H18" s="189" t="s">
        <v>211</v>
      </c>
      <c r="I18" s="186" t="s">
        <v>210</v>
      </c>
      <c r="J18" s="188" t="s">
        <v>209</v>
      </c>
      <c r="K18" s="186" t="s">
        <v>208</v>
      </c>
      <c r="L18" s="188" t="s">
        <v>207</v>
      </c>
      <c r="M18" s="186" t="s">
        <v>206</v>
      </c>
      <c r="N18" s="188" t="s">
        <v>205</v>
      </c>
      <c r="O18" s="186" t="s">
        <v>204</v>
      </c>
      <c r="P18" s="187" t="s">
        <v>203</v>
      </c>
      <c r="Q18" s="186" t="s">
        <v>202</v>
      </c>
      <c r="R18" s="185" t="s">
        <v>201</v>
      </c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  <c r="LD18" s="140"/>
      <c r="LE18" s="140"/>
      <c r="LF18" s="140"/>
      <c r="LG18" s="140"/>
      <c r="LH18" s="140"/>
      <c r="LI18" s="140"/>
      <c r="LJ18" s="140"/>
      <c r="LK18" s="140"/>
      <c r="LL18" s="140"/>
      <c r="LM18" s="140"/>
      <c r="LN18" s="140"/>
      <c r="LO18" s="140"/>
      <c r="LP18" s="140"/>
      <c r="LQ18" s="140"/>
      <c r="LR18" s="140"/>
      <c r="LS18" s="140"/>
      <c r="LT18" s="140"/>
      <c r="LU18" s="140"/>
      <c r="LV18" s="140"/>
      <c r="LW18" s="140"/>
      <c r="LX18" s="140"/>
      <c r="LY18" s="140"/>
      <c r="LZ18" s="140"/>
      <c r="MA18" s="140"/>
      <c r="MB18" s="140"/>
      <c r="MC18" s="140"/>
      <c r="MD18" s="140"/>
      <c r="ME18" s="140"/>
      <c r="MF18" s="140"/>
      <c r="MG18" s="140"/>
      <c r="MH18" s="140"/>
      <c r="MI18" s="140"/>
      <c r="MJ18" s="140"/>
      <c r="MK18" s="140"/>
      <c r="ML18" s="140"/>
      <c r="MM18" s="140"/>
      <c r="MN18" s="140"/>
      <c r="MO18" s="140"/>
      <c r="MP18" s="140"/>
      <c r="MQ18" s="140"/>
      <c r="MR18" s="140"/>
      <c r="MS18" s="140"/>
      <c r="MT18" s="140"/>
      <c r="MU18" s="140"/>
      <c r="MV18" s="140"/>
      <c r="MW18" s="140"/>
      <c r="MX18" s="140"/>
      <c r="MY18" s="140"/>
      <c r="MZ18" s="140"/>
      <c r="NA18" s="140"/>
      <c r="NB18" s="140"/>
      <c r="NC18" s="140"/>
      <c r="ND18" s="140"/>
      <c r="NE18" s="140"/>
      <c r="NF18" s="140"/>
      <c r="NG18" s="140"/>
      <c r="NH18" s="140"/>
      <c r="NI18" s="140"/>
      <c r="NJ18" s="140"/>
      <c r="NK18" s="140"/>
      <c r="NL18" s="140"/>
      <c r="NM18" s="140"/>
      <c r="NN18" s="140"/>
      <c r="NO18" s="140"/>
      <c r="NP18" s="140"/>
      <c r="NQ18" s="140"/>
      <c r="NR18" s="140"/>
      <c r="NS18" s="140"/>
      <c r="NT18" s="140"/>
      <c r="NU18" s="140"/>
      <c r="NV18" s="140"/>
      <c r="NW18" s="140"/>
      <c r="NX18" s="140"/>
      <c r="NY18" s="140"/>
      <c r="NZ18" s="140"/>
      <c r="OA18" s="140"/>
      <c r="OB18" s="140"/>
      <c r="OC18" s="140"/>
      <c r="OD18" s="140"/>
      <c r="OE18" s="140"/>
      <c r="OF18" s="140"/>
      <c r="OG18" s="140"/>
      <c r="OH18" s="140"/>
      <c r="OI18" s="140"/>
      <c r="OJ18" s="140"/>
      <c r="OK18" s="140"/>
      <c r="OL18" s="140"/>
      <c r="OM18" s="140"/>
      <c r="ON18" s="140"/>
      <c r="OO18" s="140"/>
      <c r="OP18" s="140"/>
      <c r="OQ18" s="140"/>
      <c r="OR18" s="140"/>
      <c r="OS18" s="140"/>
      <c r="OT18" s="140"/>
      <c r="OU18" s="140"/>
      <c r="OV18" s="140"/>
      <c r="OW18" s="140"/>
      <c r="OX18" s="140"/>
      <c r="OY18" s="140"/>
      <c r="OZ18" s="140"/>
      <c r="PA18" s="140"/>
      <c r="PB18" s="140"/>
      <c r="PC18" s="140"/>
      <c r="PD18" s="140"/>
      <c r="PE18" s="140"/>
      <c r="PF18" s="140"/>
      <c r="PG18" s="140"/>
      <c r="PH18" s="140"/>
      <c r="PI18" s="140"/>
      <c r="PJ18" s="140"/>
      <c r="PK18" s="140"/>
      <c r="PL18" s="140"/>
      <c r="PM18" s="140"/>
      <c r="PN18" s="140"/>
      <c r="PO18" s="140"/>
      <c r="PP18" s="140"/>
      <c r="PQ18" s="140"/>
      <c r="PR18" s="140"/>
      <c r="PS18" s="140"/>
      <c r="PT18" s="140"/>
      <c r="PU18" s="140"/>
      <c r="PV18" s="140"/>
      <c r="PW18" s="140"/>
      <c r="PX18" s="140"/>
      <c r="PY18" s="140"/>
      <c r="PZ18" s="140"/>
      <c r="QA18" s="140"/>
      <c r="QB18" s="140"/>
      <c r="QC18" s="140"/>
      <c r="QD18" s="140"/>
      <c r="QE18" s="140"/>
      <c r="QF18" s="140"/>
      <c r="QG18" s="140"/>
      <c r="QH18" s="140"/>
      <c r="QI18" s="140"/>
      <c r="QJ18" s="140"/>
      <c r="QK18" s="140"/>
      <c r="QL18" s="140"/>
      <c r="QM18" s="140"/>
      <c r="QN18" s="140"/>
      <c r="QO18" s="140"/>
      <c r="QP18" s="140"/>
      <c r="QQ18" s="140"/>
      <c r="QR18" s="140"/>
      <c r="QS18" s="140"/>
      <c r="QT18" s="140"/>
      <c r="QU18" s="140"/>
      <c r="QV18" s="140"/>
      <c r="QW18" s="140"/>
      <c r="QX18" s="140"/>
      <c r="QY18" s="140"/>
      <c r="QZ18" s="140"/>
      <c r="RA18" s="140"/>
      <c r="RB18" s="140"/>
      <c r="RC18" s="140"/>
      <c r="RD18" s="140"/>
      <c r="RE18" s="140"/>
      <c r="RF18" s="140"/>
      <c r="RG18" s="140"/>
      <c r="RH18" s="140"/>
      <c r="RI18" s="140"/>
      <c r="RJ18" s="140"/>
      <c r="RK18" s="140"/>
      <c r="RL18" s="140"/>
      <c r="RM18" s="140"/>
      <c r="RN18" s="140"/>
      <c r="RO18" s="140"/>
      <c r="RP18" s="140"/>
      <c r="RQ18" s="140"/>
      <c r="RR18" s="140"/>
      <c r="RS18" s="140"/>
      <c r="RT18" s="140"/>
      <c r="RU18" s="140"/>
      <c r="RV18" s="140"/>
      <c r="RW18" s="140"/>
      <c r="RX18" s="140"/>
      <c r="RY18" s="140"/>
      <c r="RZ18" s="140"/>
      <c r="SA18" s="140"/>
      <c r="SB18" s="140"/>
      <c r="SC18" s="140"/>
      <c r="SD18" s="140"/>
      <c r="SE18" s="140"/>
      <c r="SF18" s="140"/>
      <c r="SG18" s="140"/>
      <c r="SH18" s="140"/>
      <c r="SI18" s="140"/>
      <c r="SJ18" s="140"/>
      <c r="SK18" s="140"/>
      <c r="SL18" s="140"/>
      <c r="SM18" s="140"/>
      <c r="SN18" s="140"/>
      <c r="SO18" s="140"/>
      <c r="SP18" s="140"/>
      <c r="SQ18" s="140"/>
      <c r="SR18" s="140"/>
      <c r="SS18" s="140"/>
      <c r="ST18" s="140"/>
      <c r="SU18" s="140"/>
      <c r="SV18" s="140"/>
      <c r="SW18" s="140"/>
      <c r="SX18" s="140"/>
      <c r="SY18" s="140"/>
      <c r="SZ18" s="140"/>
      <c r="TA18" s="140"/>
      <c r="TB18" s="140"/>
      <c r="TC18" s="140"/>
      <c r="TD18" s="140"/>
      <c r="TE18" s="140"/>
      <c r="TF18" s="140"/>
      <c r="TG18" s="140"/>
      <c r="TH18" s="140"/>
      <c r="TI18" s="140"/>
      <c r="TJ18" s="140"/>
      <c r="TK18" s="140"/>
      <c r="TL18" s="140"/>
      <c r="TM18" s="140"/>
      <c r="TN18" s="140"/>
      <c r="TO18" s="140"/>
      <c r="TP18" s="140"/>
      <c r="TQ18" s="140"/>
      <c r="TR18" s="140"/>
      <c r="TS18" s="140"/>
      <c r="TT18" s="140"/>
      <c r="TU18" s="140"/>
      <c r="TV18" s="140"/>
      <c r="TW18" s="140"/>
      <c r="TX18" s="140"/>
      <c r="TY18" s="140"/>
      <c r="TZ18" s="140"/>
      <c r="UA18" s="140"/>
      <c r="UB18" s="140"/>
      <c r="UC18" s="140"/>
      <c r="UD18" s="140"/>
      <c r="UE18" s="140"/>
      <c r="UF18" s="140"/>
      <c r="UG18" s="140"/>
      <c r="UH18" s="140"/>
      <c r="UI18" s="140"/>
      <c r="UJ18" s="140"/>
      <c r="UK18" s="140"/>
      <c r="UL18" s="140"/>
      <c r="UM18" s="140"/>
      <c r="UN18" s="140"/>
      <c r="UO18" s="140"/>
      <c r="UP18" s="140"/>
      <c r="UQ18" s="140"/>
      <c r="UR18" s="140"/>
      <c r="US18" s="140"/>
      <c r="UT18" s="140"/>
      <c r="UU18" s="140"/>
      <c r="UV18" s="140"/>
      <c r="UW18" s="140"/>
      <c r="UX18" s="140"/>
      <c r="UY18" s="140"/>
      <c r="UZ18" s="140"/>
      <c r="VA18" s="140"/>
      <c r="VB18" s="140"/>
      <c r="VC18" s="140"/>
      <c r="VD18" s="140"/>
      <c r="VE18" s="140"/>
      <c r="VF18" s="140"/>
      <c r="VG18" s="140"/>
      <c r="VH18" s="140"/>
      <c r="VI18" s="140"/>
      <c r="VJ18" s="140"/>
      <c r="VK18" s="140"/>
      <c r="VL18" s="140"/>
      <c r="VM18" s="140"/>
      <c r="VN18" s="140"/>
      <c r="VO18" s="140"/>
      <c r="VP18" s="140"/>
      <c r="VQ18" s="140"/>
      <c r="VR18" s="140"/>
      <c r="VS18" s="140"/>
      <c r="VT18" s="140"/>
      <c r="VU18" s="140"/>
      <c r="VV18" s="140"/>
      <c r="VW18" s="140"/>
      <c r="VX18" s="140"/>
      <c r="VY18" s="140"/>
      <c r="VZ18" s="140"/>
      <c r="WA18" s="140"/>
      <c r="WB18" s="140"/>
      <c r="WC18" s="140"/>
      <c r="WD18" s="140"/>
      <c r="WE18" s="140"/>
      <c r="WF18" s="140"/>
      <c r="WG18" s="140"/>
      <c r="WH18" s="140"/>
      <c r="WI18" s="140"/>
      <c r="WJ18" s="140"/>
      <c r="WK18" s="140"/>
      <c r="WL18" s="140"/>
      <c r="WM18" s="140"/>
      <c r="WN18" s="140"/>
      <c r="WO18" s="140"/>
      <c r="WP18" s="140"/>
      <c r="WQ18" s="140"/>
      <c r="WR18" s="140"/>
      <c r="WS18" s="140"/>
      <c r="WT18" s="140"/>
      <c r="WU18" s="140"/>
      <c r="WV18" s="140"/>
      <c r="WW18" s="140"/>
      <c r="WX18" s="140"/>
      <c r="WY18" s="140"/>
      <c r="WZ18" s="140"/>
      <c r="XA18" s="140"/>
      <c r="XB18" s="140"/>
      <c r="XC18" s="140"/>
      <c r="XD18" s="140"/>
      <c r="XE18" s="140"/>
      <c r="XF18" s="140"/>
      <c r="XG18" s="140"/>
      <c r="XH18" s="140"/>
      <c r="XI18" s="140"/>
      <c r="XJ18" s="140"/>
      <c r="XK18" s="140"/>
      <c r="XL18" s="140"/>
      <c r="XM18" s="140"/>
      <c r="XN18" s="140"/>
      <c r="XO18" s="140"/>
      <c r="XP18" s="140"/>
      <c r="XQ18" s="140"/>
      <c r="XR18" s="140"/>
      <c r="XS18" s="140"/>
      <c r="XT18" s="140"/>
      <c r="XU18" s="140"/>
      <c r="XV18" s="140"/>
      <c r="XW18" s="140"/>
      <c r="XX18" s="140"/>
      <c r="XY18" s="140"/>
      <c r="XZ18" s="140"/>
      <c r="YA18" s="140"/>
      <c r="YB18" s="140"/>
      <c r="YC18" s="140"/>
      <c r="YD18" s="140"/>
      <c r="YE18" s="140"/>
      <c r="YF18" s="140"/>
      <c r="YG18" s="140"/>
      <c r="YH18" s="140"/>
      <c r="YI18" s="140"/>
      <c r="YJ18" s="140"/>
      <c r="YK18" s="140"/>
      <c r="YL18" s="140"/>
      <c r="YM18" s="140"/>
      <c r="YN18" s="140"/>
      <c r="YO18" s="140"/>
      <c r="YP18" s="140"/>
      <c r="YQ18" s="140"/>
      <c r="YR18" s="140"/>
      <c r="YS18" s="140"/>
      <c r="YT18" s="140"/>
      <c r="YU18" s="140"/>
      <c r="YV18" s="140"/>
      <c r="YW18" s="140"/>
      <c r="YX18" s="140"/>
      <c r="YY18" s="140"/>
      <c r="YZ18" s="140"/>
      <c r="ZA18" s="140"/>
      <c r="ZB18" s="140"/>
      <c r="ZC18" s="140"/>
      <c r="ZD18" s="140"/>
      <c r="ZE18" s="140"/>
      <c r="ZF18" s="140"/>
      <c r="ZG18" s="140"/>
      <c r="ZH18" s="140"/>
      <c r="ZI18" s="140"/>
      <c r="ZJ18" s="140"/>
      <c r="ZK18" s="140"/>
      <c r="ZL18" s="140"/>
      <c r="ZM18" s="140"/>
      <c r="ZN18" s="140"/>
      <c r="ZO18" s="140"/>
      <c r="ZP18" s="140"/>
      <c r="ZQ18" s="140"/>
      <c r="ZR18" s="140"/>
      <c r="ZS18" s="140"/>
      <c r="ZT18" s="140"/>
      <c r="ZU18" s="140"/>
      <c r="ZV18" s="140"/>
      <c r="ZW18" s="140"/>
      <c r="ZX18" s="140"/>
      <c r="ZY18" s="140"/>
      <c r="ZZ18" s="140"/>
      <c r="AAA18" s="140"/>
      <c r="AAB18" s="140"/>
      <c r="AAC18" s="140"/>
      <c r="AAD18" s="140"/>
      <c r="AAE18" s="140"/>
      <c r="AAF18" s="140"/>
      <c r="AAG18" s="140"/>
      <c r="AAH18" s="140"/>
      <c r="AAI18" s="140"/>
      <c r="AAJ18" s="140"/>
      <c r="AAK18" s="140"/>
      <c r="AAL18" s="140"/>
      <c r="AAM18" s="140"/>
      <c r="AAN18" s="140"/>
      <c r="AAO18" s="140"/>
      <c r="AAP18" s="140"/>
      <c r="AAQ18" s="140"/>
      <c r="AAR18" s="140"/>
      <c r="AAS18" s="140"/>
      <c r="AAT18" s="140"/>
      <c r="AAU18" s="140"/>
      <c r="AAV18" s="140"/>
      <c r="AAW18" s="140"/>
      <c r="AAX18" s="140"/>
      <c r="AAY18" s="140"/>
      <c r="AAZ18" s="140"/>
      <c r="ABA18" s="140"/>
      <c r="ABB18" s="140"/>
      <c r="ABC18" s="140"/>
      <c r="ABD18" s="140"/>
      <c r="ABE18" s="140"/>
      <c r="ABF18" s="140"/>
      <c r="ABG18" s="140"/>
      <c r="ABH18" s="140"/>
      <c r="ABI18" s="140"/>
      <c r="ABJ18" s="140"/>
      <c r="ABK18" s="140"/>
      <c r="ABL18" s="140"/>
      <c r="ABM18" s="140"/>
      <c r="ABN18" s="140"/>
      <c r="ABO18" s="140"/>
      <c r="ABP18" s="140"/>
      <c r="ABQ18" s="140"/>
      <c r="ABR18" s="140"/>
      <c r="ABS18" s="140"/>
      <c r="ABT18" s="140"/>
      <c r="ABU18" s="140"/>
      <c r="ABV18" s="140"/>
      <c r="ABW18" s="140"/>
      <c r="ABX18" s="140"/>
      <c r="ABY18" s="140"/>
      <c r="ABZ18" s="140"/>
      <c r="ACA18" s="140"/>
      <c r="ACB18" s="140"/>
      <c r="ACC18" s="140"/>
      <c r="ACD18" s="140"/>
      <c r="ACE18" s="140"/>
      <c r="ACF18" s="140"/>
      <c r="ACG18" s="140"/>
      <c r="ACH18" s="140"/>
      <c r="ACI18" s="140"/>
      <c r="ACJ18" s="140"/>
      <c r="ACK18" s="140"/>
      <c r="ACL18" s="140"/>
      <c r="ACM18" s="140"/>
      <c r="ACN18" s="140"/>
      <c r="ACO18" s="140"/>
      <c r="ACP18" s="140"/>
      <c r="ACQ18" s="140"/>
      <c r="ACR18" s="140"/>
      <c r="ACS18" s="140"/>
      <c r="ACT18" s="140"/>
      <c r="ACU18" s="140"/>
      <c r="ACV18" s="140"/>
      <c r="ACW18" s="140"/>
      <c r="ACX18" s="140"/>
      <c r="ACY18" s="140"/>
      <c r="ACZ18" s="140"/>
      <c r="ADA18" s="140"/>
      <c r="ADB18" s="140"/>
      <c r="ADC18" s="140"/>
      <c r="ADD18" s="140"/>
      <c r="ADE18" s="140"/>
      <c r="ADF18" s="140"/>
      <c r="ADG18" s="140"/>
      <c r="ADH18" s="140"/>
      <c r="ADI18" s="140"/>
      <c r="ADJ18" s="140"/>
      <c r="ADK18" s="140"/>
      <c r="ADL18" s="140"/>
      <c r="ADM18" s="140"/>
      <c r="ADN18" s="140"/>
      <c r="ADO18" s="140"/>
      <c r="ADP18" s="140"/>
      <c r="ADQ18" s="140"/>
      <c r="ADR18" s="140"/>
      <c r="ADS18" s="140"/>
      <c r="ADT18" s="140"/>
      <c r="ADU18" s="140"/>
      <c r="ADV18" s="140"/>
      <c r="ADW18" s="140"/>
      <c r="ADX18" s="140"/>
      <c r="ADY18" s="140"/>
      <c r="ADZ18" s="140"/>
      <c r="AEA18" s="140"/>
      <c r="AEB18" s="140"/>
      <c r="AEC18" s="140"/>
      <c r="AED18" s="140"/>
      <c r="AEE18" s="140"/>
      <c r="AEF18" s="140"/>
      <c r="AEG18" s="140"/>
      <c r="AEH18" s="140"/>
      <c r="AEI18" s="140"/>
      <c r="AEJ18" s="140"/>
      <c r="AEK18" s="140"/>
      <c r="AEL18" s="140"/>
      <c r="AEM18" s="140"/>
      <c r="AEN18" s="140"/>
      <c r="AEO18" s="140"/>
      <c r="AEP18" s="140"/>
      <c r="AEQ18" s="140"/>
      <c r="AER18" s="140"/>
      <c r="AES18" s="140"/>
      <c r="AET18" s="140"/>
      <c r="AEU18" s="140"/>
      <c r="AEV18" s="140"/>
      <c r="AEW18" s="140"/>
      <c r="AEX18" s="140"/>
      <c r="AEY18" s="140"/>
      <c r="AEZ18" s="140"/>
      <c r="AFA18" s="140"/>
      <c r="AFB18" s="140"/>
      <c r="AFC18" s="140"/>
      <c r="AFD18" s="140"/>
      <c r="AFE18" s="140"/>
      <c r="AFF18" s="140"/>
      <c r="AFG18" s="140"/>
      <c r="AFH18" s="140"/>
      <c r="AFI18" s="140"/>
      <c r="AFJ18" s="140"/>
      <c r="AFK18" s="140"/>
      <c r="AFL18" s="140"/>
      <c r="AFM18" s="140"/>
      <c r="AFN18" s="140"/>
      <c r="AFO18" s="140"/>
      <c r="AFP18" s="140"/>
      <c r="AFQ18" s="140"/>
      <c r="AFR18" s="140"/>
      <c r="AFS18" s="140"/>
      <c r="AFT18" s="140"/>
      <c r="AFU18" s="140"/>
      <c r="AFV18" s="140"/>
      <c r="AFW18" s="140"/>
      <c r="AFX18" s="140"/>
      <c r="AFY18" s="140"/>
      <c r="AFZ18" s="140"/>
      <c r="AGA18" s="140"/>
      <c r="AGB18" s="140"/>
      <c r="AGC18" s="140"/>
      <c r="AGD18" s="140"/>
      <c r="AGE18" s="140"/>
      <c r="AGF18" s="140"/>
      <c r="AGG18" s="140"/>
      <c r="AGH18" s="140"/>
      <c r="AGI18" s="140"/>
      <c r="AGJ18" s="140"/>
      <c r="AGK18" s="140"/>
      <c r="AGL18" s="140"/>
      <c r="AGM18" s="140"/>
      <c r="AGN18" s="140"/>
      <c r="AGO18" s="140"/>
      <c r="AGP18" s="140"/>
      <c r="AGQ18" s="140"/>
      <c r="AGR18" s="140"/>
      <c r="AGS18" s="140"/>
      <c r="AGT18" s="140"/>
      <c r="AGU18" s="140"/>
      <c r="AGV18" s="140"/>
      <c r="AGW18" s="140"/>
      <c r="AGX18" s="140"/>
      <c r="AGY18" s="140"/>
      <c r="AGZ18" s="140"/>
      <c r="AHA18" s="140"/>
      <c r="AHB18" s="140"/>
      <c r="AHC18" s="140"/>
      <c r="AHD18" s="140"/>
      <c r="AHE18" s="140"/>
      <c r="AHF18" s="140"/>
      <c r="AHG18" s="140"/>
      <c r="AHH18" s="140"/>
      <c r="AHI18" s="140"/>
      <c r="AHJ18" s="140"/>
      <c r="AHK18" s="140"/>
      <c r="AHL18" s="140"/>
      <c r="AHM18" s="140"/>
      <c r="AHN18" s="140"/>
      <c r="AHO18" s="140"/>
      <c r="AHP18" s="140"/>
      <c r="AHQ18" s="140"/>
      <c r="AHR18" s="140"/>
      <c r="AHS18" s="140"/>
      <c r="AHT18" s="140"/>
      <c r="AHU18" s="140"/>
      <c r="AHV18" s="140"/>
      <c r="AHW18" s="140"/>
      <c r="AHX18" s="140"/>
      <c r="AHY18" s="140"/>
      <c r="AHZ18" s="140"/>
      <c r="AIA18" s="140"/>
      <c r="AIB18" s="140"/>
      <c r="AIC18" s="140"/>
      <c r="AID18" s="140"/>
      <c r="AIE18" s="140"/>
      <c r="AIF18" s="140"/>
      <c r="AIG18" s="140"/>
      <c r="AIH18" s="140"/>
      <c r="AII18" s="140"/>
      <c r="AIJ18" s="140"/>
      <c r="AIK18" s="140"/>
      <c r="AIL18" s="140"/>
      <c r="AIM18" s="140"/>
      <c r="AIN18" s="140"/>
      <c r="AIO18" s="140"/>
      <c r="AIP18" s="140"/>
      <c r="AIQ18" s="140"/>
      <c r="AIR18" s="140"/>
      <c r="AIS18" s="140"/>
      <c r="AIT18" s="140"/>
      <c r="AIU18" s="140"/>
      <c r="AIV18" s="140"/>
      <c r="AIW18" s="140"/>
      <c r="AIX18" s="140"/>
      <c r="AIY18" s="140"/>
      <c r="AIZ18" s="140"/>
      <c r="AJA18" s="140"/>
      <c r="AJB18" s="140"/>
      <c r="AJC18" s="140"/>
      <c r="AJD18" s="140"/>
      <c r="AJE18" s="140"/>
      <c r="AJF18" s="140"/>
      <c r="AJG18" s="140"/>
      <c r="AJH18" s="140"/>
      <c r="AJI18" s="140"/>
      <c r="AJJ18" s="140"/>
      <c r="AJK18" s="140"/>
      <c r="AJL18" s="140"/>
      <c r="AJM18" s="140"/>
      <c r="AJN18" s="140"/>
      <c r="AJO18" s="140"/>
      <c r="AJP18" s="140"/>
      <c r="AJQ18" s="140"/>
      <c r="AJR18" s="140"/>
      <c r="AJS18" s="140"/>
      <c r="AJT18" s="140"/>
      <c r="AJU18" s="140"/>
      <c r="AJV18" s="140"/>
      <c r="AJW18" s="140"/>
      <c r="AJX18" s="140"/>
      <c r="AJY18" s="140"/>
      <c r="AJZ18" s="140"/>
      <c r="AKA18" s="140"/>
      <c r="AKB18" s="140"/>
      <c r="AKC18" s="140"/>
      <c r="AKD18" s="140"/>
      <c r="AKE18" s="140"/>
      <c r="AKF18" s="140"/>
      <c r="AKG18" s="140"/>
      <c r="AKH18" s="140"/>
      <c r="AKI18" s="140"/>
      <c r="AKJ18" s="140"/>
      <c r="AKK18" s="140"/>
      <c r="AKL18" s="140"/>
      <c r="AKM18" s="140"/>
      <c r="AKN18" s="140"/>
      <c r="AKO18" s="140"/>
      <c r="AKP18" s="140"/>
      <c r="AKQ18" s="140"/>
      <c r="AKR18" s="140"/>
      <c r="AKS18" s="140"/>
      <c r="AKT18" s="140"/>
      <c r="AKU18" s="140"/>
      <c r="AKV18" s="140"/>
      <c r="AKW18" s="140"/>
      <c r="AKX18" s="140"/>
      <c r="AKY18" s="140"/>
      <c r="AKZ18" s="140"/>
      <c r="ALA18" s="140"/>
      <c r="ALB18" s="140"/>
      <c r="ALC18" s="140"/>
      <c r="ALD18" s="140"/>
      <c r="ALE18" s="140"/>
      <c r="ALF18" s="140"/>
      <c r="ALG18" s="140"/>
      <c r="ALH18" s="140"/>
      <c r="ALI18" s="140"/>
      <c r="ALJ18" s="140"/>
      <c r="ALK18" s="140"/>
      <c r="ALL18" s="140"/>
      <c r="ALM18" s="140"/>
      <c r="ALN18" s="140"/>
      <c r="ALO18" s="140"/>
      <c r="ALP18" s="140"/>
      <c r="ALQ18" s="140"/>
      <c r="ALR18" s="140"/>
      <c r="ALS18" s="140"/>
      <c r="ALT18" s="140"/>
      <c r="ALU18" s="140"/>
      <c r="ALV18" s="140"/>
      <c r="ALW18" s="140"/>
      <c r="ALX18" s="140"/>
      <c r="ALY18" s="140"/>
      <c r="ALZ18" s="140"/>
      <c r="AMA18" s="140"/>
      <c r="AMB18" s="140"/>
      <c r="AMC18" s="140"/>
      <c r="AMD18" s="140"/>
      <c r="AME18" s="140"/>
    </row>
    <row r="19" spans="1:1019" ht="15" customHeight="1" x14ac:dyDescent="0.3">
      <c r="A19" s="140"/>
      <c r="B19" s="176" t="s">
        <v>56</v>
      </c>
      <c r="C19" s="175" t="s">
        <v>112</v>
      </c>
      <c r="D19" s="174">
        <v>61.83</v>
      </c>
      <c r="E19" s="173">
        <v>0.61829999999999996</v>
      </c>
      <c r="F19" s="172">
        <v>10</v>
      </c>
      <c r="G19" s="171" t="str">
        <f t="shared" ref="G19:G25" si="1">B19</f>
        <v>K</v>
      </c>
      <c r="H19" s="184">
        <v>8</v>
      </c>
      <c r="I19" s="183">
        <v>8</v>
      </c>
      <c r="J19" s="182">
        <v>8</v>
      </c>
      <c r="K19" s="183">
        <v>8</v>
      </c>
      <c r="L19" s="182">
        <v>8</v>
      </c>
      <c r="M19" s="183">
        <v>8</v>
      </c>
      <c r="N19" s="182">
        <v>8</v>
      </c>
      <c r="O19" s="181">
        <v>8</v>
      </c>
      <c r="P19" s="180">
        <v>8</v>
      </c>
      <c r="Q19" s="179" t="s">
        <v>195</v>
      </c>
      <c r="R19" s="178">
        <v>8</v>
      </c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  <c r="IW19" s="140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  <c r="LD19" s="140"/>
      <c r="LE19" s="140"/>
      <c r="LF19" s="140"/>
      <c r="LG19" s="140"/>
      <c r="LH19" s="140"/>
      <c r="LI19" s="140"/>
      <c r="LJ19" s="140"/>
      <c r="LK19" s="140"/>
      <c r="LL19" s="140"/>
      <c r="LM19" s="140"/>
      <c r="LN19" s="140"/>
      <c r="LO19" s="140"/>
      <c r="LP19" s="140"/>
      <c r="LQ19" s="140"/>
      <c r="LR19" s="140"/>
      <c r="LS19" s="140"/>
      <c r="LT19" s="140"/>
      <c r="LU19" s="140"/>
      <c r="LV19" s="140"/>
      <c r="LW19" s="140"/>
      <c r="LX19" s="140"/>
      <c r="LY19" s="140"/>
      <c r="LZ19" s="140"/>
      <c r="MA19" s="140"/>
      <c r="MB19" s="140"/>
      <c r="MC19" s="140"/>
      <c r="MD19" s="140"/>
      <c r="ME19" s="140"/>
      <c r="MF19" s="140"/>
      <c r="MG19" s="140"/>
      <c r="MH19" s="140"/>
      <c r="MI19" s="140"/>
      <c r="MJ19" s="140"/>
      <c r="MK19" s="140"/>
      <c r="ML19" s="140"/>
      <c r="MM19" s="140"/>
      <c r="MN19" s="140"/>
      <c r="MO19" s="140"/>
      <c r="MP19" s="140"/>
      <c r="MQ19" s="140"/>
      <c r="MR19" s="140"/>
      <c r="MS19" s="140"/>
      <c r="MT19" s="140"/>
      <c r="MU19" s="140"/>
      <c r="MV19" s="140"/>
      <c r="MW19" s="140"/>
      <c r="MX19" s="140"/>
      <c r="MY19" s="140"/>
      <c r="MZ19" s="140"/>
      <c r="NA19" s="140"/>
      <c r="NB19" s="140"/>
      <c r="NC19" s="140"/>
      <c r="ND19" s="140"/>
      <c r="NE19" s="140"/>
      <c r="NF19" s="140"/>
      <c r="NG19" s="140"/>
      <c r="NH19" s="140"/>
      <c r="NI19" s="140"/>
      <c r="NJ19" s="140"/>
      <c r="NK19" s="140"/>
      <c r="NL19" s="140"/>
      <c r="NM19" s="140"/>
      <c r="NN19" s="140"/>
      <c r="NO19" s="140"/>
      <c r="NP19" s="140"/>
      <c r="NQ19" s="140"/>
      <c r="NR19" s="140"/>
      <c r="NS19" s="140"/>
      <c r="NT19" s="140"/>
      <c r="NU19" s="140"/>
      <c r="NV19" s="140"/>
      <c r="NW19" s="140"/>
      <c r="NX19" s="140"/>
      <c r="NY19" s="140"/>
      <c r="NZ19" s="140"/>
      <c r="OA19" s="140"/>
      <c r="OB19" s="140"/>
      <c r="OC19" s="140"/>
      <c r="OD19" s="140"/>
      <c r="OE19" s="140"/>
      <c r="OF19" s="140"/>
      <c r="OG19" s="140"/>
      <c r="OH19" s="140"/>
      <c r="OI19" s="140"/>
      <c r="OJ19" s="140"/>
      <c r="OK19" s="140"/>
      <c r="OL19" s="140"/>
      <c r="OM19" s="140"/>
      <c r="ON19" s="140"/>
      <c r="OO19" s="140"/>
      <c r="OP19" s="140"/>
      <c r="OQ19" s="140"/>
      <c r="OR19" s="140"/>
      <c r="OS19" s="140"/>
      <c r="OT19" s="140"/>
      <c r="OU19" s="140"/>
      <c r="OV19" s="140"/>
      <c r="OW19" s="140"/>
      <c r="OX19" s="140"/>
      <c r="OY19" s="140"/>
      <c r="OZ19" s="140"/>
      <c r="PA19" s="140"/>
      <c r="PB19" s="140"/>
      <c r="PC19" s="140"/>
      <c r="PD19" s="140"/>
      <c r="PE19" s="140"/>
      <c r="PF19" s="140"/>
      <c r="PG19" s="140"/>
      <c r="PH19" s="140"/>
      <c r="PI19" s="140"/>
      <c r="PJ19" s="140"/>
      <c r="PK19" s="140"/>
      <c r="PL19" s="140"/>
      <c r="PM19" s="140"/>
      <c r="PN19" s="140"/>
      <c r="PO19" s="140"/>
      <c r="PP19" s="140"/>
      <c r="PQ19" s="140"/>
      <c r="PR19" s="140"/>
      <c r="PS19" s="140"/>
      <c r="PT19" s="140"/>
      <c r="PU19" s="140"/>
      <c r="PV19" s="140"/>
      <c r="PW19" s="140"/>
      <c r="PX19" s="140"/>
      <c r="PY19" s="140"/>
      <c r="PZ19" s="140"/>
      <c r="QA19" s="140"/>
      <c r="QB19" s="140"/>
      <c r="QC19" s="140"/>
      <c r="QD19" s="140"/>
      <c r="QE19" s="140"/>
      <c r="QF19" s="140"/>
      <c r="QG19" s="140"/>
      <c r="QH19" s="140"/>
      <c r="QI19" s="140"/>
      <c r="QJ19" s="140"/>
      <c r="QK19" s="140"/>
      <c r="QL19" s="140"/>
      <c r="QM19" s="140"/>
      <c r="QN19" s="140"/>
      <c r="QO19" s="140"/>
      <c r="QP19" s="140"/>
      <c r="QQ19" s="140"/>
      <c r="QR19" s="140"/>
      <c r="QS19" s="140"/>
      <c r="QT19" s="140"/>
      <c r="QU19" s="140"/>
      <c r="QV19" s="140"/>
      <c r="QW19" s="140"/>
      <c r="QX19" s="140"/>
      <c r="QY19" s="140"/>
      <c r="QZ19" s="140"/>
      <c r="RA19" s="140"/>
      <c r="RB19" s="140"/>
      <c r="RC19" s="140"/>
      <c r="RD19" s="140"/>
      <c r="RE19" s="140"/>
      <c r="RF19" s="140"/>
      <c r="RG19" s="140"/>
      <c r="RH19" s="140"/>
      <c r="RI19" s="140"/>
      <c r="RJ19" s="140"/>
      <c r="RK19" s="140"/>
      <c r="RL19" s="140"/>
      <c r="RM19" s="140"/>
      <c r="RN19" s="140"/>
      <c r="RO19" s="140"/>
      <c r="RP19" s="140"/>
      <c r="RQ19" s="140"/>
      <c r="RR19" s="140"/>
      <c r="RS19" s="140"/>
      <c r="RT19" s="140"/>
      <c r="RU19" s="140"/>
      <c r="RV19" s="140"/>
      <c r="RW19" s="140"/>
      <c r="RX19" s="140"/>
      <c r="RY19" s="140"/>
      <c r="RZ19" s="140"/>
      <c r="SA19" s="140"/>
      <c r="SB19" s="140"/>
      <c r="SC19" s="140"/>
      <c r="SD19" s="140"/>
      <c r="SE19" s="140"/>
      <c r="SF19" s="140"/>
      <c r="SG19" s="140"/>
      <c r="SH19" s="140"/>
      <c r="SI19" s="140"/>
      <c r="SJ19" s="140"/>
      <c r="SK19" s="140"/>
      <c r="SL19" s="140"/>
      <c r="SM19" s="140"/>
      <c r="SN19" s="140"/>
      <c r="SO19" s="140"/>
      <c r="SP19" s="140"/>
      <c r="SQ19" s="140"/>
      <c r="SR19" s="140"/>
      <c r="SS19" s="140"/>
      <c r="ST19" s="140"/>
      <c r="SU19" s="140"/>
      <c r="SV19" s="140"/>
      <c r="SW19" s="140"/>
      <c r="SX19" s="140"/>
      <c r="SY19" s="140"/>
      <c r="SZ19" s="140"/>
      <c r="TA19" s="140"/>
      <c r="TB19" s="140"/>
      <c r="TC19" s="140"/>
      <c r="TD19" s="140"/>
      <c r="TE19" s="140"/>
      <c r="TF19" s="140"/>
      <c r="TG19" s="140"/>
      <c r="TH19" s="140"/>
      <c r="TI19" s="140"/>
      <c r="TJ19" s="140"/>
      <c r="TK19" s="140"/>
      <c r="TL19" s="140"/>
      <c r="TM19" s="140"/>
      <c r="TN19" s="140"/>
      <c r="TO19" s="140"/>
      <c r="TP19" s="140"/>
      <c r="TQ19" s="140"/>
      <c r="TR19" s="140"/>
      <c r="TS19" s="140"/>
      <c r="TT19" s="140"/>
      <c r="TU19" s="140"/>
      <c r="TV19" s="140"/>
      <c r="TW19" s="140"/>
      <c r="TX19" s="140"/>
      <c r="TY19" s="140"/>
      <c r="TZ19" s="140"/>
      <c r="UA19" s="140"/>
      <c r="UB19" s="140"/>
      <c r="UC19" s="140"/>
      <c r="UD19" s="140"/>
      <c r="UE19" s="140"/>
      <c r="UF19" s="140"/>
      <c r="UG19" s="140"/>
      <c r="UH19" s="140"/>
      <c r="UI19" s="140"/>
      <c r="UJ19" s="140"/>
      <c r="UK19" s="140"/>
      <c r="UL19" s="140"/>
      <c r="UM19" s="140"/>
      <c r="UN19" s="140"/>
      <c r="UO19" s="140"/>
      <c r="UP19" s="140"/>
      <c r="UQ19" s="140"/>
      <c r="UR19" s="140"/>
      <c r="US19" s="140"/>
      <c r="UT19" s="140"/>
      <c r="UU19" s="140"/>
      <c r="UV19" s="140"/>
      <c r="UW19" s="140"/>
      <c r="UX19" s="140"/>
      <c r="UY19" s="140"/>
      <c r="UZ19" s="140"/>
      <c r="VA19" s="140"/>
      <c r="VB19" s="140"/>
      <c r="VC19" s="140"/>
      <c r="VD19" s="140"/>
      <c r="VE19" s="140"/>
      <c r="VF19" s="140"/>
      <c r="VG19" s="140"/>
      <c r="VH19" s="140"/>
      <c r="VI19" s="140"/>
      <c r="VJ19" s="140"/>
      <c r="VK19" s="140"/>
      <c r="VL19" s="140"/>
      <c r="VM19" s="140"/>
      <c r="VN19" s="140"/>
      <c r="VO19" s="140"/>
      <c r="VP19" s="140"/>
      <c r="VQ19" s="140"/>
      <c r="VR19" s="140"/>
      <c r="VS19" s="140"/>
      <c r="VT19" s="140"/>
      <c r="VU19" s="140"/>
      <c r="VV19" s="140"/>
      <c r="VW19" s="140"/>
      <c r="VX19" s="140"/>
      <c r="VY19" s="140"/>
      <c r="VZ19" s="140"/>
      <c r="WA19" s="140"/>
      <c r="WB19" s="140"/>
      <c r="WC19" s="140"/>
      <c r="WD19" s="140"/>
      <c r="WE19" s="140"/>
      <c r="WF19" s="140"/>
      <c r="WG19" s="140"/>
      <c r="WH19" s="140"/>
      <c r="WI19" s="140"/>
      <c r="WJ19" s="140"/>
      <c r="WK19" s="140"/>
      <c r="WL19" s="140"/>
      <c r="WM19" s="140"/>
      <c r="WN19" s="140"/>
      <c r="WO19" s="140"/>
      <c r="WP19" s="140"/>
      <c r="WQ19" s="140"/>
      <c r="WR19" s="140"/>
      <c r="WS19" s="140"/>
      <c r="WT19" s="140"/>
      <c r="WU19" s="140"/>
      <c r="WV19" s="140"/>
      <c r="WW19" s="140"/>
      <c r="WX19" s="140"/>
      <c r="WY19" s="140"/>
      <c r="WZ19" s="140"/>
      <c r="XA19" s="140"/>
      <c r="XB19" s="140"/>
      <c r="XC19" s="140"/>
      <c r="XD19" s="140"/>
      <c r="XE19" s="140"/>
      <c r="XF19" s="140"/>
      <c r="XG19" s="140"/>
      <c r="XH19" s="140"/>
      <c r="XI19" s="140"/>
      <c r="XJ19" s="140"/>
      <c r="XK19" s="140"/>
      <c r="XL19" s="140"/>
      <c r="XM19" s="140"/>
      <c r="XN19" s="140"/>
      <c r="XO19" s="140"/>
      <c r="XP19" s="140"/>
      <c r="XQ19" s="140"/>
      <c r="XR19" s="140"/>
      <c r="XS19" s="140"/>
      <c r="XT19" s="140"/>
      <c r="XU19" s="140"/>
      <c r="XV19" s="140"/>
      <c r="XW19" s="140"/>
      <c r="XX19" s="140"/>
      <c r="XY19" s="140"/>
      <c r="XZ19" s="140"/>
      <c r="YA19" s="140"/>
      <c r="YB19" s="140"/>
      <c r="YC19" s="140"/>
      <c r="YD19" s="140"/>
      <c r="YE19" s="140"/>
      <c r="YF19" s="140"/>
      <c r="YG19" s="140"/>
      <c r="YH19" s="140"/>
      <c r="YI19" s="140"/>
      <c r="YJ19" s="140"/>
      <c r="YK19" s="140"/>
      <c r="YL19" s="140"/>
      <c r="YM19" s="140"/>
      <c r="YN19" s="140"/>
      <c r="YO19" s="140"/>
      <c r="YP19" s="140"/>
      <c r="YQ19" s="140"/>
      <c r="YR19" s="140"/>
      <c r="YS19" s="140"/>
      <c r="YT19" s="140"/>
      <c r="YU19" s="140"/>
      <c r="YV19" s="140"/>
      <c r="YW19" s="140"/>
      <c r="YX19" s="140"/>
      <c r="YY19" s="140"/>
      <c r="YZ19" s="140"/>
      <c r="ZA19" s="140"/>
      <c r="ZB19" s="140"/>
      <c r="ZC19" s="140"/>
      <c r="ZD19" s="140"/>
      <c r="ZE19" s="140"/>
      <c r="ZF19" s="140"/>
      <c r="ZG19" s="140"/>
      <c r="ZH19" s="140"/>
      <c r="ZI19" s="140"/>
      <c r="ZJ19" s="140"/>
      <c r="ZK19" s="140"/>
      <c r="ZL19" s="140"/>
      <c r="ZM19" s="140"/>
      <c r="ZN19" s="140"/>
      <c r="ZO19" s="140"/>
      <c r="ZP19" s="140"/>
      <c r="ZQ19" s="140"/>
      <c r="ZR19" s="140"/>
      <c r="ZS19" s="140"/>
      <c r="ZT19" s="140"/>
      <c r="ZU19" s="140"/>
      <c r="ZV19" s="140"/>
      <c r="ZW19" s="140"/>
      <c r="ZX19" s="140"/>
      <c r="ZY19" s="140"/>
      <c r="ZZ19" s="140"/>
      <c r="AAA19" s="140"/>
      <c r="AAB19" s="140"/>
      <c r="AAC19" s="140"/>
      <c r="AAD19" s="140"/>
      <c r="AAE19" s="140"/>
      <c r="AAF19" s="140"/>
      <c r="AAG19" s="140"/>
      <c r="AAH19" s="140"/>
      <c r="AAI19" s="140"/>
      <c r="AAJ19" s="140"/>
      <c r="AAK19" s="140"/>
      <c r="AAL19" s="140"/>
      <c r="AAM19" s="140"/>
      <c r="AAN19" s="140"/>
      <c r="AAO19" s="140"/>
      <c r="AAP19" s="140"/>
      <c r="AAQ19" s="140"/>
      <c r="AAR19" s="140"/>
      <c r="AAS19" s="140"/>
      <c r="AAT19" s="140"/>
      <c r="AAU19" s="140"/>
      <c r="AAV19" s="140"/>
      <c r="AAW19" s="140"/>
      <c r="AAX19" s="140"/>
      <c r="AAY19" s="140"/>
      <c r="AAZ19" s="140"/>
      <c r="ABA19" s="140"/>
      <c r="ABB19" s="140"/>
      <c r="ABC19" s="140"/>
      <c r="ABD19" s="140"/>
      <c r="ABE19" s="140"/>
      <c r="ABF19" s="140"/>
      <c r="ABG19" s="140"/>
      <c r="ABH19" s="140"/>
      <c r="ABI19" s="140"/>
      <c r="ABJ19" s="140"/>
      <c r="ABK19" s="140"/>
      <c r="ABL19" s="140"/>
      <c r="ABM19" s="140"/>
      <c r="ABN19" s="140"/>
      <c r="ABO19" s="140"/>
      <c r="ABP19" s="140"/>
      <c r="ABQ19" s="140"/>
      <c r="ABR19" s="140"/>
      <c r="ABS19" s="140"/>
      <c r="ABT19" s="140"/>
      <c r="ABU19" s="140"/>
      <c r="ABV19" s="140"/>
      <c r="ABW19" s="140"/>
      <c r="ABX19" s="140"/>
      <c r="ABY19" s="140"/>
      <c r="ABZ19" s="140"/>
      <c r="ACA19" s="140"/>
      <c r="ACB19" s="140"/>
      <c r="ACC19" s="140"/>
      <c r="ACD19" s="140"/>
      <c r="ACE19" s="140"/>
      <c r="ACF19" s="140"/>
      <c r="ACG19" s="140"/>
      <c r="ACH19" s="140"/>
      <c r="ACI19" s="140"/>
      <c r="ACJ19" s="140"/>
      <c r="ACK19" s="140"/>
      <c r="ACL19" s="140"/>
      <c r="ACM19" s="140"/>
      <c r="ACN19" s="140"/>
      <c r="ACO19" s="140"/>
      <c r="ACP19" s="140"/>
      <c r="ACQ19" s="140"/>
      <c r="ACR19" s="140"/>
      <c r="ACS19" s="140"/>
      <c r="ACT19" s="140"/>
      <c r="ACU19" s="140"/>
      <c r="ACV19" s="140"/>
      <c r="ACW19" s="140"/>
      <c r="ACX19" s="140"/>
      <c r="ACY19" s="140"/>
      <c r="ACZ19" s="140"/>
      <c r="ADA19" s="140"/>
      <c r="ADB19" s="140"/>
      <c r="ADC19" s="140"/>
      <c r="ADD19" s="140"/>
      <c r="ADE19" s="140"/>
      <c r="ADF19" s="140"/>
      <c r="ADG19" s="140"/>
      <c r="ADH19" s="140"/>
      <c r="ADI19" s="140"/>
      <c r="ADJ19" s="140"/>
      <c r="ADK19" s="140"/>
      <c r="ADL19" s="140"/>
      <c r="ADM19" s="140"/>
      <c r="ADN19" s="140"/>
      <c r="ADO19" s="140"/>
      <c r="ADP19" s="140"/>
      <c r="ADQ19" s="140"/>
      <c r="ADR19" s="140"/>
      <c r="ADS19" s="140"/>
      <c r="ADT19" s="140"/>
      <c r="ADU19" s="140"/>
      <c r="ADV19" s="140"/>
      <c r="ADW19" s="140"/>
      <c r="ADX19" s="140"/>
      <c r="ADY19" s="140"/>
      <c r="ADZ19" s="140"/>
      <c r="AEA19" s="140"/>
      <c r="AEB19" s="140"/>
      <c r="AEC19" s="140"/>
      <c r="AED19" s="140"/>
      <c r="AEE19" s="140"/>
      <c r="AEF19" s="140"/>
      <c r="AEG19" s="140"/>
      <c r="AEH19" s="140"/>
      <c r="AEI19" s="140"/>
      <c r="AEJ19" s="140"/>
      <c r="AEK19" s="140"/>
      <c r="AEL19" s="140"/>
      <c r="AEM19" s="140"/>
      <c r="AEN19" s="140"/>
      <c r="AEO19" s="140"/>
      <c r="AEP19" s="140"/>
      <c r="AEQ19" s="140"/>
      <c r="AER19" s="140"/>
      <c r="AES19" s="140"/>
      <c r="AET19" s="140"/>
      <c r="AEU19" s="140"/>
      <c r="AEV19" s="140"/>
      <c r="AEW19" s="140"/>
      <c r="AEX19" s="140"/>
      <c r="AEY19" s="140"/>
      <c r="AEZ19" s="140"/>
      <c r="AFA19" s="140"/>
      <c r="AFB19" s="140"/>
      <c r="AFC19" s="140"/>
      <c r="AFD19" s="140"/>
      <c r="AFE19" s="140"/>
      <c r="AFF19" s="140"/>
      <c r="AFG19" s="140"/>
      <c r="AFH19" s="140"/>
      <c r="AFI19" s="140"/>
      <c r="AFJ19" s="140"/>
      <c r="AFK19" s="140"/>
      <c r="AFL19" s="140"/>
      <c r="AFM19" s="140"/>
      <c r="AFN19" s="140"/>
      <c r="AFO19" s="140"/>
      <c r="AFP19" s="140"/>
      <c r="AFQ19" s="140"/>
      <c r="AFR19" s="140"/>
      <c r="AFS19" s="140"/>
      <c r="AFT19" s="140"/>
      <c r="AFU19" s="140"/>
      <c r="AFV19" s="140"/>
      <c r="AFW19" s="140"/>
      <c r="AFX19" s="140"/>
      <c r="AFY19" s="140"/>
      <c r="AFZ19" s="140"/>
      <c r="AGA19" s="140"/>
      <c r="AGB19" s="140"/>
      <c r="AGC19" s="140"/>
      <c r="AGD19" s="140"/>
      <c r="AGE19" s="140"/>
      <c r="AGF19" s="140"/>
      <c r="AGG19" s="140"/>
      <c r="AGH19" s="140"/>
      <c r="AGI19" s="140"/>
      <c r="AGJ19" s="140"/>
      <c r="AGK19" s="140"/>
      <c r="AGL19" s="140"/>
      <c r="AGM19" s="140"/>
      <c r="AGN19" s="140"/>
      <c r="AGO19" s="140"/>
      <c r="AGP19" s="140"/>
      <c r="AGQ19" s="140"/>
      <c r="AGR19" s="140"/>
      <c r="AGS19" s="140"/>
      <c r="AGT19" s="140"/>
      <c r="AGU19" s="140"/>
      <c r="AGV19" s="140"/>
      <c r="AGW19" s="140"/>
      <c r="AGX19" s="140"/>
      <c r="AGY19" s="140"/>
      <c r="AGZ19" s="140"/>
      <c r="AHA19" s="140"/>
      <c r="AHB19" s="140"/>
      <c r="AHC19" s="140"/>
      <c r="AHD19" s="140"/>
      <c r="AHE19" s="140"/>
      <c r="AHF19" s="140"/>
      <c r="AHG19" s="140"/>
      <c r="AHH19" s="140"/>
      <c r="AHI19" s="140"/>
      <c r="AHJ19" s="140"/>
      <c r="AHK19" s="140"/>
      <c r="AHL19" s="140"/>
      <c r="AHM19" s="140"/>
      <c r="AHN19" s="140"/>
      <c r="AHO19" s="140"/>
      <c r="AHP19" s="140"/>
      <c r="AHQ19" s="140"/>
      <c r="AHR19" s="140"/>
      <c r="AHS19" s="140"/>
      <c r="AHT19" s="140"/>
      <c r="AHU19" s="140"/>
      <c r="AHV19" s="140"/>
      <c r="AHW19" s="140"/>
      <c r="AHX19" s="140"/>
      <c r="AHY19" s="140"/>
      <c r="AHZ19" s="140"/>
      <c r="AIA19" s="140"/>
      <c r="AIB19" s="140"/>
      <c r="AIC19" s="140"/>
      <c r="AID19" s="140"/>
      <c r="AIE19" s="140"/>
      <c r="AIF19" s="140"/>
      <c r="AIG19" s="140"/>
      <c r="AIH19" s="140"/>
      <c r="AII19" s="140"/>
      <c r="AIJ19" s="140"/>
      <c r="AIK19" s="140"/>
      <c r="AIL19" s="140"/>
      <c r="AIM19" s="140"/>
      <c r="AIN19" s="140"/>
      <c r="AIO19" s="140"/>
      <c r="AIP19" s="140"/>
      <c r="AIQ19" s="140"/>
      <c r="AIR19" s="140"/>
      <c r="AIS19" s="140"/>
      <c r="AIT19" s="140"/>
      <c r="AIU19" s="140"/>
      <c r="AIV19" s="140"/>
      <c r="AIW19" s="140"/>
      <c r="AIX19" s="140"/>
      <c r="AIY19" s="140"/>
      <c r="AIZ19" s="140"/>
      <c r="AJA19" s="140"/>
      <c r="AJB19" s="140"/>
      <c r="AJC19" s="140"/>
      <c r="AJD19" s="140"/>
      <c r="AJE19" s="140"/>
      <c r="AJF19" s="140"/>
      <c r="AJG19" s="140"/>
      <c r="AJH19" s="140"/>
      <c r="AJI19" s="140"/>
      <c r="AJJ19" s="140"/>
      <c r="AJK19" s="140"/>
      <c r="AJL19" s="140"/>
      <c r="AJM19" s="140"/>
      <c r="AJN19" s="140"/>
      <c r="AJO19" s="140"/>
      <c r="AJP19" s="140"/>
      <c r="AJQ19" s="140"/>
      <c r="AJR19" s="140"/>
      <c r="AJS19" s="140"/>
      <c r="AJT19" s="140"/>
      <c r="AJU19" s="140"/>
      <c r="AJV19" s="140"/>
      <c r="AJW19" s="140"/>
      <c r="AJX19" s="140"/>
      <c r="AJY19" s="140"/>
      <c r="AJZ19" s="140"/>
      <c r="AKA19" s="140"/>
      <c r="AKB19" s="140"/>
      <c r="AKC19" s="140"/>
      <c r="AKD19" s="140"/>
      <c r="AKE19" s="140"/>
      <c r="AKF19" s="140"/>
      <c r="AKG19" s="140"/>
      <c r="AKH19" s="140"/>
      <c r="AKI19" s="140"/>
      <c r="AKJ19" s="140"/>
      <c r="AKK19" s="140"/>
      <c r="AKL19" s="140"/>
      <c r="AKM19" s="140"/>
      <c r="AKN19" s="140"/>
      <c r="AKO19" s="140"/>
      <c r="AKP19" s="140"/>
      <c r="AKQ19" s="140"/>
      <c r="AKR19" s="140"/>
      <c r="AKS19" s="140"/>
      <c r="AKT19" s="140"/>
      <c r="AKU19" s="140"/>
      <c r="AKV19" s="140"/>
      <c r="AKW19" s="140"/>
      <c r="AKX19" s="140"/>
      <c r="AKY19" s="140"/>
      <c r="AKZ19" s="140"/>
      <c r="ALA19" s="140"/>
      <c r="ALB19" s="140"/>
      <c r="ALC19" s="140"/>
      <c r="ALD19" s="140"/>
      <c r="ALE19" s="140"/>
      <c r="ALF19" s="140"/>
      <c r="ALG19" s="140"/>
      <c r="ALH19" s="140"/>
      <c r="ALI19" s="140"/>
      <c r="ALJ19" s="140"/>
      <c r="ALK19" s="140"/>
      <c r="ALL19" s="140"/>
      <c r="ALM19" s="140"/>
      <c r="ALN19" s="140"/>
      <c r="ALO19" s="140"/>
      <c r="ALP19" s="140"/>
      <c r="ALQ19" s="140"/>
      <c r="ALR19" s="140"/>
      <c r="ALS19" s="140"/>
      <c r="ALT19" s="140"/>
      <c r="ALU19" s="140"/>
      <c r="ALV19" s="140"/>
      <c r="ALW19" s="140"/>
      <c r="ALX19" s="140"/>
      <c r="ALY19" s="140"/>
      <c r="ALZ19" s="140"/>
      <c r="AMA19" s="140"/>
      <c r="AMB19" s="140"/>
      <c r="AMC19" s="140"/>
      <c r="AMD19" s="140"/>
      <c r="AME19" s="140"/>
    </row>
    <row r="20" spans="1:1019" x14ac:dyDescent="0.3">
      <c r="A20" s="140"/>
      <c r="B20" s="176" t="s">
        <v>71</v>
      </c>
      <c r="C20" s="175" t="s">
        <v>200</v>
      </c>
      <c r="D20" s="174">
        <v>197.9</v>
      </c>
      <c r="E20" s="173">
        <v>0.19789999999999999</v>
      </c>
      <c r="F20" s="172">
        <v>1</v>
      </c>
      <c r="G20" s="171" t="str">
        <f t="shared" si="1"/>
        <v>L</v>
      </c>
      <c r="H20" s="170">
        <v>8</v>
      </c>
      <c r="I20" s="169">
        <v>8</v>
      </c>
      <c r="J20" s="168">
        <v>8</v>
      </c>
      <c r="K20" s="169">
        <v>8</v>
      </c>
      <c r="L20" s="168">
        <v>8</v>
      </c>
      <c r="M20" s="169">
        <v>8</v>
      </c>
      <c r="N20" s="168">
        <v>8</v>
      </c>
      <c r="O20" s="177" t="s">
        <v>195</v>
      </c>
      <c r="P20" s="167">
        <v>8</v>
      </c>
      <c r="Q20" s="143">
        <v>8</v>
      </c>
      <c r="R20" s="166">
        <v>8</v>
      </c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  <c r="IW20" s="140"/>
      <c r="IX20" s="140"/>
      <c r="IY20" s="140"/>
      <c r="IZ20" s="140"/>
      <c r="JA20" s="140"/>
      <c r="JB20" s="140"/>
      <c r="JC20" s="140"/>
      <c r="JD20" s="140"/>
      <c r="JE20" s="140"/>
      <c r="JF20" s="140"/>
      <c r="JG20" s="140"/>
      <c r="JH20" s="140"/>
      <c r="JI20" s="140"/>
      <c r="JJ20" s="140"/>
      <c r="JK20" s="140"/>
      <c r="JL20" s="140"/>
      <c r="JM20" s="140"/>
      <c r="JN20" s="140"/>
      <c r="JO20" s="140"/>
      <c r="JP20" s="140"/>
      <c r="JQ20" s="140"/>
      <c r="JR20" s="140"/>
      <c r="JS20" s="140"/>
      <c r="JT20" s="140"/>
      <c r="JU20" s="140"/>
      <c r="JV20" s="140"/>
      <c r="JW20" s="140"/>
      <c r="JX20" s="140"/>
      <c r="JY20" s="140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  <c r="KN20" s="140"/>
      <c r="KO20" s="140"/>
      <c r="KP20" s="140"/>
      <c r="KQ20" s="140"/>
      <c r="KR20" s="140"/>
      <c r="KS20" s="140"/>
      <c r="KT20" s="140"/>
      <c r="KU20" s="140"/>
      <c r="KV20" s="140"/>
      <c r="KW20" s="140"/>
      <c r="KX20" s="140"/>
      <c r="KY20" s="140"/>
      <c r="KZ20" s="140"/>
      <c r="LA20" s="140"/>
      <c r="LB20" s="140"/>
      <c r="LC20" s="140"/>
      <c r="LD20" s="140"/>
      <c r="LE20" s="140"/>
      <c r="LF20" s="140"/>
      <c r="LG20" s="140"/>
      <c r="LH20" s="140"/>
      <c r="LI20" s="140"/>
      <c r="LJ20" s="140"/>
      <c r="LK20" s="140"/>
      <c r="LL20" s="140"/>
      <c r="LM20" s="140"/>
      <c r="LN20" s="140"/>
      <c r="LO20" s="140"/>
      <c r="LP20" s="140"/>
      <c r="LQ20" s="140"/>
      <c r="LR20" s="140"/>
      <c r="LS20" s="140"/>
      <c r="LT20" s="140"/>
      <c r="LU20" s="140"/>
      <c r="LV20" s="140"/>
      <c r="LW20" s="140"/>
      <c r="LX20" s="140"/>
      <c r="LY20" s="140"/>
      <c r="LZ20" s="140"/>
      <c r="MA20" s="140"/>
      <c r="MB20" s="140"/>
      <c r="MC20" s="140"/>
      <c r="MD20" s="140"/>
      <c r="ME20" s="140"/>
      <c r="MF20" s="140"/>
      <c r="MG20" s="140"/>
      <c r="MH20" s="140"/>
      <c r="MI20" s="140"/>
      <c r="MJ20" s="140"/>
      <c r="MK20" s="140"/>
      <c r="ML20" s="140"/>
      <c r="MM20" s="140"/>
      <c r="MN20" s="140"/>
      <c r="MO20" s="140"/>
      <c r="MP20" s="140"/>
      <c r="MQ20" s="140"/>
      <c r="MR20" s="140"/>
      <c r="MS20" s="140"/>
      <c r="MT20" s="140"/>
      <c r="MU20" s="140"/>
      <c r="MV20" s="140"/>
      <c r="MW20" s="140"/>
      <c r="MX20" s="140"/>
      <c r="MY20" s="140"/>
      <c r="MZ20" s="140"/>
      <c r="NA20" s="140"/>
      <c r="NB20" s="140"/>
      <c r="NC20" s="140"/>
      <c r="ND20" s="140"/>
      <c r="NE20" s="140"/>
      <c r="NF20" s="140"/>
      <c r="NG20" s="140"/>
      <c r="NH20" s="140"/>
      <c r="NI20" s="140"/>
      <c r="NJ20" s="140"/>
      <c r="NK20" s="140"/>
      <c r="NL20" s="140"/>
      <c r="NM20" s="140"/>
      <c r="NN20" s="140"/>
      <c r="NO20" s="140"/>
      <c r="NP20" s="140"/>
      <c r="NQ20" s="140"/>
      <c r="NR20" s="140"/>
      <c r="NS20" s="140"/>
      <c r="NT20" s="140"/>
      <c r="NU20" s="140"/>
      <c r="NV20" s="140"/>
      <c r="NW20" s="140"/>
      <c r="NX20" s="140"/>
      <c r="NY20" s="140"/>
      <c r="NZ20" s="140"/>
      <c r="OA20" s="140"/>
      <c r="OB20" s="140"/>
      <c r="OC20" s="140"/>
      <c r="OD20" s="140"/>
      <c r="OE20" s="140"/>
      <c r="OF20" s="140"/>
      <c r="OG20" s="140"/>
      <c r="OH20" s="140"/>
      <c r="OI20" s="140"/>
      <c r="OJ20" s="140"/>
      <c r="OK20" s="140"/>
      <c r="OL20" s="140"/>
      <c r="OM20" s="140"/>
      <c r="ON20" s="140"/>
      <c r="OO20" s="140"/>
      <c r="OP20" s="140"/>
      <c r="OQ20" s="140"/>
      <c r="OR20" s="140"/>
      <c r="OS20" s="140"/>
      <c r="OT20" s="140"/>
      <c r="OU20" s="140"/>
      <c r="OV20" s="140"/>
      <c r="OW20" s="140"/>
      <c r="OX20" s="140"/>
      <c r="OY20" s="140"/>
      <c r="OZ20" s="140"/>
      <c r="PA20" s="140"/>
      <c r="PB20" s="140"/>
      <c r="PC20" s="140"/>
      <c r="PD20" s="140"/>
      <c r="PE20" s="140"/>
      <c r="PF20" s="140"/>
      <c r="PG20" s="140"/>
      <c r="PH20" s="140"/>
      <c r="PI20" s="140"/>
      <c r="PJ20" s="140"/>
      <c r="PK20" s="140"/>
      <c r="PL20" s="140"/>
      <c r="PM20" s="140"/>
      <c r="PN20" s="140"/>
      <c r="PO20" s="140"/>
      <c r="PP20" s="140"/>
      <c r="PQ20" s="140"/>
      <c r="PR20" s="140"/>
      <c r="PS20" s="140"/>
      <c r="PT20" s="140"/>
      <c r="PU20" s="140"/>
      <c r="PV20" s="140"/>
      <c r="PW20" s="140"/>
      <c r="PX20" s="140"/>
      <c r="PY20" s="140"/>
      <c r="PZ20" s="140"/>
      <c r="QA20" s="140"/>
      <c r="QB20" s="140"/>
      <c r="QC20" s="140"/>
      <c r="QD20" s="140"/>
      <c r="QE20" s="140"/>
      <c r="QF20" s="140"/>
      <c r="QG20" s="140"/>
      <c r="QH20" s="140"/>
      <c r="QI20" s="140"/>
      <c r="QJ20" s="140"/>
      <c r="QK20" s="140"/>
      <c r="QL20" s="140"/>
      <c r="QM20" s="140"/>
      <c r="QN20" s="140"/>
      <c r="QO20" s="140"/>
      <c r="QP20" s="140"/>
      <c r="QQ20" s="140"/>
      <c r="QR20" s="140"/>
      <c r="QS20" s="140"/>
      <c r="QT20" s="140"/>
      <c r="QU20" s="140"/>
      <c r="QV20" s="140"/>
      <c r="QW20" s="140"/>
      <c r="QX20" s="140"/>
      <c r="QY20" s="140"/>
      <c r="QZ20" s="140"/>
      <c r="RA20" s="140"/>
      <c r="RB20" s="140"/>
      <c r="RC20" s="140"/>
      <c r="RD20" s="140"/>
      <c r="RE20" s="140"/>
      <c r="RF20" s="140"/>
      <c r="RG20" s="140"/>
      <c r="RH20" s="140"/>
      <c r="RI20" s="140"/>
      <c r="RJ20" s="140"/>
      <c r="RK20" s="140"/>
      <c r="RL20" s="140"/>
      <c r="RM20" s="140"/>
      <c r="RN20" s="140"/>
      <c r="RO20" s="140"/>
      <c r="RP20" s="140"/>
      <c r="RQ20" s="140"/>
      <c r="RR20" s="140"/>
      <c r="RS20" s="140"/>
      <c r="RT20" s="140"/>
      <c r="RU20" s="140"/>
      <c r="RV20" s="140"/>
      <c r="RW20" s="140"/>
      <c r="RX20" s="140"/>
      <c r="RY20" s="140"/>
      <c r="RZ20" s="140"/>
      <c r="SA20" s="140"/>
      <c r="SB20" s="140"/>
      <c r="SC20" s="140"/>
      <c r="SD20" s="140"/>
      <c r="SE20" s="140"/>
      <c r="SF20" s="140"/>
      <c r="SG20" s="140"/>
      <c r="SH20" s="140"/>
      <c r="SI20" s="140"/>
      <c r="SJ20" s="140"/>
      <c r="SK20" s="140"/>
      <c r="SL20" s="140"/>
      <c r="SM20" s="140"/>
      <c r="SN20" s="140"/>
      <c r="SO20" s="140"/>
      <c r="SP20" s="140"/>
      <c r="SQ20" s="140"/>
      <c r="SR20" s="140"/>
      <c r="SS20" s="140"/>
      <c r="ST20" s="140"/>
      <c r="SU20" s="140"/>
      <c r="SV20" s="140"/>
      <c r="SW20" s="140"/>
      <c r="SX20" s="140"/>
      <c r="SY20" s="140"/>
      <c r="SZ20" s="140"/>
      <c r="TA20" s="140"/>
      <c r="TB20" s="140"/>
      <c r="TC20" s="140"/>
      <c r="TD20" s="140"/>
      <c r="TE20" s="140"/>
      <c r="TF20" s="140"/>
      <c r="TG20" s="140"/>
      <c r="TH20" s="140"/>
      <c r="TI20" s="140"/>
      <c r="TJ20" s="140"/>
      <c r="TK20" s="140"/>
      <c r="TL20" s="140"/>
      <c r="TM20" s="140"/>
      <c r="TN20" s="140"/>
      <c r="TO20" s="140"/>
      <c r="TP20" s="140"/>
      <c r="TQ20" s="140"/>
      <c r="TR20" s="140"/>
      <c r="TS20" s="140"/>
      <c r="TT20" s="140"/>
      <c r="TU20" s="140"/>
      <c r="TV20" s="140"/>
      <c r="TW20" s="140"/>
      <c r="TX20" s="140"/>
      <c r="TY20" s="140"/>
      <c r="TZ20" s="140"/>
      <c r="UA20" s="140"/>
      <c r="UB20" s="140"/>
      <c r="UC20" s="140"/>
      <c r="UD20" s="140"/>
      <c r="UE20" s="140"/>
      <c r="UF20" s="140"/>
      <c r="UG20" s="140"/>
      <c r="UH20" s="140"/>
      <c r="UI20" s="140"/>
      <c r="UJ20" s="140"/>
      <c r="UK20" s="140"/>
      <c r="UL20" s="140"/>
      <c r="UM20" s="140"/>
      <c r="UN20" s="140"/>
      <c r="UO20" s="140"/>
      <c r="UP20" s="140"/>
      <c r="UQ20" s="140"/>
      <c r="UR20" s="140"/>
      <c r="US20" s="140"/>
      <c r="UT20" s="140"/>
      <c r="UU20" s="140"/>
      <c r="UV20" s="140"/>
      <c r="UW20" s="140"/>
      <c r="UX20" s="140"/>
      <c r="UY20" s="140"/>
      <c r="UZ20" s="140"/>
      <c r="VA20" s="140"/>
      <c r="VB20" s="140"/>
      <c r="VC20" s="140"/>
      <c r="VD20" s="140"/>
      <c r="VE20" s="140"/>
      <c r="VF20" s="140"/>
      <c r="VG20" s="140"/>
      <c r="VH20" s="140"/>
      <c r="VI20" s="140"/>
      <c r="VJ20" s="140"/>
      <c r="VK20" s="140"/>
      <c r="VL20" s="140"/>
      <c r="VM20" s="140"/>
      <c r="VN20" s="140"/>
      <c r="VO20" s="140"/>
      <c r="VP20" s="140"/>
      <c r="VQ20" s="140"/>
      <c r="VR20" s="140"/>
      <c r="VS20" s="140"/>
      <c r="VT20" s="140"/>
      <c r="VU20" s="140"/>
      <c r="VV20" s="140"/>
      <c r="VW20" s="140"/>
      <c r="VX20" s="140"/>
      <c r="VY20" s="140"/>
      <c r="VZ20" s="140"/>
      <c r="WA20" s="140"/>
      <c r="WB20" s="140"/>
      <c r="WC20" s="140"/>
      <c r="WD20" s="140"/>
      <c r="WE20" s="140"/>
      <c r="WF20" s="140"/>
      <c r="WG20" s="140"/>
      <c r="WH20" s="140"/>
      <c r="WI20" s="140"/>
      <c r="WJ20" s="140"/>
      <c r="WK20" s="140"/>
      <c r="WL20" s="140"/>
      <c r="WM20" s="140"/>
      <c r="WN20" s="140"/>
      <c r="WO20" s="140"/>
      <c r="WP20" s="140"/>
      <c r="WQ20" s="140"/>
      <c r="WR20" s="140"/>
      <c r="WS20" s="140"/>
      <c r="WT20" s="140"/>
      <c r="WU20" s="140"/>
      <c r="WV20" s="140"/>
      <c r="WW20" s="140"/>
      <c r="WX20" s="140"/>
      <c r="WY20" s="140"/>
      <c r="WZ20" s="140"/>
      <c r="XA20" s="140"/>
      <c r="XB20" s="140"/>
      <c r="XC20" s="140"/>
      <c r="XD20" s="140"/>
      <c r="XE20" s="140"/>
      <c r="XF20" s="140"/>
      <c r="XG20" s="140"/>
      <c r="XH20" s="140"/>
      <c r="XI20" s="140"/>
      <c r="XJ20" s="140"/>
      <c r="XK20" s="140"/>
      <c r="XL20" s="140"/>
      <c r="XM20" s="140"/>
      <c r="XN20" s="140"/>
      <c r="XO20" s="140"/>
      <c r="XP20" s="140"/>
      <c r="XQ20" s="140"/>
      <c r="XR20" s="140"/>
      <c r="XS20" s="140"/>
      <c r="XT20" s="140"/>
      <c r="XU20" s="140"/>
      <c r="XV20" s="140"/>
      <c r="XW20" s="140"/>
      <c r="XX20" s="140"/>
      <c r="XY20" s="140"/>
      <c r="XZ20" s="140"/>
      <c r="YA20" s="140"/>
      <c r="YB20" s="140"/>
      <c r="YC20" s="140"/>
      <c r="YD20" s="140"/>
      <c r="YE20" s="140"/>
      <c r="YF20" s="140"/>
      <c r="YG20" s="140"/>
      <c r="YH20" s="140"/>
      <c r="YI20" s="140"/>
      <c r="YJ20" s="140"/>
      <c r="YK20" s="140"/>
      <c r="YL20" s="140"/>
      <c r="YM20" s="140"/>
      <c r="YN20" s="140"/>
      <c r="YO20" s="140"/>
      <c r="YP20" s="140"/>
      <c r="YQ20" s="140"/>
      <c r="YR20" s="140"/>
      <c r="YS20" s="140"/>
      <c r="YT20" s="140"/>
      <c r="YU20" s="140"/>
      <c r="YV20" s="140"/>
      <c r="YW20" s="140"/>
      <c r="YX20" s="140"/>
      <c r="YY20" s="140"/>
      <c r="YZ20" s="140"/>
      <c r="ZA20" s="140"/>
      <c r="ZB20" s="140"/>
      <c r="ZC20" s="140"/>
      <c r="ZD20" s="140"/>
      <c r="ZE20" s="140"/>
      <c r="ZF20" s="140"/>
      <c r="ZG20" s="140"/>
      <c r="ZH20" s="140"/>
      <c r="ZI20" s="140"/>
      <c r="ZJ20" s="140"/>
      <c r="ZK20" s="140"/>
      <c r="ZL20" s="140"/>
      <c r="ZM20" s="140"/>
      <c r="ZN20" s="140"/>
      <c r="ZO20" s="140"/>
      <c r="ZP20" s="140"/>
      <c r="ZQ20" s="140"/>
      <c r="ZR20" s="140"/>
      <c r="ZS20" s="140"/>
      <c r="ZT20" s="140"/>
      <c r="ZU20" s="140"/>
      <c r="ZV20" s="140"/>
      <c r="ZW20" s="140"/>
      <c r="ZX20" s="140"/>
      <c r="ZY20" s="140"/>
      <c r="ZZ20" s="140"/>
      <c r="AAA20" s="140"/>
      <c r="AAB20" s="140"/>
      <c r="AAC20" s="140"/>
      <c r="AAD20" s="140"/>
      <c r="AAE20" s="140"/>
      <c r="AAF20" s="140"/>
      <c r="AAG20" s="140"/>
      <c r="AAH20" s="140"/>
      <c r="AAI20" s="140"/>
      <c r="AAJ20" s="140"/>
      <c r="AAK20" s="140"/>
      <c r="AAL20" s="140"/>
      <c r="AAM20" s="140"/>
      <c r="AAN20" s="140"/>
      <c r="AAO20" s="140"/>
      <c r="AAP20" s="140"/>
      <c r="AAQ20" s="140"/>
      <c r="AAR20" s="140"/>
      <c r="AAS20" s="140"/>
      <c r="AAT20" s="140"/>
      <c r="AAU20" s="140"/>
      <c r="AAV20" s="140"/>
      <c r="AAW20" s="140"/>
      <c r="AAX20" s="140"/>
      <c r="AAY20" s="140"/>
      <c r="AAZ20" s="140"/>
      <c r="ABA20" s="140"/>
      <c r="ABB20" s="140"/>
      <c r="ABC20" s="140"/>
      <c r="ABD20" s="140"/>
      <c r="ABE20" s="140"/>
      <c r="ABF20" s="140"/>
      <c r="ABG20" s="140"/>
      <c r="ABH20" s="140"/>
      <c r="ABI20" s="140"/>
      <c r="ABJ20" s="140"/>
      <c r="ABK20" s="140"/>
      <c r="ABL20" s="140"/>
      <c r="ABM20" s="140"/>
      <c r="ABN20" s="140"/>
      <c r="ABO20" s="140"/>
      <c r="ABP20" s="140"/>
      <c r="ABQ20" s="140"/>
      <c r="ABR20" s="140"/>
      <c r="ABS20" s="140"/>
      <c r="ABT20" s="140"/>
      <c r="ABU20" s="140"/>
      <c r="ABV20" s="140"/>
      <c r="ABW20" s="140"/>
      <c r="ABX20" s="140"/>
      <c r="ABY20" s="140"/>
      <c r="ABZ20" s="140"/>
      <c r="ACA20" s="140"/>
      <c r="ACB20" s="140"/>
      <c r="ACC20" s="140"/>
      <c r="ACD20" s="140"/>
      <c r="ACE20" s="140"/>
      <c r="ACF20" s="140"/>
      <c r="ACG20" s="140"/>
      <c r="ACH20" s="140"/>
      <c r="ACI20" s="140"/>
      <c r="ACJ20" s="140"/>
      <c r="ACK20" s="140"/>
      <c r="ACL20" s="140"/>
      <c r="ACM20" s="140"/>
      <c r="ACN20" s="140"/>
      <c r="ACO20" s="140"/>
      <c r="ACP20" s="140"/>
      <c r="ACQ20" s="140"/>
      <c r="ACR20" s="140"/>
      <c r="ACS20" s="140"/>
      <c r="ACT20" s="140"/>
      <c r="ACU20" s="140"/>
      <c r="ACV20" s="140"/>
      <c r="ACW20" s="140"/>
      <c r="ACX20" s="140"/>
      <c r="ACY20" s="140"/>
      <c r="ACZ20" s="140"/>
      <c r="ADA20" s="140"/>
      <c r="ADB20" s="140"/>
      <c r="ADC20" s="140"/>
      <c r="ADD20" s="140"/>
      <c r="ADE20" s="140"/>
      <c r="ADF20" s="140"/>
      <c r="ADG20" s="140"/>
      <c r="ADH20" s="140"/>
      <c r="ADI20" s="140"/>
      <c r="ADJ20" s="140"/>
      <c r="ADK20" s="140"/>
      <c r="ADL20" s="140"/>
      <c r="ADM20" s="140"/>
      <c r="ADN20" s="140"/>
      <c r="ADO20" s="140"/>
      <c r="ADP20" s="140"/>
      <c r="ADQ20" s="140"/>
      <c r="ADR20" s="140"/>
      <c r="ADS20" s="140"/>
      <c r="ADT20" s="140"/>
      <c r="ADU20" s="140"/>
      <c r="ADV20" s="140"/>
      <c r="ADW20" s="140"/>
      <c r="ADX20" s="140"/>
      <c r="ADY20" s="140"/>
      <c r="ADZ20" s="140"/>
      <c r="AEA20" s="140"/>
      <c r="AEB20" s="140"/>
      <c r="AEC20" s="140"/>
      <c r="AED20" s="140"/>
      <c r="AEE20" s="140"/>
      <c r="AEF20" s="140"/>
      <c r="AEG20" s="140"/>
      <c r="AEH20" s="140"/>
      <c r="AEI20" s="140"/>
      <c r="AEJ20" s="140"/>
      <c r="AEK20" s="140"/>
      <c r="AEL20" s="140"/>
      <c r="AEM20" s="140"/>
      <c r="AEN20" s="140"/>
      <c r="AEO20" s="140"/>
      <c r="AEP20" s="140"/>
      <c r="AEQ20" s="140"/>
      <c r="AER20" s="140"/>
      <c r="AES20" s="140"/>
      <c r="AET20" s="140"/>
      <c r="AEU20" s="140"/>
      <c r="AEV20" s="140"/>
      <c r="AEW20" s="140"/>
      <c r="AEX20" s="140"/>
      <c r="AEY20" s="140"/>
      <c r="AEZ20" s="140"/>
      <c r="AFA20" s="140"/>
      <c r="AFB20" s="140"/>
      <c r="AFC20" s="140"/>
      <c r="AFD20" s="140"/>
      <c r="AFE20" s="140"/>
      <c r="AFF20" s="140"/>
      <c r="AFG20" s="140"/>
      <c r="AFH20" s="140"/>
      <c r="AFI20" s="140"/>
      <c r="AFJ20" s="140"/>
      <c r="AFK20" s="140"/>
      <c r="AFL20" s="140"/>
      <c r="AFM20" s="140"/>
      <c r="AFN20" s="140"/>
      <c r="AFO20" s="140"/>
      <c r="AFP20" s="140"/>
      <c r="AFQ20" s="140"/>
      <c r="AFR20" s="140"/>
      <c r="AFS20" s="140"/>
      <c r="AFT20" s="140"/>
      <c r="AFU20" s="140"/>
      <c r="AFV20" s="140"/>
      <c r="AFW20" s="140"/>
      <c r="AFX20" s="140"/>
      <c r="AFY20" s="140"/>
      <c r="AFZ20" s="140"/>
      <c r="AGA20" s="140"/>
      <c r="AGB20" s="140"/>
      <c r="AGC20" s="140"/>
      <c r="AGD20" s="140"/>
      <c r="AGE20" s="140"/>
      <c r="AGF20" s="140"/>
      <c r="AGG20" s="140"/>
      <c r="AGH20" s="140"/>
      <c r="AGI20" s="140"/>
      <c r="AGJ20" s="140"/>
      <c r="AGK20" s="140"/>
      <c r="AGL20" s="140"/>
      <c r="AGM20" s="140"/>
      <c r="AGN20" s="140"/>
      <c r="AGO20" s="140"/>
      <c r="AGP20" s="140"/>
      <c r="AGQ20" s="140"/>
      <c r="AGR20" s="140"/>
      <c r="AGS20" s="140"/>
      <c r="AGT20" s="140"/>
      <c r="AGU20" s="140"/>
      <c r="AGV20" s="140"/>
      <c r="AGW20" s="140"/>
      <c r="AGX20" s="140"/>
      <c r="AGY20" s="140"/>
      <c r="AGZ20" s="140"/>
      <c r="AHA20" s="140"/>
      <c r="AHB20" s="140"/>
      <c r="AHC20" s="140"/>
      <c r="AHD20" s="140"/>
      <c r="AHE20" s="140"/>
      <c r="AHF20" s="140"/>
      <c r="AHG20" s="140"/>
      <c r="AHH20" s="140"/>
      <c r="AHI20" s="140"/>
      <c r="AHJ20" s="140"/>
      <c r="AHK20" s="140"/>
      <c r="AHL20" s="140"/>
      <c r="AHM20" s="140"/>
      <c r="AHN20" s="140"/>
      <c r="AHO20" s="140"/>
      <c r="AHP20" s="140"/>
      <c r="AHQ20" s="140"/>
      <c r="AHR20" s="140"/>
      <c r="AHS20" s="140"/>
      <c r="AHT20" s="140"/>
      <c r="AHU20" s="140"/>
      <c r="AHV20" s="140"/>
      <c r="AHW20" s="140"/>
      <c r="AHX20" s="140"/>
      <c r="AHY20" s="140"/>
      <c r="AHZ20" s="140"/>
      <c r="AIA20" s="140"/>
      <c r="AIB20" s="140"/>
      <c r="AIC20" s="140"/>
      <c r="AID20" s="140"/>
      <c r="AIE20" s="140"/>
      <c r="AIF20" s="140"/>
      <c r="AIG20" s="140"/>
      <c r="AIH20" s="140"/>
      <c r="AII20" s="140"/>
      <c r="AIJ20" s="140"/>
      <c r="AIK20" s="140"/>
      <c r="AIL20" s="140"/>
      <c r="AIM20" s="140"/>
      <c r="AIN20" s="140"/>
      <c r="AIO20" s="140"/>
      <c r="AIP20" s="140"/>
      <c r="AIQ20" s="140"/>
      <c r="AIR20" s="140"/>
      <c r="AIS20" s="140"/>
      <c r="AIT20" s="140"/>
      <c r="AIU20" s="140"/>
      <c r="AIV20" s="140"/>
      <c r="AIW20" s="140"/>
      <c r="AIX20" s="140"/>
      <c r="AIY20" s="140"/>
      <c r="AIZ20" s="140"/>
      <c r="AJA20" s="140"/>
      <c r="AJB20" s="140"/>
      <c r="AJC20" s="140"/>
      <c r="AJD20" s="140"/>
      <c r="AJE20" s="140"/>
      <c r="AJF20" s="140"/>
      <c r="AJG20" s="140"/>
      <c r="AJH20" s="140"/>
      <c r="AJI20" s="140"/>
      <c r="AJJ20" s="140"/>
      <c r="AJK20" s="140"/>
      <c r="AJL20" s="140"/>
      <c r="AJM20" s="140"/>
      <c r="AJN20" s="140"/>
      <c r="AJO20" s="140"/>
      <c r="AJP20" s="140"/>
      <c r="AJQ20" s="140"/>
      <c r="AJR20" s="140"/>
      <c r="AJS20" s="140"/>
      <c r="AJT20" s="140"/>
      <c r="AJU20" s="140"/>
      <c r="AJV20" s="140"/>
      <c r="AJW20" s="140"/>
      <c r="AJX20" s="140"/>
      <c r="AJY20" s="140"/>
      <c r="AJZ20" s="140"/>
      <c r="AKA20" s="140"/>
      <c r="AKB20" s="140"/>
      <c r="AKC20" s="140"/>
      <c r="AKD20" s="140"/>
      <c r="AKE20" s="140"/>
      <c r="AKF20" s="140"/>
      <c r="AKG20" s="140"/>
      <c r="AKH20" s="140"/>
      <c r="AKI20" s="140"/>
      <c r="AKJ20" s="140"/>
      <c r="AKK20" s="140"/>
      <c r="AKL20" s="140"/>
      <c r="AKM20" s="140"/>
      <c r="AKN20" s="140"/>
      <c r="AKO20" s="140"/>
      <c r="AKP20" s="140"/>
      <c r="AKQ20" s="140"/>
      <c r="AKR20" s="140"/>
      <c r="AKS20" s="140"/>
      <c r="AKT20" s="140"/>
      <c r="AKU20" s="140"/>
      <c r="AKV20" s="140"/>
      <c r="AKW20" s="140"/>
      <c r="AKX20" s="140"/>
      <c r="AKY20" s="140"/>
      <c r="AKZ20" s="140"/>
      <c r="ALA20" s="140"/>
      <c r="ALB20" s="140"/>
      <c r="ALC20" s="140"/>
      <c r="ALD20" s="140"/>
      <c r="ALE20" s="140"/>
      <c r="ALF20" s="140"/>
      <c r="ALG20" s="140"/>
      <c r="ALH20" s="140"/>
      <c r="ALI20" s="140"/>
      <c r="ALJ20" s="140"/>
      <c r="ALK20" s="140"/>
      <c r="ALL20" s="140"/>
      <c r="ALM20" s="140"/>
      <c r="ALN20" s="140"/>
      <c r="ALO20" s="140"/>
      <c r="ALP20" s="140"/>
      <c r="ALQ20" s="140"/>
      <c r="ALR20" s="140"/>
      <c r="ALS20" s="140"/>
      <c r="ALT20" s="140"/>
      <c r="ALU20" s="140"/>
      <c r="ALV20" s="140"/>
      <c r="ALW20" s="140"/>
      <c r="ALX20" s="140"/>
      <c r="ALY20" s="140"/>
      <c r="ALZ20" s="140"/>
      <c r="AMA20" s="140"/>
      <c r="AMB20" s="140"/>
      <c r="AMC20" s="140"/>
      <c r="AMD20" s="140"/>
      <c r="AME20" s="140"/>
    </row>
    <row r="21" spans="1:1019" ht="15" customHeight="1" x14ac:dyDescent="0.3">
      <c r="A21" s="140"/>
      <c r="B21" s="176" t="s">
        <v>174</v>
      </c>
      <c r="C21" s="175" t="s">
        <v>199</v>
      </c>
      <c r="D21" s="174">
        <v>287.55</v>
      </c>
      <c r="E21" s="173">
        <v>6.3260999999999998E-2</v>
      </c>
      <c r="F21" s="172">
        <v>0.22</v>
      </c>
      <c r="G21" s="171" t="str">
        <f t="shared" si="1"/>
        <v>M</v>
      </c>
      <c r="H21" s="170">
        <v>8</v>
      </c>
      <c r="I21" s="169">
        <v>8</v>
      </c>
      <c r="J21" s="168">
        <v>8</v>
      </c>
      <c r="K21" s="169">
        <v>8</v>
      </c>
      <c r="L21" s="168">
        <v>8</v>
      </c>
      <c r="M21" s="169">
        <v>8</v>
      </c>
      <c r="N21" s="168">
        <v>8</v>
      </c>
      <c r="O21" s="143">
        <v>8</v>
      </c>
      <c r="P21" s="177" t="s">
        <v>195</v>
      </c>
      <c r="Q21" s="143">
        <v>8</v>
      </c>
      <c r="R21" s="166">
        <v>8</v>
      </c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  <c r="IW21" s="140"/>
      <c r="IX21" s="140"/>
      <c r="IY21" s="140"/>
      <c r="IZ21" s="140"/>
      <c r="JA21" s="140"/>
      <c r="JB21" s="140"/>
      <c r="JC21" s="140"/>
      <c r="JD21" s="140"/>
      <c r="JE21" s="140"/>
      <c r="JF21" s="140"/>
      <c r="JG21" s="140"/>
      <c r="JH21" s="140"/>
      <c r="JI21" s="140"/>
      <c r="JJ21" s="140"/>
      <c r="JK21" s="140"/>
      <c r="JL21" s="140"/>
      <c r="JM21" s="140"/>
      <c r="JN21" s="140"/>
      <c r="JO21" s="140"/>
      <c r="JP21" s="140"/>
      <c r="JQ21" s="140"/>
      <c r="JR21" s="140"/>
      <c r="JS21" s="140"/>
      <c r="JT21" s="140"/>
      <c r="JU21" s="140"/>
      <c r="JV21" s="140"/>
      <c r="JW21" s="140"/>
      <c r="JX21" s="140"/>
      <c r="JY21" s="140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  <c r="KN21" s="140"/>
      <c r="KO21" s="140"/>
      <c r="KP21" s="140"/>
      <c r="KQ21" s="140"/>
      <c r="KR21" s="140"/>
      <c r="KS21" s="140"/>
      <c r="KT21" s="140"/>
      <c r="KU21" s="140"/>
      <c r="KV21" s="140"/>
      <c r="KW21" s="140"/>
      <c r="KX21" s="140"/>
      <c r="KY21" s="140"/>
      <c r="KZ21" s="140"/>
      <c r="LA21" s="140"/>
      <c r="LB21" s="140"/>
      <c r="LC21" s="140"/>
      <c r="LD21" s="140"/>
      <c r="LE21" s="140"/>
      <c r="LF21" s="140"/>
      <c r="LG21" s="140"/>
      <c r="LH21" s="140"/>
      <c r="LI21" s="140"/>
      <c r="LJ21" s="140"/>
      <c r="LK21" s="140"/>
      <c r="LL21" s="140"/>
      <c r="LM21" s="140"/>
      <c r="LN21" s="140"/>
      <c r="LO21" s="140"/>
      <c r="LP21" s="140"/>
      <c r="LQ21" s="140"/>
      <c r="LR21" s="140"/>
      <c r="LS21" s="140"/>
      <c r="LT21" s="140"/>
      <c r="LU21" s="140"/>
      <c r="LV21" s="140"/>
      <c r="LW21" s="140"/>
      <c r="LX21" s="140"/>
      <c r="LY21" s="140"/>
      <c r="LZ21" s="140"/>
      <c r="MA21" s="140"/>
      <c r="MB21" s="140"/>
      <c r="MC21" s="140"/>
      <c r="MD21" s="140"/>
      <c r="ME21" s="140"/>
      <c r="MF21" s="140"/>
      <c r="MG21" s="140"/>
      <c r="MH21" s="140"/>
      <c r="MI21" s="140"/>
      <c r="MJ21" s="140"/>
      <c r="MK21" s="140"/>
      <c r="ML21" s="140"/>
      <c r="MM21" s="140"/>
      <c r="MN21" s="140"/>
      <c r="MO21" s="140"/>
      <c r="MP21" s="140"/>
      <c r="MQ21" s="140"/>
      <c r="MR21" s="140"/>
      <c r="MS21" s="140"/>
      <c r="MT21" s="140"/>
      <c r="MU21" s="140"/>
      <c r="MV21" s="140"/>
      <c r="MW21" s="140"/>
      <c r="MX21" s="140"/>
      <c r="MY21" s="140"/>
      <c r="MZ21" s="140"/>
      <c r="NA21" s="140"/>
      <c r="NB21" s="140"/>
      <c r="NC21" s="140"/>
      <c r="ND21" s="140"/>
      <c r="NE21" s="140"/>
      <c r="NF21" s="140"/>
      <c r="NG21" s="140"/>
      <c r="NH21" s="140"/>
      <c r="NI21" s="140"/>
      <c r="NJ21" s="140"/>
      <c r="NK21" s="140"/>
      <c r="NL21" s="140"/>
      <c r="NM21" s="140"/>
      <c r="NN21" s="140"/>
      <c r="NO21" s="140"/>
      <c r="NP21" s="140"/>
      <c r="NQ21" s="140"/>
      <c r="NR21" s="140"/>
      <c r="NS21" s="140"/>
      <c r="NT21" s="140"/>
      <c r="NU21" s="140"/>
      <c r="NV21" s="140"/>
      <c r="NW21" s="140"/>
      <c r="NX21" s="140"/>
      <c r="NY21" s="140"/>
      <c r="NZ21" s="140"/>
      <c r="OA21" s="140"/>
      <c r="OB21" s="140"/>
      <c r="OC21" s="140"/>
      <c r="OD21" s="140"/>
      <c r="OE21" s="140"/>
      <c r="OF21" s="140"/>
      <c r="OG21" s="140"/>
      <c r="OH21" s="140"/>
      <c r="OI21" s="140"/>
      <c r="OJ21" s="140"/>
      <c r="OK21" s="140"/>
      <c r="OL21" s="140"/>
      <c r="OM21" s="140"/>
      <c r="ON21" s="140"/>
      <c r="OO21" s="140"/>
      <c r="OP21" s="140"/>
      <c r="OQ21" s="140"/>
      <c r="OR21" s="140"/>
      <c r="OS21" s="140"/>
      <c r="OT21" s="140"/>
      <c r="OU21" s="140"/>
      <c r="OV21" s="140"/>
      <c r="OW21" s="140"/>
      <c r="OX21" s="140"/>
      <c r="OY21" s="140"/>
      <c r="OZ21" s="140"/>
      <c r="PA21" s="140"/>
      <c r="PB21" s="140"/>
      <c r="PC21" s="140"/>
      <c r="PD21" s="140"/>
      <c r="PE21" s="140"/>
      <c r="PF21" s="140"/>
      <c r="PG21" s="140"/>
      <c r="PH21" s="140"/>
      <c r="PI21" s="140"/>
      <c r="PJ21" s="140"/>
      <c r="PK21" s="140"/>
      <c r="PL21" s="140"/>
      <c r="PM21" s="140"/>
      <c r="PN21" s="140"/>
      <c r="PO21" s="140"/>
      <c r="PP21" s="140"/>
      <c r="PQ21" s="140"/>
      <c r="PR21" s="140"/>
      <c r="PS21" s="140"/>
      <c r="PT21" s="140"/>
      <c r="PU21" s="140"/>
      <c r="PV21" s="140"/>
      <c r="PW21" s="140"/>
      <c r="PX21" s="140"/>
      <c r="PY21" s="140"/>
      <c r="PZ21" s="140"/>
      <c r="QA21" s="140"/>
      <c r="QB21" s="140"/>
      <c r="QC21" s="140"/>
      <c r="QD21" s="140"/>
      <c r="QE21" s="140"/>
      <c r="QF21" s="140"/>
      <c r="QG21" s="140"/>
      <c r="QH21" s="140"/>
      <c r="QI21" s="140"/>
      <c r="QJ21" s="140"/>
      <c r="QK21" s="140"/>
      <c r="QL21" s="140"/>
      <c r="QM21" s="140"/>
      <c r="QN21" s="140"/>
      <c r="QO21" s="140"/>
      <c r="QP21" s="140"/>
      <c r="QQ21" s="140"/>
      <c r="QR21" s="140"/>
      <c r="QS21" s="140"/>
      <c r="QT21" s="140"/>
      <c r="QU21" s="140"/>
      <c r="QV21" s="140"/>
      <c r="QW21" s="140"/>
      <c r="QX21" s="140"/>
      <c r="QY21" s="140"/>
      <c r="QZ21" s="140"/>
      <c r="RA21" s="140"/>
      <c r="RB21" s="140"/>
      <c r="RC21" s="140"/>
      <c r="RD21" s="140"/>
      <c r="RE21" s="140"/>
      <c r="RF21" s="140"/>
      <c r="RG21" s="140"/>
      <c r="RH21" s="140"/>
      <c r="RI21" s="140"/>
      <c r="RJ21" s="140"/>
      <c r="RK21" s="140"/>
      <c r="RL21" s="140"/>
      <c r="RM21" s="140"/>
      <c r="RN21" s="140"/>
      <c r="RO21" s="140"/>
      <c r="RP21" s="140"/>
      <c r="RQ21" s="140"/>
      <c r="RR21" s="140"/>
      <c r="RS21" s="140"/>
      <c r="RT21" s="140"/>
      <c r="RU21" s="140"/>
      <c r="RV21" s="140"/>
      <c r="RW21" s="140"/>
      <c r="RX21" s="140"/>
      <c r="RY21" s="140"/>
      <c r="RZ21" s="140"/>
      <c r="SA21" s="140"/>
      <c r="SB21" s="140"/>
      <c r="SC21" s="140"/>
      <c r="SD21" s="140"/>
      <c r="SE21" s="140"/>
      <c r="SF21" s="140"/>
      <c r="SG21" s="140"/>
      <c r="SH21" s="140"/>
      <c r="SI21" s="140"/>
      <c r="SJ21" s="140"/>
      <c r="SK21" s="140"/>
      <c r="SL21" s="140"/>
      <c r="SM21" s="140"/>
      <c r="SN21" s="140"/>
      <c r="SO21" s="140"/>
      <c r="SP21" s="140"/>
      <c r="SQ21" s="140"/>
      <c r="SR21" s="140"/>
      <c r="SS21" s="140"/>
      <c r="ST21" s="140"/>
      <c r="SU21" s="140"/>
      <c r="SV21" s="140"/>
      <c r="SW21" s="140"/>
      <c r="SX21" s="140"/>
      <c r="SY21" s="140"/>
      <c r="SZ21" s="140"/>
      <c r="TA21" s="140"/>
      <c r="TB21" s="140"/>
      <c r="TC21" s="140"/>
      <c r="TD21" s="140"/>
      <c r="TE21" s="140"/>
      <c r="TF21" s="140"/>
      <c r="TG21" s="140"/>
      <c r="TH21" s="140"/>
      <c r="TI21" s="140"/>
      <c r="TJ21" s="140"/>
      <c r="TK21" s="140"/>
      <c r="TL21" s="140"/>
      <c r="TM21" s="140"/>
      <c r="TN21" s="140"/>
      <c r="TO21" s="140"/>
      <c r="TP21" s="140"/>
      <c r="TQ21" s="140"/>
      <c r="TR21" s="140"/>
      <c r="TS21" s="140"/>
      <c r="TT21" s="140"/>
      <c r="TU21" s="140"/>
      <c r="TV21" s="140"/>
      <c r="TW21" s="140"/>
      <c r="TX21" s="140"/>
      <c r="TY21" s="140"/>
      <c r="TZ21" s="140"/>
      <c r="UA21" s="140"/>
      <c r="UB21" s="140"/>
      <c r="UC21" s="140"/>
      <c r="UD21" s="140"/>
      <c r="UE21" s="140"/>
      <c r="UF21" s="140"/>
      <c r="UG21" s="140"/>
      <c r="UH21" s="140"/>
      <c r="UI21" s="140"/>
      <c r="UJ21" s="140"/>
      <c r="UK21" s="140"/>
      <c r="UL21" s="140"/>
      <c r="UM21" s="140"/>
      <c r="UN21" s="140"/>
      <c r="UO21" s="140"/>
      <c r="UP21" s="140"/>
      <c r="UQ21" s="140"/>
      <c r="UR21" s="140"/>
      <c r="US21" s="140"/>
      <c r="UT21" s="140"/>
      <c r="UU21" s="140"/>
      <c r="UV21" s="140"/>
      <c r="UW21" s="140"/>
      <c r="UX21" s="140"/>
      <c r="UY21" s="140"/>
      <c r="UZ21" s="140"/>
      <c r="VA21" s="140"/>
      <c r="VB21" s="140"/>
      <c r="VC21" s="140"/>
      <c r="VD21" s="140"/>
      <c r="VE21" s="140"/>
      <c r="VF21" s="140"/>
      <c r="VG21" s="140"/>
      <c r="VH21" s="140"/>
      <c r="VI21" s="140"/>
      <c r="VJ21" s="140"/>
      <c r="VK21" s="140"/>
      <c r="VL21" s="140"/>
      <c r="VM21" s="140"/>
      <c r="VN21" s="140"/>
      <c r="VO21" s="140"/>
      <c r="VP21" s="140"/>
      <c r="VQ21" s="140"/>
      <c r="VR21" s="140"/>
      <c r="VS21" s="140"/>
      <c r="VT21" s="140"/>
      <c r="VU21" s="140"/>
      <c r="VV21" s="140"/>
      <c r="VW21" s="140"/>
      <c r="VX21" s="140"/>
      <c r="VY21" s="140"/>
      <c r="VZ21" s="140"/>
      <c r="WA21" s="140"/>
      <c r="WB21" s="140"/>
      <c r="WC21" s="140"/>
      <c r="WD21" s="140"/>
      <c r="WE21" s="140"/>
      <c r="WF21" s="140"/>
      <c r="WG21" s="140"/>
      <c r="WH21" s="140"/>
      <c r="WI21" s="140"/>
      <c r="WJ21" s="140"/>
      <c r="WK21" s="140"/>
      <c r="WL21" s="140"/>
      <c r="WM21" s="140"/>
      <c r="WN21" s="140"/>
      <c r="WO21" s="140"/>
      <c r="WP21" s="140"/>
      <c r="WQ21" s="140"/>
      <c r="WR21" s="140"/>
      <c r="WS21" s="140"/>
      <c r="WT21" s="140"/>
      <c r="WU21" s="140"/>
      <c r="WV21" s="140"/>
      <c r="WW21" s="140"/>
      <c r="WX21" s="140"/>
      <c r="WY21" s="140"/>
      <c r="WZ21" s="140"/>
      <c r="XA21" s="140"/>
      <c r="XB21" s="140"/>
      <c r="XC21" s="140"/>
      <c r="XD21" s="140"/>
      <c r="XE21" s="140"/>
      <c r="XF21" s="140"/>
      <c r="XG21" s="140"/>
      <c r="XH21" s="140"/>
      <c r="XI21" s="140"/>
      <c r="XJ21" s="140"/>
      <c r="XK21" s="140"/>
      <c r="XL21" s="140"/>
      <c r="XM21" s="140"/>
      <c r="XN21" s="140"/>
      <c r="XO21" s="140"/>
      <c r="XP21" s="140"/>
      <c r="XQ21" s="140"/>
      <c r="XR21" s="140"/>
      <c r="XS21" s="140"/>
      <c r="XT21" s="140"/>
      <c r="XU21" s="140"/>
      <c r="XV21" s="140"/>
      <c r="XW21" s="140"/>
      <c r="XX21" s="140"/>
      <c r="XY21" s="140"/>
      <c r="XZ21" s="140"/>
      <c r="YA21" s="140"/>
      <c r="YB21" s="140"/>
      <c r="YC21" s="140"/>
      <c r="YD21" s="140"/>
      <c r="YE21" s="140"/>
      <c r="YF21" s="140"/>
      <c r="YG21" s="140"/>
      <c r="YH21" s="140"/>
      <c r="YI21" s="140"/>
      <c r="YJ21" s="140"/>
      <c r="YK21" s="140"/>
      <c r="YL21" s="140"/>
      <c r="YM21" s="140"/>
      <c r="YN21" s="140"/>
      <c r="YO21" s="140"/>
      <c r="YP21" s="140"/>
      <c r="YQ21" s="140"/>
      <c r="YR21" s="140"/>
      <c r="YS21" s="140"/>
      <c r="YT21" s="140"/>
      <c r="YU21" s="140"/>
      <c r="YV21" s="140"/>
      <c r="YW21" s="140"/>
      <c r="YX21" s="140"/>
      <c r="YY21" s="140"/>
      <c r="YZ21" s="140"/>
      <c r="ZA21" s="140"/>
      <c r="ZB21" s="140"/>
      <c r="ZC21" s="140"/>
      <c r="ZD21" s="140"/>
      <c r="ZE21" s="140"/>
      <c r="ZF21" s="140"/>
      <c r="ZG21" s="140"/>
      <c r="ZH21" s="140"/>
      <c r="ZI21" s="140"/>
      <c r="ZJ21" s="140"/>
      <c r="ZK21" s="140"/>
      <c r="ZL21" s="140"/>
      <c r="ZM21" s="140"/>
      <c r="ZN21" s="140"/>
      <c r="ZO21" s="140"/>
      <c r="ZP21" s="140"/>
      <c r="ZQ21" s="140"/>
      <c r="ZR21" s="140"/>
      <c r="ZS21" s="140"/>
      <c r="ZT21" s="140"/>
      <c r="ZU21" s="140"/>
      <c r="ZV21" s="140"/>
      <c r="ZW21" s="140"/>
      <c r="ZX21" s="140"/>
      <c r="ZY21" s="140"/>
      <c r="ZZ21" s="140"/>
      <c r="AAA21" s="140"/>
      <c r="AAB21" s="140"/>
      <c r="AAC21" s="140"/>
      <c r="AAD21" s="140"/>
      <c r="AAE21" s="140"/>
      <c r="AAF21" s="140"/>
      <c r="AAG21" s="140"/>
      <c r="AAH21" s="140"/>
      <c r="AAI21" s="140"/>
      <c r="AAJ21" s="140"/>
      <c r="AAK21" s="140"/>
      <c r="AAL21" s="140"/>
      <c r="AAM21" s="140"/>
      <c r="AAN21" s="140"/>
      <c r="AAO21" s="140"/>
      <c r="AAP21" s="140"/>
      <c r="AAQ21" s="140"/>
      <c r="AAR21" s="140"/>
      <c r="AAS21" s="140"/>
      <c r="AAT21" s="140"/>
      <c r="AAU21" s="140"/>
      <c r="AAV21" s="140"/>
      <c r="AAW21" s="140"/>
      <c r="AAX21" s="140"/>
      <c r="AAY21" s="140"/>
      <c r="AAZ21" s="140"/>
      <c r="ABA21" s="140"/>
      <c r="ABB21" s="140"/>
      <c r="ABC21" s="140"/>
      <c r="ABD21" s="140"/>
      <c r="ABE21" s="140"/>
      <c r="ABF21" s="140"/>
      <c r="ABG21" s="140"/>
      <c r="ABH21" s="140"/>
      <c r="ABI21" s="140"/>
      <c r="ABJ21" s="140"/>
      <c r="ABK21" s="140"/>
      <c r="ABL21" s="140"/>
      <c r="ABM21" s="140"/>
      <c r="ABN21" s="140"/>
      <c r="ABO21" s="140"/>
      <c r="ABP21" s="140"/>
      <c r="ABQ21" s="140"/>
      <c r="ABR21" s="140"/>
      <c r="ABS21" s="140"/>
      <c r="ABT21" s="140"/>
      <c r="ABU21" s="140"/>
      <c r="ABV21" s="140"/>
      <c r="ABW21" s="140"/>
      <c r="ABX21" s="140"/>
      <c r="ABY21" s="140"/>
      <c r="ABZ21" s="140"/>
      <c r="ACA21" s="140"/>
      <c r="ACB21" s="140"/>
      <c r="ACC21" s="140"/>
      <c r="ACD21" s="140"/>
      <c r="ACE21" s="140"/>
      <c r="ACF21" s="140"/>
      <c r="ACG21" s="140"/>
      <c r="ACH21" s="140"/>
      <c r="ACI21" s="140"/>
      <c r="ACJ21" s="140"/>
      <c r="ACK21" s="140"/>
      <c r="ACL21" s="140"/>
      <c r="ACM21" s="140"/>
      <c r="ACN21" s="140"/>
      <c r="ACO21" s="140"/>
      <c r="ACP21" s="140"/>
      <c r="ACQ21" s="140"/>
      <c r="ACR21" s="140"/>
      <c r="ACS21" s="140"/>
      <c r="ACT21" s="140"/>
      <c r="ACU21" s="140"/>
      <c r="ACV21" s="140"/>
      <c r="ACW21" s="140"/>
      <c r="ACX21" s="140"/>
      <c r="ACY21" s="140"/>
      <c r="ACZ21" s="140"/>
      <c r="ADA21" s="140"/>
      <c r="ADB21" s="140"/>
      <c r="ADC21" s="140"/>
      <c r="ADD21" s="140"/>
      <c r="ADE21" s="140"/>
      <c r="ADF21" s="140"/>
      <c r="ADG21" s="140"/>
      <c r="ADH21" s="140"/>
      <c r="ADI21" s="140"/>
      <c r="ADJ21" s="140"/>
      <c r="ADK21" s="140"/>
      <c r="ADL21" s="140"/>
      <c r="ADM21" s="140"/>
      <c r="ADN21" s="140"/>
      <c r="ADO21" s="140"/>
      <c r="ADP21" s="140"/>
      <c r="ADQ21" s="140"/>
      <c r="ADR21" s="140"/>
      <c r="ADS21" s="140"/>
      <c r="ADT21" s="140"/>
      <c r="ADU21" s="140"/>
      <c r="ADV21" s="140"/>
      <c r="ADW21" s="140"/>
      <c r="ADX21" s="140"/>
      <c r="ADY21" s="140"/>
      <c r="ADZ21" s="140"/>
      <c r="AEA21" s="140"/>
      <c r="AEB21" s="140"/>
      <c r="AEC21" s="140"/>
      <c r="AED21" s="140"/>
      <c r="AEE21" s="140"/>
      <c r="AEF21" s="140"/>
      <c r="AEG21" s="140"/>
      <c r="AEH21" s="140"/>
      <c r="AEI21" s="140"/>
      <c r="AEJ21" s="140"/>
      <c r="AEK21" s="140"/>
      <c r="AEL21" s="140"/>
      <c r="AEM21" s="140"/>
      <c r="AEN21" s="140"/>
      <c r="AEO21" s="140"/>
      <c r="AEP21" s="140"/>
      <c r="AEQ21" s="140"/>
      <c r="AER21" s="140"/>
      <c r="AES21" s="140"/>
      <c r="AET21" s="140"/>
      <c r="AEU21" s="140"/>
      <c r="AEV21" s="140"/>
      <c r="AEW21" s="140"/>
      <c r="AEX21" s="140"/>
      <c r="AEY21" s="140"/>
      <c r="AEZ21" s="140"/>
      <c r="AFA21" s="140"/>
      <c r="AFB21" s="140"/>
      <c r="AFC21" s="140"/>
      <c r="AFD21" s="140"/>
      <c r="AFE21" s="140"/>
      <c r="AFF21" s="140"/>
      <c r="AFG21" s="140"/>
      <c r="AFH21" s="140"/>
      <c r="AFI21" s="140"/>
      <c r="AFJ21" s="140"/>
      <c r="AFK21" s="140"/>
      <c r="AFL21" s="140"/>
      <c r="AFM21" s="140"/>
      <c r="AFN21" s="140"/>
      <c r="AFO21" s="140"/>
      <c r="AFP21" s="140"/>
      <c r="AFQ21" s="140"/>
      <c r="AFR21" s="140"/>
      <c r="AFS21" s="140"/>
      <c r="AFT21" s="140"/>
      <c r="AFU21" s="140"/>
      <c r="AFV21" s="140"/>
      <c r="AFW21" s="140"/>
      <c r="AFX21" s="140"/>
      <c r="AFY21" s="140"/>
      <c r="AFZ21" s="140"/>
      <c r="AGA21" s="140"/>
      <c r="AGB21" s="140"/>
      <c r="AGC21" s="140"/>
      <c r="AGD21" s="140"/>
      <c r="AGE21" s="140"/>
      <c r="AGF21" s="140"/>
      <c r="AGG21" s="140"/>
      <c r="AGH21" s="140"/>
      <c r="AGI21" s="140"/>
      <c r="AGJ21" s="140"/>
      <c r="AGK21" s="140"/>
      <c r="AGL21" s="140"/>
      <c r="AGM21" s="140"/>
      <c r="AGN21" s="140"/>
      <c r="AGO21" s="140"/>
      <c r="AGP21" s="140"/>
      <c r="AGQ21" s="140"/>
      <c r="AGR21" s="140"/>
      <c r="AGS21" s="140"/>
      <c r="AGT21" s="140"/>
      <c r="AGU21" s="140"/>
      <c r="AGV21" s="140"/>
      <c r="AGW21" s="140"/>
      <c r="AGX21" s="140"/>
      <c r="AGY21" s="140"/>
      <c r="AGZ21" s="140"/>
      <c r="AHA21" s="140"/>
      <c r="AHB21" s="140"/>
      <c r="AHC21" s="140"/>
      <c r="AHD21" s="140"/>
      <c r="AHE21" s="140"/>
      <c r="AHF21" s="140"/>
      <c r="AHG21" s="140"/>
      <c r="AHH21" s="140"/>
      <c r="AHI21" s="140"/>
      <c r="AHJ21" s="140"/>
      <c r="AHK21" s="140"/>
      <c r="AHL21" s="140"/>
      <c r="AHM21" s="140"/>
      <c r="AHN21" s="140"/>
      <c r="AHO21" s="140"/>
      <c r="AHP21" s="140"/>
      <c r="AHQ21" s="140"/>
      <c r="AHR21" s="140"/>
      <c r="AHS21" s="140"/>
      <c r="AHT21" s="140"/>
      <c r="AHU21" s="140"/>
      <c r="AHV21" s="140"/>
      <c r="AHW21" s="140"/>
      <c r="AHX21" s="140"/>
      <c r="AHY21" s="140"/>
      <c r="AHZ21" s="140"/>
      <c r="AIA21" s="140"/>
      <c r="AIB21" s="140"/>
      <c r="AIC21" s="140"/>
      <c r="AID21" s="140"/>
      <c r="AIE21" s="140"/>
      <c r="AIF21" s="140"/>
      <c r="AIG21" s="140"/>
      <c r="AIH21" s="140"/>
      <c r="AII21" s="140"/>
      <c r="AIJ21" s="140"/>
      <c r="AIK21" s="140"/>
      <c r="AIL21" s="140"/>
      <c r="AIM21" s="140"/>
      <c r="AIN21" s="140"/>
      <c r="AIO21" s="140"/>
      <c r="AIP21" s="140"/>
      <c r="AIQ21" s="140"/>
      <c r="AIR21" s="140"/>
      <c r="AIS21" s="140"/>
      <c r="AIT21" s="140"/>
      <c r="AIU21" s="140"/>
      <c r="AIV21" s="140"/>
      <c r="AIW21" s="140"/>
      <c r="AIX21" s="140"/>
      <c r="AIY21" s="140"/>
      <c r="AIZ21" s="140"/>
      <c r="AJA21" s="140"/>
      <c r="AJB21" s="140"/>
      <c r="AJC21" s="140"/>
      <c r="AJD21" s="140"/>
      <c r="AJE21" s="140"/>
      <c r="AJF21" s="140"/>
      <c r="AJG21" s="140"/>
      <c r="AJH21" s="140"/>
      <c r="AJI21" s="140"/>
      <c r="AJJ21" s="140"/>
      <c r="AJK21" s="140"/>
      <c r="AJL21" s="140"/>
      <c r="AJM21" s="140"/>
      <c r="AJN21" s="140"/>
      <c r="AJO21" s="140"/>
      <c r="AJP21" s="140"/>
      <c r="AJQ21" s="140"/>
      <c r="AJR21" s="140"/>
      <c r="AJS21" s="140"/>
      <c r="AJT21" s="140"/>
      <c r="AJU21" s="140"/>
      <c r="AJV21" s="140"/>
      <c r="AJW21" s="140"/>
      <c r="AJX21" s="140"/>
      <c r="AJY21" s="140"/>
      <c r="AJZ21" s="140"/>
      <c r="AKA21" s="140"/>
      <c r="AKB21" s="140"/>
      <c r="AKC21" s="140"/>
      <c r="AKD21" s="140"/>
      <c r="AKE21" s="140"/>
      <c r="AKF21" s="140"/>
      <c r="AKG21" s="140"/>
      <c r="AKH21" s="140"/>
      <c r="AKI21" s="140"/>
      <c r="AKJ21" s="140"/>
      <c r="AKK21" s="140"/>
      <c r="AKL21" s="140"/>
      <c r="AKM21" s="140"/>
      <c r="AKN21" s="140"/>
      <c r="AKO21" s="140"/>
      <c r="AKP21" s="140"/>
      <c r="AKQ21" s="140"/>
      <c r="AKR21" s="140"/>
      <c r="AKS21" s="140"/>
      <c r="AKT21" s="140"/>
      <c r="AKU21" s="140"/>
      <c r="AKV21" s="140"/>
      <c r="AKW21" s="140"/>
      <c r="AKX21" s="140"/>
      <c r="AKY21" s="140"/>
      <c r="AKZ21" s="140"/>
      <c r="ALA21" s="140"/>
      <c r="ALB21" s="140"/>
      <c r="ALC21" s="140"/>
      <c r="ALD21" s="140"/>
      <c r="ALE21" s="140"/>
      <c r="ALF21" s="140"/>
      <c r="ALG21" s="140"/>
      <c r="ALH21" s="140"/>
      <c r="ALI21" s="140"/>
      <c r="ALJ21" s="140"/>
      <c r="ALK21" s="140"/>
      <c r="ALL21" s="140"/>
      <c r="ALM21" s="140"/>
      <c r="ALN21" s="140"/>
      <c r="ALO21" s="140"/>
      <c r="ALP21" s="140"/>
      <c r="ALQ21" s="140"/>
      <c r="ALR21" s="140"/>
      <c r="ALS21" s="140"/>
      <c r="ALT21" s="140"/>
      <c r="ALU21" s="140"/>
      <c r="ALV21" s="140"/>
      <c r="ALW21" s="140"/>
      <c r="ALX21" s="140"/>
      <c r="ALY21" s="140"/>
      <c r="ALZ21" s="140"/>
      <c r="AMA21" s="140"/>
      <c r="AMB21" s="140"/>
      <c r="AMC21" s="140"/>
      <c r="AMD21" s="140"/>
      <c r="AME21" s="140"/>
    </row>
    <row r="22" spans="1:1019" x14ac:dyDescent="0.3">
      <c r="A22" s="140"/>
      <c r="B22" s="176" t="s">
        <v>59</v>
      </c>
      <c r="C22" s="175" t="s">
        <v>198</v>
      </c>
      <c r="D22" s="174">
        <v>249.71</v>
      </c>
      <c r="E22" s="173">
        <v>9.9884000000000001E-2</v>
      </c>
      <c r="F22" s="172">
        <v>0.4</v>
      </c>
      <c r="G22" s="171" t="str">
        <f t="shared" si="1"/>
        <v>N</v>
      </c>
      <c r="H22" s="170">
        <v>8</v>
      </c>
      <c r="I22" s="169">
        <v>8</v>
      </c>
      <c r="J22" s="168">
        <v>8</v>
      </c>
      <c r="K22" s="169">
        <v>8</v>
      </c>
      <c r="L22" s="168">
        <v>8</v>
      </c>
      <c r="M22" s="169">
        <v>8</v>
      </c>
      <c r="N22" s="168">
        <v>8</v>
      </c>
      <c r="O22" s="143">
        <v>8</v>
      </c>
      <c r="P22" s="167">
        <v>8</v>
      </c>
      <c r="Q22" s="143">
        <v>8</v>
      </c>
      <c r="R22" s="166">
        <v>8</v>
      </c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  <c r="IW22" s="140"/>
      <c r="IX22" s="140"/>
      <c r="IY22" s="140"/>
      <c r="IZ22" s="140"/>
      <c r="JA22" s="140"/>
      <c r="JB22" s="140"/>
      <c r="JC22" s="140"/>
      <c r="JD22" s="140"/>
      <c r="JE22" s="140"/>
      <c r="JF22" s="140"/>
      <c r="JG22" s="140"/>
      <c r="JH22" s="140"/>
      <c r="JI22" s="140"/>
      <c r="JJ22" s="140"/>
      <c r="JK22" s="140"/>
      <c r="JL22" s="140"/>
      <c r="JM22" s="140"/>
      <c r="JN22" s="140"/>
      <c r="JO22" s="140"/>
      <c r="JP22" s="140"/>
      <c r="JQ22" s="140"/>
      <c r="JR22" s="140"/>
      <c r="JS22" s="140"/>
      <c r="JT22" s="140"/>
      <c r="JU22" s="140"/>
      <c r="JV22" s="140"/>
      <c r="JW22" s="140"/>
      <c r="JX22" s="140"/>
      <c r="JY22" s="140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  <c r="KN22" s="140"/>
      <c r="KO22" s="140"/>
      <c r="KP22" s="140"/>
      <c r="KQ22" s="140"/>
      <c r="KR22" s="140"/>
      <c r="KS22" s="140"/>
      <c r="KT22" s="140"/>
      <c r="KU22" s="140"/>
      <c r="KV22" s="140"/>
      <c r="KW22" s="140"/>
      <c r="KX22" s="140"/>
      <c r="KY22" s="140"/>
      <c r="KZ22" s="140"/>
      <c r="LA22" s="140"/>
      <c r="LB22" s="140"/>
      <c r="LC22" s="140"/>
      <c r="LD22" s="140"/>
      <c r="LE22" s="140"/>
      <c r="LF22" s="140"/>
      <c r="LG22" s="140"/>
      <c r="LH22" s="140"/>
      <c r="LI22" s="140"/>
      <c r="LJ22" s="140"/>
      <c r="LK22" s="140"/>
      <c r="LL22" s="140"/>
      <c r="LM22" s="140"/>
      <c r="LN22" s="140"/>
      <c r="LO22" s="140"/>
      <c r="LP22" s="140"/>
      <c r="LQ22" s="140"/>
      <c r="LR22" s="140"/>
      <c r="LS22" s="140"/>
      <c r="LT22" s="140"/>
      <c r="LU22" s="140"/>
      <c r="LV22" s="140"/>
      <c r="LW22" s="140"/>
      <c r="LX22" s="140"/>
      <c r="LY22" s="140"/>
      <c r="LZ22" s="140"/>
      <c r="MA22" s="140"/>
      <c r="MB22" s="140"/>
      <c r="MC22" s="140"/>
      <c r="MD22" s="140"/>
      <c r="ME22" s="140"/>
      <c r="MF22" s="140"/>
      <c r="MG22" s="140"/>
      <c r="MH22" s="140"/>
      <c r="MI22" s="140"/>
      <c r="MJ22" s="140"/>
      <c r="MK22" s="140"/>
      <c r="ML22" s="140"/>
      <c r="MM22" s="140"/>
      <c r="MN22" s="140"/>
      <c r="MO22" s="140"/>
      <c r="MP22" s="140"/>
      <c r="MQ22" s="140"/>
      <c r="MR22" s="140"/>
      <c r="MS22" s="140"/>
      <c r="MT22" s="140"/>
      <c r="MU22" s="140"/>
      <c r="MV22" s="140"/>
      <c r="MW22" s="140"/>
      <c r="MX22" s="140"/>
      <c r="MY22" s="140"/>
      <c r="MZ22" s="140"/>
      <c r="NA22" s="140"/>
      <c r="NB22" s="140"/>
      <c r="NC22" s="140"/>
      <c r="ND22" s="140"/>
      <c r="NE22" s="140"/>
      <c r="NF22" s="140"/>
      <c r="NG22" s="140"/>
      <c r="NH22" s="140"/>
      <c r="NI22" s="140"/>
      <c r="NJ22" s="140"/>
      <c r="NK22" s="140"/>
      <c r="NL22" s="140"/>
      <c r="NM22" s="140"/>
      <c r="NN22" s="140"/>
      <c r="NO22" s="140"/>
      <c r="NP22" s="140"/>
      <c r="NQ22" s="140"/>
      <c r="NR22" s="140"/>
      <c r="NS22" s="140"/>
      <c r="NT22" s="140"/>
      <c r="NU22" s="140"/>
      <c r="NV22" s="140"/>
      <c r="NW22" s="140"/>
      <c r="NX22" s="140"/>
      <c r="NY22" s="140"/>
      <c r="NZ22" s="140"/>
      <c r="OA22" s="140"/>
      <c r="OB22" s="140"/>
      <c r="OC22" s="140"/>
      <c r="OD22" s="140"/>
      <c r="OE22" s="140"/>
      <c r="OF22" s="140"/>
      <c r="OG22" s="140"/>
      <c r="OH22" s="140"/>
      <c r="OI22" s="140"/>
      <c r="OJ22" s="140"/>
      <c r="OK22" s="140"/>
      <c r="OL22" s="140"/>
      <c r="OM22" s="140"/>
      <c r="ON22" s="140"/>
      <c r="OO22" s="140"/>
      <c r="OP22" s="140"/>
      <c r="OQ22" s="140"/>
      <c r="OR22" s="140"/>
      <c r="OS22" s="140"/>
      <c r="OT22" s="140"/>
      <c r="OU22" s="140"/>
      <c r="OV22" s="140"/>
      <c r="OW22" s="140"/>
      <c r="OX22" s="140"/>
      <c r="OY22" s="140"/>
      <c r="OZ22" s="140"/>
      <c r="PA22" s="140"/>
      <c r="PB22" s="140"/>
      <c r="PC22" s="140"/>
      <c r="PD22" s="140"/>
      <c r="PE22" s="140"/>
      <c r="PF22" s="140"/>
      <c r="PG22" s="140"/>
      <c r="PH22" s="140"/>
      <c r="PI22" s="140"/>
      <c r="PJ22" s="140"/>
      <c r="PK22" s="140"/>
      <c r="PL22" s="140"/>
      <c r="PM22" s="140"/>
      <c r="PN22" s="140"/>
      <c r="PO22" s="140"/>
      <c r="PP22" s="140"/>
      <c r="PQ22" s="140"/>
      <c r="PR22" s="140"/>
      <c r="PS22" s="140"/>
      <c r="PT22" s="140"/>
      <c r="PU22" s="140"/>
      <c r="PV22" s="140"/>
      <c r="PW22" s="140"/>
      <c r="PX22" s="140"/>
      <c r="PY22" s="140"/>
      <c r="PZ22" s="140"/>
      <c r="QA22" s="140"/>
      <c r="QB22" s="140"/>
      <c r="QC22" s="140"/>
      <c r="QD22" s="140"/>
      <c r="QE22" s="140"/>
      <c r="QF22" s="140"/>
      <c r="QG22" s="140"/>
      <c r="QH22" s="140"/>
      <c r="QI22" s="140"/>
      <c r="QJ22" s="140"/>
      <c r="QK22" s="140"/>
      <c r="QL22" s="140"/>
      <c r="QM22" s="140"/>
      <c r="QN22" s="140"/>
      <c r="QO22" s="140"/>
      <c r="QP22" s="140"/>
      <c r="QQ22" s="140"/>
      <c r="QR22" s="140"/>
      <c r="QS22" s="140"/>
      <c r="QT22" s="140"/>
      <c r="QU22" s="140"/>
      <c r="QV22" s="140"/>
      <c r="QW22" s="140"/>
      <c r="QX22" s="140"/>
      <c r="QY22" s="140"/>
      <c r="QZ22" s="140"/>
      <c r="RA22" s="140"/>
      <c r="RB22" s="140"/>
      <c r="RC22" s="140"/>
      <c r="RD22" s="140"/>
      <c r="RE22" s="140"/>
      <c r="RF22" s="140"/>
      <c r="RG22" s="140"/>
      <c r="RH22" s="140"/>
      <c r="RI22" s="140"/>
      <c r="RJ22" s="140"/>
      <c r="RK22" s="140"/>
      <c r="RL22" s="140"/>
      <c r="RM22" s="140"/>
      <c r="RN22" s="140"/>
      <c r="RO22" s="140"/>
      <c r="RP22" s="140"/>
      <c r="RQ22" s="140"/>
      <c r="RR22" s="140"/>
      <c r="RS22" s="140"/>
      <c r="RT22" s="140"/>
      <c r="RU22" s="140"/>
      <c r="RV22" s="140"/>
      <c r="RW22" s="140"/>
      <c r="RX22" s="140"/>
      <c r="RY22" s="140"/>
      <c r="RZ22" s="140"/>
      <c r="SA22" s="140"/>
      <c r="SB22" s="140"/>
      <c r="SC22" s="140"/>
      <c r="SD22" s="140"/>
      <c r="SE22" s="140"/>
      <c r="SF22" s="140"/>
      <c r="SG22" s="140"/>
      <c r="SH22" s="140"/>
      <c r="SI22" s="140"/>
      <c r="SJ22" s="140"/>
      <c r="SK22" s="140"/>
      <c r="SL22" s="140"/>
      <c r="SM22" s="140"/>
      <c r="SN22" s="140"/>
      <c r="SO22" s="140"/>
      <c r="SP22" s="140"/>
      <c r="SQ22" s="140"/>
      <c r="SR22" s="140"/>
      <c r="SS22" s="140"/>
      <c r="ST22" s="140"/>
      <c r="SU22" s="140"/>
      <c r="SV22" s="140"/>
      <c r="SW22" s="140"/>
      <c r="SX22" s="140"/>
      <c r="SY22" s="140"/>
      <c r="SZ22" s="140"/>
      <c r="TA22" s="140"/>
      <c r="TB22" s="140"/>
      <c r="TC22" s="140"/>
      <c r="TD22" s="140"/>
      <c r="TE22" s="140"/>
      <c r="TF22" s="140"/>
      <c r="TG22" s="140"/>
      <c r="TH22" s="140"/>
      <c r="TI22" s="140"/>
      <c r="TJ22" s="140"/>
      <c r="TK22" s="140"/>
      <c r="TL22" s="140"/>
      <c r="TM22" s="140"/>
      <c r="TN22" s="140"/>
      <c r="TO22" s="140"/>
      <c r="TP22" s="140"/>
      <c r="TQ22" s="140"/>
      <c r="TR22" s="140"/>
      <c r="TS22" s="140"/>
      <c r="TT22" s="140"/>
      <c r="TU22" s="140"/>
      <c r="TV22" s="140"/>
      <c r="TW22" s="140"/>
      <c r="TX22" s="140"/>
      <c r="TY22" s="140"/>
      <c r="TZ22" s="140"/>
      <c r="UA22" s="140"/>
      <c r="UB22" s="140"/>
      <c r="UC22" s="140"/>
      <c r="UD22" s="140"/>
      <c r="UE22" s="140"/>
      <c r="UF22" s="140"/>
      <c r="UG22" s="140"/>
      <c r="UH22" s="140"/>
      <c r="UI22" s="140"/>
      <c r="UJ22" s="140"/>
      <c r="UK22" s="140"/>
      <c r="UL22" s="140"/>
      <c r="UM22" s="140"/>
      <c r="UN22" s="140"/>
      <c r="UO22" s="140"/>
      <c r="UP22" s="140"/>
      <c r="UQ22" s="140"/>
      <c r="UR22" s="140"/>
      <c r="US22" s="140"/>
      <c r="UT22" s="140"/>
      <c r="UU22" s="140"/>
      <c r="UV22" s="140"/>
      <c r="UW22" s="140"/>
      <c r="UX22" s="140"/>
      <c r="UY22" s="140"/>
      <c r="UZ22" s="140"/>
      <c r="VA22" s="140"/>
      <c r="VB22" s="140"/>
      <c r="VC22" s="140"/>
      <c r="VD22" s="140"/>
      <c r="VE22" s="140"/>
      <c r="VF22" s="140"/>
      <c r="VG22" s="140"/>
      <c r="VH22" s="140"/>
      <c r="VI22" s="140"/>
      <c r="VJ22" s="140"/>
      <c r="VK22" s="140"/>
      <c r="VL22" s="140"/>
      <c r="VM22" s="140"/>
      <c r="VN22" s="140"/>
      <c r="VO22" s="140"/>
      <c r="VP22" s="140"/>
      <c r="VQ22" s="140"/>
      <c r="VR22" s="140"/>
      <c r="VS22" s="140"/>
      <c r="VT22" s="140"/>
      <c r="VU22" s="140"/>
      <c r="VV22" s="140"/>
      <c r="VW22" s="140"/>
      <c r="VX22" s="140"/>
      <c r="VY22" s="140"/>
      <c r="VZ22" s="140"/>
      <c r="WA22" s="140"/>
      <c r="WB22" s="140"/>
      <c r="WC22" s="140"/>
      <c r="WD22" s="140"/>
      <c r="WE22" s="140"/>
      <c r="WF22" s="140"/>
      <c r="WG22" s="140"/>
      <c r="WH22" s="140"/>
      <c r="WI22" s="140"/>
      <c r="WJ22" s="140"/>
      <c r="WK22" s="140"/>
      <c r="WL22" s="140"/>
      <c r="WM22" s="140"/>
      <c r="WN22" s="140"/>
      <c r="WO22" s="140"/>
      <c r="WP22" s="140"/>
      <c r="WQ22" s="140"/>
      <c r="WR22" s="140"/>
      <c r="WS22" s="140"/>
      <c r="WT22" s="140"/>
      <c r="WU22" s="140"/>
      <c r="WV22" s="140"/>
      <c r="WW22" s="140"/>
      <c r="WX22" s="140"/>
      <c r="WY22" s="140"/>
      <c r="WZ22" s="140"/>
      <c r="XA22" s="140"/>
      <c r="XB22" s="140"/>
      <c r="XC22" s="140"/>
      <c r="XD22" s="140"/>
      <c r="XE22" s="140"/>
      <c r="XF22" s="140"/>
      <c r="XG22" s="140"/>
      <c r="XH22" s="140"/>
      <c r="XI22" s="140"/>
      <c r="XJ22" s="140"/>
      <c r="XK22" s="140"/>
      <c r="XL22" s="140"/>
      <c r="XM22" s="140"/>
      <c r="XN22" s="140"/>
      <c r="XO22" s="140"/>
      <c r="XP22" s="140"/>
      <c r="XQ22" s="140"/>
      <c r="XR22" s="140"/>
      <c r="XS22" s="140"/>
      <c r="XT22" s="140"/>
      <c r="XU22" s="140"/>
      <c r="XV22" s="140"/>
      <c r="XW22" s="140"/>
      <c r="XX22" s="140"/>
      <c r="XY22" s="140"/>
      <c r="XZ22" s="140"/>
      <c r="YA22" s="140"/>
      <c r="YB22" s="140"/>
      <c r="YC22" s="140"/>
      <c r="YD22" s="140"/>
      <c r="YE22" s="140"/>
      <c r="YF22" s="140"/>
      <c r="YG22" s="140"/>
      <c r="YH22" s="140"/>
      <c r="YI22" s="140"/>
      <c r="YJ22" s="140"/>
      <c r="YK22" s="140"/>
      <c r="YL22" s="140"/>
      <c r="YM22" s="140"/>
      <c r="YN22" s="140"/>
      <c r="YO22" s="140"/>
      <c r="YP22" s="140"/>
      <c r="YQ22" s="140"/>
      <c r="YR22" s="140"/>
      <c r="YS22" s="140"/>
      <c r="YT22" s="140"/>
      <c r="YU22" s="140"/>
      <c r="YV22" s="140"/>
      <c r="YW22" s="140"/>
      <c r="YX22" s="140"/>
      <c r="YY22" s="140"/>
      <c r="YZ22" s="140"/>
      <c r="ZA22" s="140"/>
      <c r="ZB22" s="140"/>
      <c r="ZC22" s="140"/>
      <c r="ZD22" s="140"/>
      <c r="ZE22" s="140"/>
      <c r="ZF22" s="140"/>
      <c r="ZG22" s="140"/>
      <c r="ZH22" s="140"/>
      <c r="ZI22" s="140"/>
      <c r="ZJ22" s="140"/>
      <c r="ZK22" s="140"/>
      <c r="ZL22" s="140"/>
      <c r="ZM22" s="140"/>
      <c r="ZN22" s="140"/>
      <c r="ZO22" s="140"/>
      <c r="ZP22" s="140"/>
      <c r="ZQ22" s="140"/>
      <c r="ZR22" s="140"/>
      <c r="ZS22" s="140"/>
      <c r="ZT22" s="140"/>
      <c r="ZU22" s="140"/>
      <c r="ZV22" s="140"/>
      <c r="ZW22" s="140"/>
      <c r="ZX22" s="140"/>
      <c r="ZY22" s="140"/>
      <c r="ZZ22" s="140"/>
      <c r="AAA22" s="140"/>
      <c r="AAB22" s="140"/>
      <c r="AAC22" s="140"/>
      <c r="AAD22" s="140"/>
      <c r="AAE22" s="140"/>
      <c r="AAF22" s="140"/>
      <c r="AAG22" s="140"/>
      <c r="AAH22" s="140"/>
      <c r="AAI22" s="140"/>
      <c r="AAJ22" s="140"/>
      <c r="AAK22" s="140"/>
      <c r="AAL22" s="140"/>
      <c r="AAM22" s="140"/>
      <c r="AAN22" s="140"/>
      <c r="AAO22" s="140"/>
      <c r="AAP22" s="140"/>
      <c r="AAQ22" s="140"/>
      <c r="AAR22" s="140"/>
      <c r="AAS22" s="140"/>
      <c r="AAT22" s="140"/>
      <c r="AAU22" s="140"/>
      <c r="AAV22" s="140"/>
      <c r="AAW22" s="140"/>
      <c r="AAX22" s="140"/>
      <c r="AAY22" s="140"/>
      <c r="AAZ22" s="140"/>
      <c r="ABA22" s="140"/>
      <c r="ABB22" s="140"/>
      <c r="ABC22" s="140"/>
      <c r="ABD22" s="140"/>
      <c r="ABE22" s="140"/>
      <c r="ABF22" s="140"/>
      <c r="ABG22" s="140"/>
      <c r="ABH22" s="140"/>
      <c r="ABI22" s="140"/>
      <c r="ABJ22" s="140"/>
      <c r="ABK22" s="140"/>
      <c r="ABL22" s="140"/>
      <c r="ABM22" s="140"/>
      <c r="ABN22" s="140"/>
      <c r="ABO22" s="140"/>
      <c r="ABP22" s="140"/>
      <c r="ABQ22" s="140"/>
      <c r="ABR22" s="140"/>
      <c r="ABS22" s="140"/>
      <c r="ABT22" s="140"/>
      <c r="ABU22" s="140"/>
      <c r="ABV22" s="140"/>
      <c r="ABW22" s="140"/>
      <c r="ABX22" s="140"/>
      <c r="ABY22" s="140"/>
      <c r="ABZ22" s="140"/>
      <c r="ACA22" s="140"/>
      <c r="ACB22" s="140"/>
      <c r="ACC22" s="140"/>
      <c r="ACD22" s="140"/>
      <c r="ACE22" s="140"/>
      <c r="ACF22" s="140"/>
      <c r="ACG22" s="140"/>
      <c r="ACH22" s="140"/>
      <c r="ACI22" s="140"/>
      <c r="ACJ22" s="140"/>
      <c r="ACK22" s="140"/>
      <c r="ACL22" s="140"/>
      <c r="ACM22" s="140"/>
      <c r="ACN22" s="140"/>
      <c r="ACO22" s="140"/>
      <c r="ACP22" s="140"/>
      <c r="ACQ22" s="140"/>
      <c r="ACR22" s="140"/>
      <c r="ACS22" s="140"/>
      <c r="ACT22" s="140"/>
      <c r="ACU22" s="140"/>
      <c r="ACV22" s="140"/>
      <c r="ACW22" s="140"/>
      <c r="ACX22" s="140"/>
      <c r="ACY22" s="140"/>
      <c r="ACZ22" s="140"/>
      <c r="ADA22" s="140"/>
      <c r="ADB22" s="140"/>
      <c r="ADC22" s="140"/>
      <c r="ADD22" s="140"/>
      <c r="ADE22" s="140"/>
      <c r="ADF22" s="140"/>
      <c r="ADG22" s="140"/>
      <c r="ADH22" s="140"/>
      <c r="ADI22" s="140"/>
      <c r="ADJ22" s="140"/>
      <c r="ADK22" s="140"/>
      <c r="ADL22" s="140"/>
      <c r="ADM22" s="140"/>
      <c r="ADN22" s="140"/>
      <c r="ADO22" s="140"/>
      <c r="ADP22" s="140"/>
      <c r="ADQ22" s="140"/>
      <c r="ADR22" s="140"/>
      <c r="ADS22" s="140"/>
      <c r="ADT22" s="140"/>
      <c r="ADU22" s="140"/>
      <c r="ADV22" s="140"/>
      <c r="ADW22" s="140"/>
      <c r="ADX22" s="140"/>
      <c r="ADY22" s="140"/>
      <c r="ADZ22" s="140"/>
      <c r="AEA22" s="140"/>
      <c r="AEB22" s="140"/>
      <c r="AEC22" s="140"/>
      <c r="AED22" s="140"/>
      <c r="AEE22" s="140"/>
      <c r="AEF22" s="140"/>
      <c r="AEG22" s="140"/>
      <c r="AEH22" s="140"/>
      <c r="AEI22" s="140"/>
      <c r="AEJ22" s="140"/>
      <c r="AEK22" s="140"/>
      <c r="AEL22" s="140"/>
      <c r="AEM22" s="140"/>
      <c r="AEN22" s="140"/>
      <c r="AEO22" s="140"/>
      <c r="AEP22" s="140"/>
      <c r="AEQ22" s="140"/>
      <c r="AER22" s="140"/>
      <c r="AES22" s="140"/>
      <c r="AET22" s="140"/>
      <c r="AEU22" s="140"/>
      <c r="AEV22" s="140"/>
      <c r="AEW22" s="140"/>
      <c r="AEX22" s="140"/>
      <c r="AEY22" s="140"/>
      <c r="AEZ22" s="140"/>
      <c r="AFA22" s="140"/>
      <c r="AFB22" s="140"/>
      <c r="AFC22" s="140"/>
      <c r="AFD22" s="140"/>
      <c r="AFE22" s="140"/>
      <c r="AFF22" s="140"/>
      <c r="AFG22" s="140"/>
      <c r="AFH22" s="140"/>
      <c r="AFI22" s="140"/>
      <c r="AFJ22" s="140"/>
      <c r="AFK22" s="140"/>
      <c r="AFL22" s="140"/>
      <c r="AFM22" s="140"/>
      <c r="AFN22" s="140"/>
      <c r="AFO22" s="140"/>
      <c r="AFP22" s="140"/>
      <c r="AFQ22" s="140"/>
      <c r="AFR22" s="140"/>
      <c r="AFS22" s="140"/>
      <c r="AFT22" s="140"/>
      <c r="AFU22" s="140"/>
      <c r="AFV22" s="140"/>
      <c r="AFW22" s="140"/>
      <c r="AFX22" s="140"/>
      <c r="AFY22" s="140"/>
      <c r="AFZ22" s="140"/>
      <c r="AGA22" s="140"/>
      <c r="AGB22" s="140"/>
      <c r="AGC22" s="140"/>
      <c r="AGD22" s="140"/>
      <c r="AGE22" s="140"/>
      <c r="AGF22" s="140"/>
      <c r="AGG22" s="140"/>
      <c r="AGH22" s="140"/>
      <c r="AGI22" s="140"/>
      <c r="AGJ22" s="140"/>
      <c r="AGK22" s="140"/>
      <c r="AGL22" s="140"/>
      <c r="AGM22" s="140"/>
      <c r="AGN22" s="140"/>
      <c r="AGO22" s="140"/>
      <c r="AGP22" s="140"/>
      <c r="AGQ22" s="140"/>
      <c r="AGR22" s="140"/>
      <c r="AGS22" s="140"/>
      <c r="AGT22" s="140"/>
      <c r="AGU22" s="140"/>
      <c r="AGV22" s="140"/>
      <c r="AGW22" s="140"/>
      <c r="AGX22" s="140"/>
      <c r="AGY22" s="140"/>
      <c r="AGZ22" s="140"/>
      <c r="AHA22" s="140"/>
      <c r="AHB22" s="140"/>
      <c r="AHC22" s="140"/>
      <c r="AHD22" s="140"/>
      <c r="AHE22" s="140"/>
      <c r="AHF22" s="140"/>
      <c r="AHG22" s="140"/>
      <c r="AHH22" s="140"/>
      <c r="AHI22" s="140"/>
      <c r="AHJ22" s="140"/>
      <c r="AHK22" s="140"/>
      <c r="AHL22" s="140"/>
      <c r="AHM22" s="140"/>
      <c r="AHN22" s="140"/>
      <c r="AHO22" s="140"/>
      <c r="AHP22" s="140"/>
      <c r="AHQ22" s="140"/>
      <c r="AHR22" s="140"/>
      <c r="AHS22" s="140"/>
      <c r="AHT22" s="140"/>
      <c r="AHU22" s="140"/>
      <c r="AHV22" s="140"/>
      <c r="AHW22" s="140"/>
      <c r="AHX22" s="140"/>
      <c r="AHY22" s="140"/>
      <c r="AHZ22" s="140"/>
      <c r="AIA22" s="140"/>
      <c r="AIB22" s="140"/>
      <c r="AIC22" s="140"/>
      <c r="AID22" s="140"/>
      <c r="AIE22" s="140"/>
      <c r="AIF22" s="140"/>
      <c r="AIG22" s="140"/>
      <c r="AIH22" s="140"/>
      <c r="AII22" s="140"/>
      <c r="AIJ22" s="140"/>
      <c r="AIK22" s="140"/>
      <c r="AIL22" s="140"/>
      <c r="AIM22" s="140"/>
      <c r="AIN22" s="140"/>
      <c r="AIO22" s="140"/>
      <c r="AIP22" s="140"/>
      <c r="AIQ22" s="140"/>
      <c r="AIR22" s="140"/>
      <c r="AIS22" s="140"/>
      <c r="AIT22" s="140"/>
      <c r="AIU22" s="140"/>
      <c r="AIV22" s="140"/>
      <c r="AIW22" s="140"/>
      <c r="AIX22" s="140"/>
      <c r="AIY22" s="140"/>
      <c r="AIZ22" s="140"/>
      <c r="AJA22" s="140"/>
      <c r="AJB22" s="140"/>
      <c r="AJC22" s="140"/>
      <c r="AJD22" s="140"/>
      <c r="AJE22" s="140"/>
      <c r="AJF22" s="140"/>
      <c r="AJG22" s="140"/>
      <c r="AJH22" s="140"/>
      <c r="AJI22" s="140"/>
      <c r="AJJ22" s="140"/>
      <c r="AJK22" s="140"/>
      <c r="AJL22" s="140"/>
      <c r="AJM22" s="140"/>
      <c r="AJN22" s="140"/>
      <c r="AJO22" s="140"/>
      <c r="AJP22" s="140"/>
      <c r="AJQ22" s="140"/>
      <c r="AJR22" s="140"/>
      <c r="AJS22" s="140"/>
      <c r="AJT22" s="140"/>
      <c r="AJU22" s="140"/>
      <c r="AJV22" s="140"/>
      <c r="AJW22" s="140"/>
      <c r="AJX22" s="140"/>
      <c r="AJY22" s="140"/>
      <c r="AJZ22" s="140"/>
      <c r="AKA22" s="140"/>
      <c r="AKB22" s="140"/>
      <c r="AKC22" s="140"/>
      <c r="AKD22" s="140"/>
      <c r="AKE22" s="140"/>
      <c r="AKF22" s="140"/>
      <c r="AKG22" s="140"/>
      <c r="AKH22" s="140"/>
      <c r="AKI22" s="140"/>
      <c r="AKJ22" s="140"/>
      <c r="AKK22" s="140"/>
      <c r="AKL22" s="140"/>
      <c r="AKM22" s="140"/>
      <c r="AKN22" s="140"/>
      <c r="AKO22" s="140"/>
      <c r="AKP22" s="140"/>
      <c r="AKQ22" s="140"/>
      <c r="AKR22" s="140"/>
      <c r="AKS22" s="140"/>
      <c r="AKT22" s="140"/>
      <c r="AKU22" s="140"/>
      <c r="AKV22" s="140"/>
      <c r="AKW22" s="140"/>
      <c r="AKX22" s="140"/>
      <c r="AKY22" s="140"/>
      <c r="AKZ22" s="140"/>
      <c r="ALA22" s="140"/>
      <c r="ALB22" s="140"/>
      <c r="ALC22" s="140"/>
      <c r="ALD22" s="140"/>
      <c r="ALE22" s="140"/>
      <c r="ALF22" s="140"/>
      <c r="ALG22" s="140"/>
      <c r="ALH22" s="140"/>
      <c r="ALI22" s="140"/>
      <c r="ALJ22" s="140"/>
      <c r="ALK22" s="140"/>
      <c r="ALL22" s="140"/>
      <c r="ALM22" s="140"/>
      <c r="ALN22" s="140"/>
      <c r="ALO22" s="140"/>
      <c r="ALP22" s="140"/>
      <c r="ALQ22" s="140"/>
      <c r="ALR22" s="140"/>
      <c r="ALS22" s="140"/>
      <c r="ALT22" s="140"/>
      <c r="ALU22" s="140"/>
      <c r="ALV22" s="140"/>
      <c r="ALW22" s="140"/>
      <c r="ALX22" s="140"/>
      <c r="ALY22" s="140"/>
      <c r="ALZ22" s="140"/>
      <c r="AMA22" s="140"/>
      <c r="AMB22" s="140"/>
      <c r="AMC22" s="140"/>
      <c r="AMD22" s="140"/>
      <c r="AME22" s="140"/>
    </row>
    <row r="23" spans="1:1019" x14ac:dyDescent="0.3">
      <c r="A23" s="140"/>
      <c r="B23" s="176" t="s">
        <v>129</v>
      </c>
      <c r="C23" s="175" t="s">
        <v>197</v>
      </c>
      <c r="D23" s="174">
        <v>241.97</v>
      </c>
      <c r="E23" s="173">
        <v>7.2591000000000001E-3</v>
      </c>
      <c r="F23" s="172">
        <v>0.03</v>
      </c>
      <c r="G23" s="171" t="str">
        <f t="shared" si="1"/>
        <v>O</v>
      </c>
      <c r="H23" s="170">
        <v>8</v>
      </c>
      <c r="I23" s="169">
        <v>8</v>
      </c>
      <c r="J23" s="168">
        <v>8</v>
      </c>
      <c r="K23" s="169">
        <v>8</v>
      </c>
      <c r="L23" s="168">
        <v>8</v>
      </c>
      <c r="M23" s="169">
        <v>8</v>
      </c>
      <c r="N23" s="168">
        <v>8</v>
      </c>
      <c r="O23" s="143">
        <v>8</v>
      </c>
      <c r="P23" s="167">
        <v>8</v>
      </c>
      <c r="Q23" s="143">
        <v>8</v>
      </c>
      <c r="R23" s="166">
        <v>8</v>
      </c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  <c r="IW23" s="140"/>
      <c r="IX23" s="140"/>
      <c r="IY23" s="140"/>
      <c r="IZ23" s="140"/>
      <c r="JA23" s="140"/>
      <c r="JB23" s="140"/>
      <c r="JC23" s="140"/>
      <c r="JD23" s="140"/>
      <c r="JE23" s="140"/>
      <c r="JF23" s="140"/>
      <c r="JG23" s="140"/>
      <c r="JH23" s="140"/>
      <c r="JI23" s="140"/>
      <c r="JJ23" s="140"/>
      <c r="JK23" s="140"/>
      <c r="JL23" s="140"/>
      <c r="JM23" s="140"/>
      <c r="JN23" s="140"/>
      <c r="JO23" s="140"/>
      <c r="JP23" s="140"/>
      <c r="JQ23" s="140"/>
      <c r="JR23" s="140"/>
      <c r="JS23" s="140"/>
      <c r="JT23" s="140"/>
      <c r="JU23" s="140"/>
      <c r="JV23" s="140"/>
      <c r="JW23" s="140"/>
      <c r="JX23" s="140"/>
      <c r="JY23" s="140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  <c r="KN23" s="140"/>
      <c r="KO23" s="140"/>
      <c r="KP23" s="140"/>
      <c r="KQ23" s="140"/>
      <c r="KR23" s="140"/>
      <c r="KS23" s="140"/>
      <c r="KT23" s="140"/>
      <c r="KU23" s="140"/>
      <c r="KV23" s="140"/>
      <c r="KW23" s="140"/>
      <c r="KX23" s="140"/>
      <c r="KY23" s="140"/>
      <c r="KZ23" s="140"/>
      <c r="LA23" s="140"/>
      <c r="LB23" s="140"/>
      <c r="LC23" s="140"/>
      <c r="LD23" s="140"/>
      <c r="LE23" s="140"/>
      <c r="LF23" s="140"/>
      <c r="LG23" s="140"/>
      <c r="LH23" s="140"/>
      <c r="LI23" s="140"/>
      <c r="LJ23" s="140"/>
      <c r="LK23" s="140"/>
      <c r="LL23" s="140"/>
      <c r="LM23" s="140"/>
      <c r="LN23" s="140"/>
      <c r="LO23" s="140"/>
      <c r="LP23" s="140"/>
      <c r="LQ23" s="140"/>
      <c r="LR23" s="140"/>
      <c r="LS23" s="140"/>
      <c r="LT23" s="140"/>
      <c r="LU23" s="140"/>
      <c r="LV23" s="140"/>
      <c r="LW23" s="140"/>
      <c r="LX23" s="140"/>
      <c r="LY23" s="140"/>
      <c r="LZ23" s="140"/>
      <c r="MA23" s="140"/>
      <c r="MB23" s="140"/>
      <c r="MC23" s="140"/>
      <c r="MD23" s="140"/>
      <c r="ME23" s="140"/>
      <c r="MF23" s="140"/>
      <c r="MG23" s="140"/>
      <c r="MH23" s="140"/>
      <c r="MI23" s="140"/>
      <c r="MJ23" s="140"/>
      <c r="MK23" s="140"/>
      <c r="ML23" s="140"/>
      <c r="MM23" s="140"/>
      <c r="MN23" s="140"/>
      <c r="MO23" s="140"/>
      <c r="MP23" s="140"/>
      <c r="MQ23" s="140"/>
      <c r="MR23" s="140"/>
      <c r="MS23" s="140"/>
      <c r="MT23" s="140"/>
      <c r="MU23" s="140"/>
      <c r="MV23" s="140"/>
      <c r="MW23" s="140"/>
      <c r="MX23" s="140"/>
      <c r="MY23" s="140"/>
      <c r="MZ23" s="140"/>
      <c r="NA23" s="140"/>
      <c r="NB23" s="140"/>
      <c r="NC23" s="140"/>
      <c r="ND23" s="140"/>
      <c r="NE23" s="140"/>
      <c r="NF23" s="140"/>
      <c r="NG23" s="140"/>
      <c r="NH23" s="140"/>
      <c r="NI23" s="140"/>
      <c r="NJ23" s="140"/>
      <c r="NK23" s="140"/>
      <c r="NL23" s="140"/>
      <c r="NM23" s="140"/>
      <c r="NN23" s="140"/>
      <c r="NO23" s="140"/>
      <c r="NP23" s="140"/>
      <c r="NQ23" s="140"/>
      <c r="NR23" s="140"/>
      <c r="NS23" s="140"/>
      <c r="NT23" s="140"/>
      <c r="NU23" s="140"/>
      <c r="NV23" s="140"/>
      <c r="NW23" s="140"/>
      <c r="NX23" s="140"/>
      <c r="NY23" s="140"/>
      <c r="NZ23" s="140"/>
      <c r="OA23" s="140"/>
      <c r="OB23" s="140"/>
      <c r="OC23" s="140"/>
      <c r="OD23" s="140"/>
      <c r="OE23" s="140"/>
      <c r="OF23" s="140"/>
      <c r="OG23" s="140"/>
      <c r="OH23" s="140"/>
      <c r="OI23" s="140"/>
      <c r="OJ23" s="140"/>
      <c r="OK23" s="140"/>
      <c r="OL23" s="140"/>
      <c r="OM23" s="140"/>
      <c r="ON23" s="140"/>
      <c r="OO23" s="140"/>
      <c r="OP23" s="140"/>
      <c r="OQ23" s="140"/>
      <c r="OR23" s="140"/>
      <c r="OS23" s="140"/>
      <c r="OT23" s="140"/>
      <c r="OU23" s="140"/>
      <c r="OV23" s="140"/>
      <c r="OW23" s="140"/>
      <c r="OX23" s="140"/>
      <c r="OY23" s="140"/>
      <c r="OZ23" s="140"/>
      <c r="PA23" s="140"/>
      <c r="PB23" s="140"/>
      <c r="PC23" s="140"/>
      <c r="PD23" s="140"/>
      <c r="PE23" s="140"/>
      <c r="PF23" s="140"/>
      <c r="PG23" s="140"/>
      <c r="PH23" s="140"/>
      <c r="PI23" s="140"/>
      <c r="PJ23" s="140"/>
      <c r="PK23" s="140"/>
      <c r="PL23" s="140"/>
      <c r="PM23" s="140"/>
      <c r="PN23" s="140"/>
      <c r="PO23" s="140"/>
      <c r="PP23" s="140"/>
      <c r="PQ23" s="140"/>
      <c r="PR23" s="140"/>
      <c r="PS23" s="140"/>
      <c r="PT23" s="140"/>
      <c r="PU23" s="140"/>
      <c r="PV23" s="140"/>
      <c r="PW23" s="140"/>
      <c r="PX23" s="140"/>
      <c r="PY23" s="140"/>
      <c r="PZ23" s="140"/>
      <c r="QA23" s="140"/>
      <c r="QB23" s="140"/>
      <c r="QC23" s="140"/>
      <c r="QD23" s="140"/>
      <c r="QE23" s="140"/>
      <c r="QF23" s="140"/>
      <c r="QG23" s="140"/>
      <c r="QH23" s="140"/>
      <c r="QI23" s="140"/>
      <c r="QJ23" s="140"/>
      <c r="QK23" s="140"/>
      <c r="QL23" s="140"/>
      <c r="QM23" s="140"/>
      <c r="QN23" s="140"/>
      <c r="QO23" s="140"/>
      <c r="QP23" s="140"/>
      <c r="QQ23" s="140"/>
      <c r="QR23" s="140"/>
      <c r="QS23" s="140"/>
      <c r="QT23" s="140"/>
      <c r="QU23" s="140"/>
      <c r="QV23" s="140"/>
      <c r="QW23" s="140"/>
      <c r="QX23" s="140"/>
      <c r="QY23" s="140"/>
      <c r="QZ23" s="140"/>
      <c r="RA23" s="140"/>
      <c r="RB23" s="140"/>
      <c r="RC23" s="140"/>
      <c r="RD23" s="140"/>
      <c r="RE23" s="140"/>
      <c r="RF23" s="140"/>
      <c r="RG23" s="140"/>
      <c r="RH23" s="140"/>
      <c r="RI23" s="140"/>
      <c r="RJ23" s="140"/>
      <c r="RK23" s="140"/>
      <c r="RL23" s="140"/>
      <c r="RM23" s="140"/>
      <c r="RN23" s="140"/>
      <c r="RO23" s="140"/>
      <c r="RP23" s="140"/>
      <c r="RQ23" s="140"/>
      <c r="RR23" s="140"/>
      <c r="RS23" s="140"/>
      <c r="RT23" s="140"/>
      <c r="RU23" s="140"/>
      <c r="RV23" s="140"/>
      <c r="RW23" s="140"/>
      <c r="RX23" s="140"/>
      <c r="RY23" s="140"/>
      <c r="RZ23" s="140"/>
      <c r="SA23" s="140"/>
      <c r="SB23" s="140"/>
      <c r="SC23" s="140"/>
      <c r="SD23" s="140"/>
      <c r="SE23" s="140"/>
      <c r="SF23" s="140"/>
      <c r="SG23" s="140"/>
      <c r="SH23" s="140"/>
      <c r="SI23" s="140"/>
      <c r="SJ23" s="140"/>
      <c r="SK23" s="140"/>
      <c r="SL23" s="140"/>
      <c r="SM23" s="140"/>
      <c r="SN23" s="140"/>
      <c r="SO23" s="140"/>
      <c r="SP23" s="140"/>
      <c r="SQ23" s="140"/>
      <c r="SR23" s="140"/>
      <c r="SS23" s="140"/>
      <c r="ST23" s="140"/>
      <c r="SU23" s="140"/>
      <c r="SV23" s="140"/>
      <c r="SW23" s="140"/>
      <c r="SX23" s="140"/>
      <c r="SY23" s="140"/>
      <c r="SZ23" s="140"/>
      <c r="TA23" s="140"/>
      <c r="TB23" s="140"/>
      <c r="TC23" s="140"/>
      <c r="TD23" s="140"/>
      <c r="TE23" s="140"/>
      <c r="TF23" s="140"/>
      <c r="TG23" s="140"/>
      <c r="TH23" s="140"/>
      <c r="TI23" s="140"/>
      <c r="TJ23" s="140"/>
      <c r="TK23" s="140"/>
      <c r="TL23" s="140"/>
      <c r="TM23" s="140"/>
      <c r="TN23" s="140"/>
      <c r="TO23" s="140"/>
      <c r="TP23" s="140"/>
      <c r="TQ23" s="140"/>
      <c r="TR23" s="140"/>
      <c r="TS23" s="140"/>
      <c r="TT23" s="140"/>
      <c r="TU23" s="140"/>
      <c r="TV23" s="140"/>
      <c r="TW23" s="140"/>
      <c r="TX23" s="140"/>
      <c r="TY23" s="140"/>
      <c r="TZ23" s="140"/>
      <c r="UA23" s="140"/>
      <c r="UB23" s="140"/>
      <c r="UC23" s="140"/>
      <c r="UD23" s="140"/>
      <c r="UE23" s="140"/>
      <c r="UF23" s="140"/>
      <c r="UG23" s="140"/>
      <c r="UH23" s="140"/>
      <c r="UI23" s="140"/>
      <c r="UJ23" s="140"/>
      <c r="UK23" s="140"/>
      <c r="UL23" s="140"/>
      <c r="UM23" s="140"/>
      <c r="UN23" s="140"/>
      <c r="UO23" s="140"/>
      <c r="UP23" s="140"/>
      <c r="UQ23" s="140"/>
      <c r="UR23" s="140"/>
      <c r="US23" s="140"/>
      <c r="UT23" s="140"/>
      <c r="UU23" s="140"/>
      <c r="UV23" s="140"/>
      <c r="UW23" s="140"/>
      <c r="UX23" s="140"/>
      <c r="UY23" s="140"/>
      <c r="UZ23" s="140"/>
      <c r="VA23" s="140"/>
      <c r="VB23" s="140"/>
      <c r="VC23" s="140"/>
      <c r="VD23" s="140"/>
      <c r="VE23" s="140"/>
      <c r="VF23" s="140"/>
      <c r="VG23" s="140"/>
      <c r="VH23" s="140"/>
      <c r="VI23" s="140"/>
      <c r="VJ23" s="140"/>
      <c r="VK23" s="140"/>
      <c r="VL23" s="140"/>
      <c r="VM23" s="140"/>
      <c r="VN23" s="140"/>
      <c r="VO23" s="140"/>
      <c r="VP23" s="140"/>
      <c r="VQ23" s="140"/>
      <c r="VR23" s="140"/>
      <c r="VS23" s="140"/>
      <c r="VT23" s="140"/>
      <c r="VU23" s="140"/>
      <c r="VV23" s="140"/>
      <c r="VW23" s="140"/>
      <c r="VX23" s="140"/>
      <c r="VY23" s="140"/>
      <c r="VZ23" s="140"/>
      <c r="WA23" s="140"/>
      <c r="WB23" s="140"/>
      <c r="WC23" s="140"/>
      <c r="WD23" s="140"/>
      <c r="WE23" s="140"/>
      <c r="WF23" s="140"/>
      <c r="WG23" s="140"/>
      <c r="WH23" s="140"/>
      <c r="WI23" s="140"/>
      <c r="WJ23" s="140"/>
      <c r="WK23" s="140"/>
      <c r="WL23" s="140"/>
      <c r="WM23" s="140"/>
      <c r="WN23" s="140"/>
      <c r="WO23" s="140"/>
      <c r="WP23" s="140"/>
      <c r="WQ23" s="140"/>
      <c r="WR23" s="140"/>
      <c r="WS23" s="140"/>
      <c r="WT23" s="140"/>
      <c r="WU23" s="140"/>
      <c r="WV23" s="140"/>
      <c r="WW23" s="140"/>
      <c r="WX23" s="140"/>
      <c r="WY23" s="140"/>
      <c r="WZ23" s="140"/>
      <c r="XA23" s="140"/>
      <c r="XB23" s="140"/>
      <c r="XC23" s="140"/>
      <c r="XD23" s="140"/>
      <c r="XE23" s="140"/>
      <c r="XF23" s="140"/>
      <c r="XG23" s="140"/>
      <c r="XH23" s="140"/>
      <c r="XI23" s="140"/>
      <c r="XJ23" s="140"/>
      <c r="XK23" s="140"/>
      <c r="XL23" s="140"/>
      <c r="XM23" s="140"/>
      <c r="XN23" s="140"/>
      <c r="XO23" s="140"/>
      <c r="XP23" s="140"/>
      <c r="XQ23" s="140"/>
      <c r="XR23" s="140"/>
      <c r="XS23" s="140"/>
      <c r="XT23" s="140"/>
      <c r="XU23" s="140"/>
      <c r="XV23" s="140"/>
      <c r="XW23" s="140"/>
      <c r="XX23" s="140"/>
      <c r="XY23" s="140"/>
      <c r="XZ23" s="140"/>
      <c r="YA23" s="140"/>
      <c r="YB23" s="140"/>
      <c r="YC23" s="140"/>
      <c r="YD23" s="140"/>
      <c r="YE23" s="140"/>
      <c r="YF23" s="140"/>
      <c r="YG23" s="140"/>
      <c r="YH23" s="140"/>
      <c r="YI23" s="140"/>
      <c r="YJ23" s="140"/>
      <c r="YK23" s="140"/>
      <c r="YL23" s="140"/>
      <c r="YM23" s="140"/>
      <c r="YN23" s="140"/>
      <c r="YO23" s="140"/>
      <c r="YP23" s="140"/>
      <c r="YQ23" s="140"/>
      <c r="YR23" s="140"/>
      <c r="YS23" s="140"/>
      <c r="YT23" s="140"/>
      <c r="YU23" s="140"/>
      <c r="YV23" s="140"/>
      <c r="YW23" s="140"/>
      <c r="YX23" s="140"/>
      <c r="YY23" s="140"/>
      <c r="YZ23" s="140"/>
      <c r="ZA23" s="140"/>
      <c r="ZB23" s="140"/>
      <c r="ZC23" s="140"/>
      <c r="ZD23" s="140"/>
      <c r="ZE23" s="140"/>
      <c r="ZF23" s="140"/>
      <c r="ZG23" s="140"/>
      <c r="ZH23" s="140"/>
      <c r="ZI23" s="140"/>
      <c r="ZJ23" s="140"/>
      <c r="ZK23" s="140"/>
      <c r="ZL23" s="140"/>
      <c r="ZM23" s="140"/>
      <c r="ZN23" s="140"/>
      <c r="ZO23" s="140"/>
      <c r="ZP23" s="140"/>
      <c r="ZQ23" s="140"/>
      <c r="ZR23" s="140"/>
      <c r="ZS23" s="140"/>
      <c r="ZT23" s="140"/>
      <c r="ZU23" s="140"/>
      <c r="ZV23" s="140"/>
      <c r="ZW23" s="140"/>
      <c r="ZX23" s="140"/>
      <c r="ZY23" s="140"/>
      <c r="ZZ23" s="140"/>
      <c r="AAA23" s="140"/>
      <c r="AAB23" s="140"/>
      <c r="AAC23" s="140"/>
      <c r="AAD23" s="140"/>
      <c r="AAE23" s="140"/>
      <c r="AAF23" s="140"/>
      <c r="AAG23" s="140"/>
      <c r="AAH23" s="140"/>
      <c r="AAI23" s="140"/>
      <c r="AAJ23" s="140"/>
      <c r="AAK23" s="140"/>
      <c r="AAL23" s="140"/>
      <c r="AAM23" s="140"/>
      <c r="AAN23" s="140"/>
      <c r="AAO23" s="140"/>
      <c r="AAP23" s="140"/>
      <c r="AAQ23" s="140"/>
      <c r="AAR23" s="140"/>
      <c r="AAS23" s="140"/>
      <c r="AAT23" s="140"/>
      <c r="AAU23" s="140"/>
      <c r="AAV23" s="140"/>
      <c r="AAW23" s="140"/>
      <c r="AAX23" s="140"/>
      <c r="AAY23" s="140"/>
      <c r="AAZ23" s="140"/>
      <c r="ABA23" s="140"/>
      <c r="ABB23" s="140"/>
      <c r="ABC23" s="140"/>
      <c r="ABD23" s="140"/>
      <c r="ABE23" s="140"/>
      <c r="ABF23" s="140"/>
      <c r="ABG23" s="140"/>
      <c r="ABH23" s="140"/>
      <c r="ABI23" s="140"/>
      <c r="ABJ23" s="140"/>
      <c r="ABK23" s="140"/>
      <c r="ABL23" s="140"/>
      <c r="ABM23" s="140"/>
      <c r="ABN23" s="140"/>
      <c r="ABO23" s="140"/>
      <c r="ABP23" s="140"/>
      <c r="ABQ23" s="140"/>
      <c r="ABR23" s="140"/>
      <c r="ABS23" s="140"/>
      <c r="ABT23" s="140"/>
      <c r="ABU23" s="140"/>
      <c r="ABV23" s="140"/>
      <c r="ABW23" s="140"/>
      <c r="ABX23" s="140"/>
      <c r="ABY23" s="140"/>
      <c r="ABZ23" s="140"/>
      <c r="ACA23" s="140"/>
      <c r="ACB23" s="140"/>
      <c r="ACC23" s="140"/>
      <c r="ACD23" s="140"/>
      <c r="ACE23" s="140"/>
      <c r="ACF23" s="140"/>
      <c r="ACG23" s="140"/>
      <c r="ACH23" s="140"/>
      <c r="ACI23" s="140"/>
      <c r="ACJ23" s="140"/>
      <c r="ACK23" s="140"/>
      <c r="ACL23" s="140"/>
      <c r="ACM23" s="140"/>
      <c r="ACN23" s="140"/>
      <c r="ACO23" s="140"/>
      <c r="ACP23" s="140"/>
      <c r="ACQ23" s="140"/>
      <c r="ACR23" s="140"/>
      <c r="ACS23" s="140"/>
      <c r="ACT23" s="140"/>
      <c r="ACU23" s="140"/>
      <c r="ACV23" s="140"/>
      <c r="ACW23" s="140"/>
      <c r="ACX23" s="140"/>
      <c r="ACY23" s="140"/>
      <c r="ACZ23" s="140"/>
      <c r="ADA23" s="140"/>
      <c r="ADB23" s="140"/>
      <c r="ADC23" s="140"/>
      <c r="ADD23" s="140"/>
      <c r="ADE23" s="140"/>
      <c r="ADF23" s="140"/>
      <c r="ADG23" s="140"/>
      <c r="ADH23" s="140"/>
      <c r="ADI23" s="140"/>
      <c r="ADJ23" s="140"/>
      <c r="ADK23" s="140"/>
      <c r="ADL23" s="140"/>
      <c r="ADM23" s="140"/>
      <c r="ADN23" s="140"/>
      <c r="ADO23" s="140"/>
      <c r="ADP23" s="140"/>
      <c r="ADQ23" s="140"/>
      <c r="ADR23" s="140"/>
      <c r="ADS23" s="140"/>
      <c r="ADT23" s="140"/>
      <c r="ADU23" s="140"/>
      <c r="ADV23" s="140"/>
      <c r="ADW23" s="140"/>
      <c r="ADX23" s="140"/>
      <c r="ADY23" s="140"/>
      <c r="ADZ23" s="140"/>
      <c r="AEA23" s="140"/>
      <c r="AEB23" s="140"/>
      <c r="AEC23" s="140"/>
      <c r="AED23" s="140"/>
      <c r="AEE23" s="140"/>
      <c r="AEF23" s="140"/>
      <c r="AEG23" s="140"/>
      <c r="AEH23" s="140"/>
      <c r="AEI23" s="140"/>
      <c r="AEJ23" s="140"/>
      <c r="AEK23" s="140"/>
      <c r="AEL23" s="140"/>
      <c r="AEM23" s="140"/>
      <c r="AEN23" s="140"/>
      <c r="AEO23" s="140"/>
      <c r="AEP23" s="140"/>
      <c r="AEQ23" s="140"/>
      <c r="AER23" s="140"/>
      <c r="AES23" s="140"/>
      <c r="AET23" s="140"/>
      <c r="AEU23" s="140"/>
      <c r="AEV23" s="140"/>
      <c r="AEW23" s="140"/>
      <c r="AEX23" s="140"/>
      <c r="AEY23" s="140"/>
      <c r="AEZ23" s="140"/>
      <c r="AFA23" s="140"/>
      <c r="AFB23" s="140"/>
      <c r="AFC23" s="140"/>
      <c r="AFD23" s="140"/>
      <c r="AFE23" s="140"/>
      <c r="AFF23" s="140"/>
      <c r="AFG23" s="140"/>
      <c r="AFH23" s="140"/>
      <c r="AFI23" s="140"/>
      <c r="AFJ23" s="140"/>
      <c r="AFK23" s="140"/>
      <c r="AFL23" s="140"/>
      <c r="AFM23" s="140"/>
      <c r="AFN23" s="140"/>
      <c r="AFO23" s="140"/>
      <c r="AFP23" s="140"/>
      <c r="AFQ23" s="140"/>
      <c r="AFR23" s="140"/>
      <c r="AFS23" s="140"/>
      <c r="AFT23" s="140"/>
      <c r="AFU23" s="140"/>
      <c r="AFV23" s="140"/>
      <c r="AFW23" s="140"/>
      <c r="AFX23" s="140"/>
      <c r="AFY23" s="140"/>
      <c r="AFZ23" s="140"/>
      <c r="AGA23" s="140"/>
      <c r="AGB23" s="140"/>
      <c r="AGC23" s="140"/>
      <c r="AGD23" s="140"/>
      <c r="AGE23" s="140"/>
      <c r="AGF23" s="140"/>
      <c r="AGG23" s="140"/>
      <c r="AGH23" s="140"/>
      <c r="AGI23" s="140"/>
      <c r="AGJ23" s="140"/>
      <c r="AGK23" s="140"/>
      <c r="AGL23" s="140"/>
      <c r="AGM23" s="140"/>
      <c r="AGN23" s="140"/>
      <c r="AGO23" s="140"/>
      <c r="AGP23" s="140"/>
      <c r="AGQ23" s="140"/>
      <c r="AGR23" s="140"/>
      <c r="AGS23" s="140"/>
      <c r="AGT23" s="140"/>
      <c r="AGU23" s="140"/>
      <c r="AGV23" s="140"/>
      <c r="AGW23" s="140"/>
      <c r="AGX23" s="140"/>
      <c r="AGY23" s="140"/>
      <c r="AGZ23" s="140"/>
      <c r="AHA23" s="140"/>
      <c r="AHB23" s="140"/>
      <c r="AHC23" s="140"/>
      <c r="AHD23" s="140"/>
      <c r="AHE23" s="140"/>
      <c r="AHF23" s="140"/>
      <c r="AHG23" s="140"/>
      <c r="AHH23" s="140"/>
      <c r="AHI23" s="140"/>
      <c r="AHJ23" s="140"/>
      <c r="AHK23" s="140"/>
      <c r="AHL23" s="140"/>
      <c r="AHM23" s="140"/>
      <c r="AHN23" s="140"/>
      <c r="AHO23" s="140"/>
      <c r="AHP23" s="140"/>
      <c r="AHQ23" s="140"/>
      <c r="AHR23" s="140"/>
      <c r="AHS23" s="140"/>
      <c r="AHT23" s="140"/>
      <c r="AHU23" s="140"/>
      <c r="AHV23" s="140"/>
      <c r="AHW23" s="140"/>
      <c r="AHX23" s="140"/>
      <c r="AHY23" s="140"/>
      <c r="AHZ23" s="140"/>
      <c r="AIA23" s="140"/>
      <c r="AIB23" s="140"/>
      <c r="AIC23" s="140"/>
      <c r="AID23" s="140"/>
      <c r="AIE23" s="140"/>
      <c r="AIF23" s="140"/>
      <c r="AIG23" s="140"/>
      <c r="AIH23" s="140"/>
      <c r="AII23" s="140"/>
      <c r="AIJ23" s="140"/>
      <c r="AIK23" s="140"/>
      <c r="AIL23" s="140"/>
      <c r="AIM23" s="140"/>
      <c r="AIN23" s="140"/>
      <c r="AIO23" s="140"/>
      <c r="AIP23" s="140"/>
      <c r="AIQ23" s="140"/>
      <c r="AIR23" s="140"/>
      <c r="AIS23" s="140"/>
      <c r="AIT23" s="140"/>
      <c r="AIU23" s="140"/>
      <c r="AIV23" s="140"/>
      <c r="AIW23" s="140"/>
      <c r="AIX23" s="140"/>
      <c r="AIY23" s="140"/>
      <c r="AIZ23" s="140"/>
      <c r="AJA23" s="140"/>
      <c r="AJB23" s="140"/>
      <c r="AJC23" s="140"/>
      <c r="AJD23" s="140"/>
      <c r="AJE23" s="140"/>
      <c r="AJF23" s="140"/>
      <c r="AJG23" s="140"/>
      <c r="AJH23" s="140"/>
      <c r="AJI23" s="140"/>
      <c r="AJJ23" s="140"/>
      <c r="AJK23" s="140"/>
      <c r="AJL23" s="140"/>
      <c r="AJM23" s="140"/>
      <c r="AJN23" s="140"/>
      <c r="AJO23" s="140"/>
      <c r="AJP23" s="140"/>
      <c r="AJQ23" s="140"/>
      <c r="AJR23" s="140"/>
      <c r="AJS23" s="140"/>
      <c r="AJT23" s="140"/>
      <c r="AJU23" s="140"/>
      <c r="AJV23" s="140"/>
      <c r="AJW23" s="140"/>
      <c r="AJX23" s="140"/>
      <c r="AJY23" s="140"/>
      <c r="AJZ23" s="140"/>
      <c r="AKA23" s="140"/>
      <c r="AKB23" s="140"/>
      <c r="AKC23" s="140"/>
      <c r="AKD23" s="140"/>
      <c r="AKE23" s="140"/>
      <c r="AKF23" s="140"/>
      <c r="AKG23" s="140"/>
      <c r="AKH23" s="140"/>
      <c r="AKI23" s="140"/>
      <c r="AKJ23" s="140"/>
      <c r="AKK23" s="140"/>
      <c r="AKL23" s="140"/>
      <c r="AKM23" s="140"/>
      <c r="AKN23" s="140"/>
      <c r="AKO23" s="140"/>
      <c r="AKP23" s="140"/>
      <c r="AKQ23" s="140"/>
      <c r="AKR23" s="140"/>
      <c r="AKS23" s="140"/>
      <c r="AKT23" s="140"/>
      <c r="AKU23" s="140"/>
      <c r="AKV23" s="140"/>
      <c r="AKW23" s="140"/>
      <c r="AKX23" s="140"/>
      <c r="AKY23" s="140"/>
      <c r="AKZ23" s="140"/>
      <c r="ALA23" s="140"/>
      <c r="ALB23" s="140"/>
      <c r="ALC23" s="140"/>
      <c r="ALD23" s="140"/>
      <c r="ALE23" s="140"/>
      <c r="ALF23" s="140"/>
      <c r="ALG23" s="140"/>
      <c r="ALH23" s="140"/>
      <c r="ALI23" s="140"/>
      <c r="ALJ23" s="140"/>
      <c r="ALK23" s="140"/>
      <c r="ALL23" s="140"/>
      <c r="ALM23" s="140"/>
      <c r="ALN23" s="140"/>
      <c r="ALO23" s="140"/>
      <c r="ALP23" s="140"/>
      <c r="ALQ23" s="140"/>
      <c r="ALR23" s="140"/>
      <c r="ALS23" s="140"/>
      <c r="ALT23" s="140"/>
      <c r="ALU23" s="140"/>
      <c r="ALV23" s="140"/>
      <c r="ALW23" s="140"/>
      <c r="ALX23" s="140"/>
      <c r="ALY23" s="140"/>
      <c r="ALZ23" s="140"/>
      <c r="AMA23" s="140"/>
      <c r="AMB23" s="140"/>
      <c r="AMC23" s="140"/>
      <c r="AMD23" s="140"/>
      <c r="AME23" s="140"/>
    </row>
    <row r="24" spans="1:1019" ht="15" thickBot="1" x14ac:dyDescent="0.35">
      <c r="A24" s="140"/>
      <c r="B24" s="165"/>
      <c r="C24" s="164" t="s">
        <v>196</v>
      </c>
      <c r="D24" s="163">
        <v>367.05</v>
      </c>
      <c r="E24" s="163">
        <v>27.528749999999999</v>
      </c>
      <c r="F24" s="162">
        <v>75</v>
      </c>
      <c r="G24" s="161">
        <f t="shared" si="1"/>
        <v>0</v>
      </c>
      <c r="H24" s="160">
        <v>16</v>
      </c>
      <c r="I24" s="158">
        <v>16</v>
      </c>
      <c r="J24" s="159">
        <v>16</v>
      </c>
      <c r="K24" s="158">
        <v>16</v>
      </c>
      <c r="L24" s="159">
        <v>16</v>
      </c>
      <c r="M24" s="158">
        <v>16</v>
      </c>
      <c r="N24" s="159">
        <v>16</v>
      </c>
      <c r="O24" s="158">
        <v>16</v>
      </c>
      <c r="P24" s="159">
        <v>16</v>
      </c>
      <c r="Q24" s="158">
        <v>16</v>
      </c>
      <c r="R24" s="157" t="s">
        <v>195</v>
      </c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  <c r="IW24" s="140"/>
      <c r="IX24" s="140"/>
      <c r="IY24" s="140"/>
      <c r="IZ24" s="140"/>
      <c r="JA24" s="140"/>
      <c r="JB24" s="140"/>
      <c r="JC24" s="140"/>
      <c r="JD24" s="140"/>
      <c r="JE24" s="140"/>
      <c r="JF24" s="140"/>
      <c r="JG24" s="140"/>
      <c r="JH24" s="140"/>
      <c r="JI24" s="140"/>
      <c r="JJ24" s="140"/>
      <c r="JK24" s="140"/>
      <c r="JL24" s="140"/>
      <c r="JM24" s="140"/>
      <c r="JN24" s="140"/>
      <c r="JO24" s="140"/>
      <c r="JP24" s="140"/>
      <c r="JQ24" s="140"/>
      <c r="JR24" s="140"/>
      <c r="JS24" s="140"/>
      <c r="JT24" s="140"/>
      <c r="JU24" s="140"/>
      <c r="JV24" s="140"/>
      <c r="JW24" s="140"/>
      <c r="JX24" s="140"/>
      <c r="JY24" s="140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  <c r="KN24" s="140"/>
      <c r="KO24" s="140"/>
      <c r="KP24" s="140"/>
      <c r="KQ24" s="140"/>
      <c r="KR24" s="140"/>
      <c r="KS24" s="140"/>
      <c r="KT24" s="140"/>
      <c r="KU24" s="140"/>
      <c r="KV24" s="140"/>
      <c r="KW24" s="140"/>
      <c r="KX24" s="140"/>
      <c r="KY24" s="140"/>
      <c r="KZ24" s="140"/>
      <c r="LA24" s="140"/>
      <c r="LB24" s="140"/>
      <c r="LC24" s="140"/>
      <c r="LD24" s="140"/>
      <c r="LE24" s="140"/>
      <c r="LF24" s="140"/>
      <c r="LG24" s="140"/>
      <c r="LH24" s="140"/>
      <c r="LI24" s="140"/>
      <c r="LJ24" s="140"/>
      <c r="LK24" s="140"/>
      <c r="LL24" s="140"/>
      <c r="LM24" s="140"/>
      <c r="LN24" s="140"/>
      <c r="LO24" s="140"/>
      <c r="LP24" s="140"/>
      <c r="LQ24" s="140"/>
      <c r="LR24" s="140"/>
      <c r="LS24" s="140"/>
      <c r="LT24" s="140"/>
      <c r="LU24" s="140"/>
      <c r="LV24" s="140"/>
      <c r="LW24" s="140"/>
      <c r="LX24" s="140"/>
      <c r="LY24" s="140"/>
      <c r="LZ24" s="140"/>
      <c r="MA24" s="140"/>
      <c r="MB24" s="140"/>
      <c r="MC24" s="140"/>
      <c r="MD24" s="140"/>
      <c r="ME24" s="140"/>
      <c r="MF24" s="140"/>
      <c r="MG24" s="140"/>
      <c r="MH24" s="140"/>
      <c r="MI24" s="140"/>
      <c r="MJ24" s="140"/>
      <c r="MK24" s="140"/>
      <c r="ML24" s="140"/>
      <c r="MM24" s="140"/>
      <c r="MN24" s="140"/>
      <c r="MO24" s="140"/>
      <c r="MP24" s="140"/>
      <c r="MQ24" s="140"/>
      <c r="MR24" s="140"/>
      <c r="MS24" s="140"/>
      <c r="MT24" s="140"/>
      <c r="MU24" s="140"/>
      <c r="MV24" s="140"/>
      <c r="MW24" s="140"/>
      <c r="MX24" s="140"/>
      <c r="MY24" s="140"/>
      <c r="MZ24" s="140"/>
      <c r="NA24" s="140"/>
      <c r="NB24" s="140"/>
      <c r="NC24" s="140"/>
      <c r="ND24" s="140"/>
      <c r="NE24" s="140"/>
      <c r="NF24" s="140"/>
      <c r="NG24" s="140"/>
      <c r="NH24" s="140"/>
      <c r="NI24" s="140"/>
      <c r="NJ24" s="140"/>
      <c r="NK24" s="140"/>
      <c r="NL24" s="140"/>
      <c r="NM24" s="140"/>
      <c r="NN24" s="140"/>
      <c r="NO24" s="140"/>
      <c r="NP24" s="140"/>
      <c r="NQ24" s="140"/>
      <c r="NR24" s="140"/>
      <c r="NS24" s="140"/>
      <c r="NT24" s="140"/>
      <c r="NU24" s="140"/>
      <c r="NV24" s="140"/>
      <c r="NW24" s="140"/>
      <c r="NX24" s="140"/>
      <c r="NY24" s="140"/>
      <c r="NZ24" s="140"/>
      <c r="OA24" s="140"/>
      <c r="OB24" s="140"/>
      <c r="OC24" s="140"/>
      <c r="OD24" s="140"/>
      <c r="OE24" s="140"/>
      <c r="OF24" s="140"/>
      <c r="OG24" s="140"/>
      <c r="OH24" s="140"/>
      <c r="OI24" s="140"/>
      <c r="OJ24" s="140"/>
      <c r="OK24" s="140"/>
      <c r="OL24" s="140"/>
      <c r="OM24" s="140"/>
      <c r="ON24" s="140"/>
      <c r="OO24" s="140"/>
      <c r="OP24" s="140"/>
      <c r="OQ24" s="140"/>
      <c r="OR24" s="140"/>
      <c r="OS24" s="140"/>
      <c r="OT24" s="140"/>
      <c r="OU24" s="140"/>
      <c r="OV24" s="140"/>
      <c r="OW24" s="140"/>
      <c r="OX24" s="140"/>
      <c r="OY24" s="140"/>
      <c r="OZ24" s="140"/>
      <c r="PA24" s="140"/>
      <c r="PB24" s="140"/>
      <c r="PC24" s="140"/>
      <c r="PD24" s="140"/>
      <c r="PE24" s="140"/>
      <c r="PF24" s="140"/>
      <c r="PG24" s="140"/>
      <c r="PH24" s="140"/>
      <c r="PI24" s="140"/>
      <c r="PJ24" s="140"/>
      <c r="PK24" s="140"/>
      <c r="PL24" s="140"/>
      <c r="PM24" s="140"/>
      <c r="PN24" s="140"/>
      <c r="PO24" s="140"/>
      <c r="PP24" s="140"/>
      <c r="PQ24" s="140"/>
      <c r="PR24" s="140"/>
      <c r="PS24" s="140"/>
      <c r="PT24" s="140"/>
      <c r="PU24" s="140"/>
      <c r="PV24" s="140"/>
      <c r="PW24" s="140"/>
      <c r="PX24" s="140"/>
      <c r="PY24" s="140"/>
      <c r="PZ24" s="140"/>
      <c r="QA24" s="140"/>
      <c r="QB24" s="140"/>
      <c r="QC24" s="140"/>
      <c r="QD24" s="140"/>
      <c r="QE24" s="140"/>
      <c r="QF24" s="140"/>
      <c r="QG24" s="140"/>
      <c r="QH24" s="140"/>
      <c r="QI24" s="140"/>
      <c r="QJ24" s="140"/>
      <c r="QK24" s="140"/>
      <c r="QL24" s="140"/>
      <c r="QM24" s="140"/>
      <c r="QN24" s="140"/>
      <c r="QO24" s="140"/>
      <c r="QP24" s="140"/>
      <c r="QQ24" s="140"/>
      <c r="QR24" s="140"/>
      <c r="QS24" s="140"/>
      <c r="QT24" s="140"/>
      <c r="QU24" s="140"/>
      <c r="QV24" s="140"/>
      <c r="QW24" s="140"/>
      <c r="QX24" s="140"/>
      <c r="QY24" s="140"/>
      <c r="QZ24" s="140"/>
      <c r="RA24" s="140"/>
      <c r="RB24" s="140"/>
      <c r="RC24" s="140"/>
      <c r="RD24" s="140"/>
      <c r="RE24" s="140"/>
      <c r="RF24" s="140"/>
      <c r="RG24" s="140"/>
      <c r="RH24" s="140"/>
      <c r="RI24" s="140"/>
      <c r="RJ24" s="140"/>
      <c r="RK24" s="140"/>
      <c r="RL24" s="140"/>
      <c r="RM24" s="140"/>
      <c r="RN24" s="140"/>
      <c r="RO24" s="140"/>
      <c r="RP24" s="140"/>
      <c r="RQ24" s="140"/>
      <c r="RR24" s="140"/>
      <c r="RS24" s="140"/>
      <c r="RT24" s="140"/>
      <c r="RU24" s="140"/>
      <c r="RV24" s="140"/>
      <c r="RW24" s="140"/>
      <c r="RX24" s="140"/>
      <c r="RY24" s="140"/>
      <c r="RZ24" s="140"/>
      <c r="SA24" s="140"/>
      <c r="SB24" s="140"/>
      <c r="SC24" s="140"/>
      <c r="SD24" s="140"/>
      <c r="SE24" s="140"/>
      <c r="SF24" s="140"/>
      <c r="SG24" s="140"/>
      <c r="SH24" s="140"/>
      <c r="SI24" s="140"/>
      <c r="SJ24" s="140"/>
      <c r="SK24" s="140"/>
      <c r="SL24" s="140"/>
      <c r="SM24" s="140"/>
      <c r="SN24" s="140"/>
      <c r="SO24" s="140"/>
      <c r="SP24" s="140"/>
      <c r="SQ24" s="140"/>
      <c r="SR24" s="140"/>
      <c r="SS24" s="140"/>
      <c r="ST24" s="140"/>
      <c r="SU24" s="140"/>
      <c r="SV24" s="140"/>
      <c r="SW24" s="140"/>
      <c r="SX24" s="140"/>
      <c r="SY24" s="140"/>
      <c r="SZ24" s="140"/>
      <c r="TA24" s="140"/>
      <c r="TB24" s="140"/>
      <c r="TC24" s="140"/>
      <c r="TD24" s="140"/>
      <c r="TE24" s="140"/>
      <c r="TF24" s="140"/>
      <c r="TG24" s="140"/>
      <c r="TH24" s="140"/>
      <c r="TI24" s="140"/>
      <c r="TJ24" s="140"/>
      <c r="TK24" s="140"/>
      <c r="TL24" s="140"/>
      <c r="TM24" s="140"/>
      <c r="TN24" s="140"/>
      <c r="TO24" s="140"/>
      <c r="TP24" s="140"/>
      <c r="TQ24" s="140"/>
      <c r="TR24" s="140"/>
      <c r="TS24" s="140"/>
      <c r="TT24" s="140"/>
      <c r="TU24" s="140"/>
      <c r="TV24" s="140"/>
      <c r="TW24" s="140"/>
      <c r="TX24" s="140"/>
      <c r="TY24" s="140"/>
      <c r="TZ24" s="140"/>
      <c r="UA24" s="140"/>
      <c r="UB24" s="140"/>
      <c r="UC24" s="140"/>
      <c r="UD24" s="140"/>
      <c r="UE24" s="140"/>
      <c r="UF24" s="140"/>
      <c r="UG24" s="140"/>
      <c r="UH24" s="140"/>
      <c r="UI24" s="140"/>
      <c r="UJ24" s="140"/>
      <c r="UK24" s="140"/>
      <c r="UL24" s="140"/>
      <c r="UM24" s="140"/>
      <c r="UN24" s="140"/>
      <c r="UO24" s="140"/>
      <c r="UP24" s="140"/>
      <c r="UQ24" s="140"/>
      <c r="UR24" s="140"/>
      <c r="US24" s="140"/>
      <c r="UT24" s="140"/>
      <c r="UU24" s="140"/>
      <c r="UV24" s="140"/>
      <c r="UW24" s="140"/>
      <c r="UX24" s="140"/>
      <c r="UY24" s="140"/>
      <c r="UZ24" s="140"/>
      <c r="VA24" s="140"/>
      <c r="VB24" s="140"/>
      <c r="VC24" s="140"/>
      <c r="VD24" s="140"/>
      <c r="VE24" s="140"/>
      <c r="VF24" s="140"/>
      <c r="VG24" s="140"/>
      <c r="VH24" s="140"/>
      <c r="VI24" s="140"/>
      <c r="VJ24" s="140"/>
      <c r="VK24" s="140"/>
      <c r="VL24" s="140"/>
      <c r="VM24" s="140"/>
      <c r="VN24" s="140"/>
      <c r="VO24" s="140"/>
      <c r="VP24" s="140"/>
      <c r="VQ24" s="140"/>
      <c r="VR24" s="140"/>
      <c r="VS24" s="140"/>
      <c r="VT24" s="140"/>
      <c r="VU24" s="140"/>
      <c r="VV24" s="140"/>
      <c r="VW24" s="140"/>
      <c r="VX24" s="140"/>
      <c r="VY24" s="140"/>
      <c r="VZ24" s="140"/>
      <c r="WA24" s="140"/>
      <c r="WB24" s="140"/>
      <c r="WC24" s="140"/>
      <c r="WD24" s="140"/>
      <c r="WE24" s="140"/>
      <c r="WF24" s="140"/>
      <c r="WG24" s="140"/>
      <c r="WH24" s="140"/>
      <c r="WI24" s="140"/>
      <c r="WJ24" s="140"/>
      <c r="WK24" s="140"/>
      <c r="WL24" s="140"/>
      <c r="WM24" s="140"/>
      <c r="WN24" s="140"/>
      <c r="WO24" s="140"/>
      <c r="WP24" s="140"/>
      <c r="WQ24" s="140"/>
      <c r="WR24" s="140"/>
      <c r="WS24" s="140"/>
      <c r="WT24" s="140"/>
      <c r="WU24" s="140"/>
      <c r="WV24" s="140"/>
      <c r="WW24" s="140"/>
      <c r="WX24" s="140"/>
      <c r="WY24" s="140"/>
      <c r="WZ24" s="140"/>
      <c r="XA24" s="140"/>
      <c r="XB24" s="140"/>
      <c r="XC24" s="140"/>
      <c r="XD24" s="140"/>
      <c r="XE24" s="140"/>
      <c r="XF24" s="140"/>
      <c r="XG24" s="140"/>
      <c r="XH24" s="140"/>
      <c r="XI24" s="140"/>
      <c r="XJ24" s="140"/>
      <c r="XK24" s="140"/>
      <c r="XL24" s="140"/>
      <c r="XM24" s="140"/>
      <c r="XN24" s="140"/>
      <c r="XO24" s="140"/>
      <c r="XP24" s="140"/>
      <c r="XQ24" s="140"/>
      <c r="XR24" s="140"/>
      <c r="XS24" s="140"/>
      <c r="XT24" s="140"/>
      <c r="XU24" s="140"/>
      <c r="XV24" s="140"/>
      <c r="XW24" s="140"/>
      <c r="XX24" s="140"/>
      <c r="XY24" s="140"/>
      <c r="XZ24" s="140"/>
      <c r="YA24" s="140"/>
      <c r="YB24" s="140"/>
      <c r="YC24" s="140"/>
      <c r="YD24" s="140"/>
      <c r="YE24" s="140"/>
      <c r="YF24" s="140"/>
      <c r="YG24" s="140"/>
      <c r="YH24" s="140"/>
      <c r="YI24" s="140"/>
      <c r="YJ24" s="140"/>
      <c r="YK24" s="140"/>
      <c r="YL24" s="140"/>
      <c r="YM24" s="140"/>
      <c r="YN24" s="140"/>
      <c r="YO24" s="140"/>
      <c r="YP24" s="140"/>
      <c r="YQ24" s="140"/>
      <c r="YR24" s="140"/>
      <c r="YS24" s="140"/>
      <c r="YT24" s="140"/>
      <c r="YU24" s="140"/>
      <c r="YV24" s="140"/>
      <c r="YW24" s="140"/>
      <c r="YX24" s="140"/>
      <c r="YY24" s="140"/>
      <c r="YZ24" s="140"/>
      <c r="ZA24" s="140"/>
      <c r="ZB24" s="140"/>
      <c r="ZC24" s="140"/>
      <c r="ZD24" s="140"/>
      <c r="ZE24" s="140"/>
      <c r="ZF24" s="140"/>
      <c r="ZG24" s="140"/>
      <c r="ZH24" s="140"/>
      <c r="ZI24" s="140"/>
      <c r="ZJ24" s="140"/>
      <c r="ZK24" s="140"/>
      <c r="ZL24" s="140"/>
      <c r="ZM24" s="140"/>
      <c r="ZN24" s="140"/>
      <c r="ZO24" s="140"/>
      <c r="ZP24" s="140"/>
      <c r="ZQ24" s="140"/>
      <c r="ZR24" s="140"/>
      <c r="ZS24" s="140"/>
      <c r="ZT24" s="140"/>
      <c r="ZU24" s="140"/>
      <c r="ZV24" s="140"/>
      <c r="ZW24" s="140"/>
      <c r="ZX24" s="140"/>
      <c r="ZY24" s="140"/>
      <c r="ZZ24" s="140"/>
      <c r="AAA24" s="140"/>
      <c r="AAB24" s="140"/>
      <c r="AAC24" s="140"/>
      <c r="AAD24" s="140"/>
      <c r="AAE24" s="140"/>
      <c r="AAF24" s="140"/>
      <c r="AAG24" s="140"/>
      <c r="AAH24" s="140"/>
      <c r="AAI24" s="140"/>
      <c r="AAJ24" s="140"/>
      <c r="AAK24" s="140"/>
      <c r="AAL24" s="140"/>
      <c r="AAM24" s="140"/>
      <c r="AAN24" s="140"/>
      <c r="AAO24" s="140"/>
      <c r="AAP24" s="140"/>
      <c r="AAQ24" s="140"/>
      <c r="AAR24" s="140"/>
      <c r="AAS24" s="140"/>
      <c r="AAT24" s="140"/>
      <c r="AAU24" s="140"/>
      <c r="AAV24" s="140"/>
      <c r="AAW24" s="140"/>
      <c r="AAX24" s="140"/>
      <c r="AAY24" s="140"/>
      <c r="AAZ24" s="140"/>
      <c r="ABA24" s="140"/>
      <c r="ABB24" s="140"/>
      <c r="ABC24" s="140"/>
      <c r="ABD24" s="140"/>
      <c r="ABE24" s="140"/>
      <c r="ABF24" s="140"/>
      <c r="ABG24" s="140"/>
      <c r="ABH24" s="140"/>
      <c r="ABI24" s="140"/>
      <c r="ABJ24" s="140"/>
      <c r="ABK24" s="140"/>
      <c r="ABL24" s="140"/>
      <c r="ABM24" s="140"/>
      <c r="ABN24" s="140"/>
      <c r="ABO24" s="140"/>
      <c r="ABP24" s="140"/>
      <c r="ABQ24" s="140"/>
      <c r="ABR24" s="140"/>
      <c r="ABS24" s="140"/>
      <c r="ABT24" s="140"/>
      <c r="ABU24" s="140"/>
      <c r="ABV24" s="140"/>
      <c r="ABW24" s="140"/>
      <c r="ABX24" s="140"/>
      <c r="ABY24" s="140"/>
      <c r="ABZ24" s="140"/>
      <c r="ACA24" s="140"/>
      <c r="ACB24" s="140"/>
      <c r="ACC24" s="140"/>
      <c r="ACD24" s="140"/>
      <c r="ACE24" s="140"/>
      <c r="ACF24" s="140"/>
      <c r="ACG24" s="140"/>
      <c r="ACH24" s="140"/>
      <c r="ACI24" s="140"/>
      <c r="ACJ24" s="140"/>
      <c r="ACK24" s="140"/>
      <c r="ACL24" s="140"/>
      <c r="ACM24" s="140"/>
      <c r="ACN24" s="140"/>
      <c r="ACO24" s="140"/>
      <c r="ACP24" s="140"/>
      <c r="ACQ24" s="140"/>
      <c r="ACR24" s="140"/>
      <c r="ACS24" s="140"/>
      <c r="ACT24" s="140"/>
      <c r="ACU24" s="140"/>
      <c r="ACV24" s="140"/>
      <c r="ACW24" s="140"/>
      <c r="ACX24" s="140"/>
      <c r="ACY24" s="140"/>
      <c r="ACZ24" s="140"/>
      <c r="ADA24" s="140"/>
      <c r="ADB24" s="140"/>
      <c r="ADC24" s="140"/>
      <c r="ADD24" s="140"/>
      <c r="ADE24" s="140"/>
      <c r="ADF24" s="140"/>
      <c r="ADG24" s="140"/>
      <c r="ADH24" s="140"/>
      <c r="ADI24" s="140"/>
      <c r="ADJ24" s="140"/>
      <c r="ADK24" s="140"/>
      <c r="ADL24" s="140"/>
      <c r="ADM24" s="140"/>
      <c r="ADN24" s="140"/>
      <c r="ADO24" s="140"/>
      <c r="ADP24" s="140"/>
      <c r="ADQ24" s="140"/>
      <c r="ADR24" s="140"/>
      <c r="ADS24" s="140"/>
      <c r="ADT24" s="140"/>
      <c r="ADU24" s="140"/>
      <c r="ADV24" s="140"/>
      <c r="ADW24" s="140"/>
      <c r="ADX24" s="140"/>
      <c r="ADY24" s="140"/>
      <c r="ADZ24" s="140"/>
      <c r="AEA24" s="140"/>
      <c r="AEB24" s="140"/>
      <c r="AEC24" s="140"/>
      <c r="AED24" s="140"/>
      <c r="AEE24" s="140"/>
      <c r="AEF24" s="140"/>
      <c r="AEG24" s="140"/>
      <c r="AEH24" s="140"/>
      <c r="AEI24" s="140"/>
      <c r="AEJ24" s="140"/>
      <c r="AEK24" s="140"/>
      <c r="AEL24" s="140"/>
      <c r="AEM24" s="140"/>
      <c r="AEN24" s="140"/>
      <c r="AEO24" s="140"/>
      <c r="AEP24" s="140"/>
      <c r="AEQ24" s="140"/>
      <c r="AER24" s="140"/>
      <c r="AES24" s="140"/>
      <c r="AET24" s="140"/>
      <c r="AEU24" s="140"/>
      <c r="AEV24" s="140"/>
      <c r="AEW24" s="140"/>
      <c r="AEX24" s="140"/>
      <c r="AEY24" s="140"/>
      <c r="AEZ24" s="140"/>
      <c r="AFA24" s="140"/>
      <c r="AFB24" s="140"/>
      <c r="AFC24" s="140"/>
      <c r="AFD24" s="140"/>
      <c r="AFE24" s="140"/>
      <c r="AFF24" s="140"/>
      <c r="AFG24" s="140"/>
      <c r="AFH24" s="140"/>
      <c r="AFI24" s="140"/>
      <c r="AFJ24" s="140"/>
      <c r="AFK24" s="140"/>
      <c r="AFL24" s="140"/>
      <c r="AFM24" s="140"/>
      <c r="AFN24" s="140"/>
      <c r="AFO24" s="140"/>
      <c r="AFP24" s="140"/>
      <c r="AFQ24" s="140"/>
      <c r="AFR24" s="140"/>
      <c r="AFS24" s="140"/>
      <c r="AFT24" s="140"/>
      <c r="AFU24" s="140"/>
      <c r="AFV24" s="140"/>
      <c r="AFW24" s="140"/>
      <c r="AFX24" s="140"/>
      <c r="AFY24" s="140"/>
      <c r="AFZ24" s="140"/>
      <c r="AGA24" s="140"/>
      <c r="AGB24" s="140"/>
      <c r="AGC24" s="140"/>
      <c r="AGD24" s="140"/>
      <c r="AGE24" s="140"/>
      <c r="AGF24" s="140"/>
      <c r="AGG24" s="140"/>
      <c r="AGH24" s="140"/>
      <c r="AGI24" s="140"/>
      <c r="AGJ24" s="140"/>
      <c r="AGK24" s="140"/>
      <c r="AGL24" s="140"/>
      <c r="AGM24" s="140"/>
      <c r="AGN24" s="140"/>
      <c r="AGO24" s="140"/>
      <c r="AGP24" s="140"/>
      <c r="AGQ24" s="140"/>
      <c r="AGR24" s="140"/>
      <c r="AGS24" s="140"/>
      <c r="AGT24" s="140"/>
      <c r="AGU24" s="140"/>
      <c r="AGV24" s="140"/>
      <c r="AGW24" s="140"/>
      <c r="AGX24" s="140"/>
      <c r="AGY24" s="140"/>
      <c r="AGZ24" s="140"/>
      <c r="AHA24" s="140"/>
      <c r="AHB24" s="140"/>
      <c r="AHC24" s="140"/>
      <c r="AHD24" s="140"/>
      <c r="AHE24" s="140"/>
      <c r="AHF24" s="140"/>
      <c r="AHG24" s="140"/>
      <c r="AHH24" s="140"/>
      <c r="AHI24" s="140"/>
      <c r="AHJ24" s="140"/>
      <c r="AHK24" s="140"/>
      <c r="AHL24" s="140"/>
      <c r="AHM24" s="140"/>
      <c r="AHN24" s="140"/>
      <c r="AHO24" s="140"/>
      <c r="AHP24" s="140"/>
      <c r="AHQ24" s="140"/>
      <c r="AHR24" s="140"/>
      <c r="AHS24" s="140"/>
      <c r="AHT24" s="140"/>
      <c r="AHU24" s="140"/>
      <c r="AHV24" s="140"/>
      <c r="AHW24" s="140"/>
      <c r="AHX24" s="140"/>
      <c r="AHY24" s="140"/>
      <c r="AHZ24" s="140"/>
      <c r="AIA24" s="140"/>
      <c r="AIB24" s="140"/>
      <c r="AIC24" s="140"/>
      <c r="AID24" s="140"/>
      <c r="AIE24" s="140"/>
      <c r="AIF24" s="140"/>
      <c r="AIG24" s="140"/>
      <c r="AIH24" s="140"/>
      <c r="AII24" s="140"/>
      <c r="AIJ24" s="140"/>
      <c r="AIK24" s="140"/>
      <c r="AIL24" s="140"/>
      <c r="AIM24" s="140"/>
      <c r="AIN24" s="140"/>
      <c r="AIO24" s="140"/>
      <c r="AIP24" s="140"/>
      <c r="AIQ24" s="140"/>
      <c r="AIR24" s="140"/>
      <c r="AIS24" s="140"/>
      <c r="AIT24" s="140"/>
      <c r="AIU24" s="140"/>
      <c r="AIV24" s="140"/>
      <c r="AIW24" s="140"/>
      <c r="AIX24" s="140"/>
      <c r="AIY24" s="140"/>
      <c r="AIZ24" s="140"/>
      <c r="AJA24" s="140"/>
      <c r="AJB24" s="140"/>
      <c r="AJC24" s="140"/>
      <c r="AJD24" s="140"/>
      <c r="AJE24" s="140"/>
      <c r="AJF24" s="140"/>
      <c r="AJG24" s="140"/>
      <c r="AJH24" s="140"/>
      <c r="AJI24" s="140"/>
      <c r="AJJ24" s="140"/>
      <c r="AJK24" s="140"/>
      <c r="AJL24" s="140"/>
      <c r="AJM24" s="140"/>
      <c r="AJN24" s="140"/>
      <c r="AJO24" s="140"/>
      <c r="AJP24" s="140"/>
      <c r="AJQ24" s="140"/>
      <c r="AJR24" s="140"/>
      <c r="AJS24" s="140"/>
      <c r="AJT24" s="140"/>
      <c r="AJU24" s="140"/>
      <c r="AJV24" s="140"/>
      <c r="AJW24" s="140"/>
      <c r="AJX24" s="140"/>
      <c r="AJY24" s="140"/>
      <c r="AJZ24" s="140"/>
      <c r="AKA24" s="140"/>
      <c r="AKB24" s="140"/>
      <c r="AKC24" s="140"/>
      <c r="AKD24" s="140"/>
      <c r="AKE24" s="140"/>
      <c r="AKF24" s="140"/>
      <c r="AKG24" s="140"/>
      <c r="AKH24" s="140"/>
      <c r="AKI24" s="140"/>
      <c r="AKJ24" s="140"/>
      <c r="AKK24" s="140"/>
      <c r="AKL24" s="140"/>
      <c r="AKM24" s="140"/>
      <c r="AKN24" s="140"/>
      <c r="AKO24" s="140"/>
      <c r="AKP24" s="140"/>
      <c r="AKQ24" s="140"/>
      <c r="AKR24" s="140"/>
      <c r="AKS24" s="140"/>
      <c r="AKT24" s="140"/>
      <c r="AKU24" s="140"/>
      <c r="AKV24" s="140"/>
      <c r="AKW24" s="140"/>
      <c r="AKX24" s="140"/>
      <c r="AKY24" s="140"/>
      <c r="AKZ24" s="140"/>
      <c r="ALA24" s="140"/>
      <c r="ALB24" s="140"/>
      <c r="ALC24" s="140"/>
      <c r="ALD24" s="140"/>
      <c r="ALE24" s="140"/>
      <c r="ALF24" s="140"/>
      <c r="ALG24" s="140"/>
      <c r="ALH24" s="140"/>
      <c r="ALI24" s="140"/>
      <c r="ALJ24" s="140"/>
      <c r="ALK24" s="140"/>
      <c r="ALL24" s="140"/>
      <c r="ALM24" s="140"/>
      <c r="ALN24" s="140"/>
      <c r="ALO24" s="140"/>
      <c r="ALP24" s="140"/>
      <c r="ALQ24" s="140"/>
      <c r="ALR24" s="140"/>
      <c r="ALS24" s="140"/>
      <c r="ALT24" s="140"/>
      <c r="ALU24" s="140"/>
      <c r="ALV24" s="140"/>
      <c r="ALW24" s="140"/>
      <c r="ALX24" s="140"/>
      <c r="ALY24" s="140"/>
      <c r="ALZ24" s="140"/>
      <c r="AMA24" s="140"/>
      <c r="AMB24" s="140"/>
      <c r="AMC24" s="140"/>
      <c r="AMD24" s="140"/>
      <c r="AME24" s="140"/>
    </row>
    <row r="25" spans="1:1019" ht="15" thickBot="1" x14ac:dyDescent="0.35">
      <c r="A25" s="140"/>
      <c r="B25" s="140" t="s">
        <v>0</v>
      </c>
      <c r="C25" s="156" t="s">
        <v>194</v>
      </c>
      <c r="D25" s="155">
        <v>416.2</v>
      </c>
      <c r="E25" s="155">
        <f>D25/1000*75</f>
        <v>31.215</v>
      </c>
      <c r="F25" s="154">
        <v>75</v>
      </c>
      <c r="G25" s="141" t="str">
        <f t="shared" si="1"/>
        <v>P</v>
      </c>
      <c r="H25" s="153">
        <v>16</v>
      </c>
      <c r="I25" s="152">
        <v>16</v>
      </c>
      <c r="J25" s="151">
        <v>16</v>
      </c>
      <c r="K25" s="152">
        <v>16</v>
      </c>
      <c r="L25" s="151">
        <v>16</v>
      </c>
      <c r="M25" s="152">
        <v>16</v>
      </c>
      <c r="N25" s="151">
        <v>16</v>
      </c>
      <c r="O25" s="149">
        <v>16</v>
      </c>
      <c r="P25" s="150">
        <v>16</v>
      </c>
      <c r="Q25" s="149">
        <v>16</v>
      </c>
      <c r="R25" s="148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  <c r="IW25" s="140"/>
      <c r="IX25" s="140"/>
      <c r="IY25" s="140"/>
      <c r="IZ25" s="140"/>
      <c r="JA25" s="140"/>
      <c r="JB25" s="140"/>
      <c r="JC25" s="140"/>
      <c r="JD25" s="140"/>
      <c r="JE25" s="140"/>
      <c r="JF25" s="140"/>
      <c r="JG25" s="140"/>
      <c r="JH25" s="140"/>
      <c r="JI25" s="140"/>
      <c r="JJ25" s="140"/>
      <c r="JK25" s="140"/>
      <c r="JL25" s="140"/>
      <c r="JM25" s="140"/>
      <c r="JN25" s="140"/>
      <c r="JO25" s="140"/>
      <c r="JP25" s="140"/>
      <c r="JQ25" s="140"/>
      <c r="JR25" s="140"/>
      <c r="JS25" s="140"/>
      <c r="JT25" s="140"/>
      <c r="JU25" s="140"/>
      <c r="JV25" s="140"/>
      <c r="JW25" s="140"/>
      <c r="JX25" s="140"/>
      <c r="JY25" s="140"/>
      <c r="JZ25" s="140"/>
      <c r="KA25" s="140"/>
      <c r="KB25" s="140"/>
      <c r="KC25" s="140"/>
      <c r="KD25" s="140"/>
      <c r="KE25" s="140"/>
      <c r="KF25" s="140"/>
      <c r="KG25" s="140"/>
      <c r="KH25" s="140"/>
      <c r="KI25" s="140"/>
      <c r="KJ25" s="140"/>
      <c r="KK25" s="140"/>
      <c r="KL25" s="140"/>
      <c r="KM25" s="140"/>
      <c r="KN25" s="140"/>
      <c r="KO25" s="140"/>
      <c r="KP25" s="140"/>
      <c r="KQ25" s="140"/>
      <c r="KR25" s="140"/>
      <c r="KS25" s="140"/>
      <c r="KT25" s="140"/>
      <c r="KU25" s="140"/>
      <c r="KV25" s="140"/>
      <c r="KW25" s="140"/>
      <c r="KX25" s="140"/>
      <c r="KY25" s="140"/>
      <c r="KZ25" s="140"/>
      <c r="LA25" s="140"/>
      <c r="LB25" s="140"/>
      <c r="LC25" s="140"/>
      <c r="LD25" s="140"/>
      <c r="LE25" s="140"/>
      <c r="LF25" s="140"/>
      <c r="LG25" s="140"/>
      <c r="LH25" s="140"/>
      <c r="LI25" s="140"/>
      <c r="LJ25" s="140"/>
      <c r="LK25" s="140"/>
      <c r="LL25" s="140"/>
      <c r="LM25" s="140"/>
      <c r="LN25" s="140"/>
      <c r="LO25" s="140"/>
      <c r="LP25" s="140"/>
      <c r="LQ25" s="140"/>
      <c r="LR25" s="140"/>
      <c r="LS25" s="140"/>
      <c r="LT25" s="140"/>
      <c r="LU25" s="140"/>
      <c r="LV25" s="140"/>
      <c r="LW25" s="140"/>
      <c r="LX25" s="140"/>
      <c r="LY25" s="140"/>
      <c r="LZ25" s="140"/>
      <c r="MA25" s="140"/>
      <c r="MB25" s="140"/>
      <c r="MC25" s="140"/>
      <c r="MD25" s="140"/>
      <c r="ME25" s="140"/>
      <c r="MF25" s="140"/>
      <c r="MG25" s="140"/>
      <c r="MH25" s="140"/>
      <c r="MI25" s="140"/>
      <c r="MJ25" s="140"/>
      <c r="MK25" s="140"/>
      <c r="ML25" s="140"/>
      <c r="MM25" s="140"/>
      <c r="MN25" s="140"/>
      <c r="MO25" s="140"/>
      <c r="MP25" s="140"/>
      <c r="MQ25" s="140"/>
      <c r="MR25" s="140"/>
      <c r="MS25" s="140"/>
      <c r="MT25" s="140"/>
      <c r="MU25" s="140"/>
      <c r="MV25" s="140"/>
      <c r="MW25" s="140"/>
      <c r="MX25" s="140"/>
      <c r="MY25" s="140"/>
      <c r="MZ25" s="140"/>
      <c r="NA25" s="140"/>
      <c r="NB25" s="140"/>
      <c r="NC25" s="140"/>
      <c r="ND25" s="140"/>
      <c r="NE25" s="140"/>
      <c r="NF25" s="140"/>
      <c r="NG25" s="140"/>
      <c r="NH25" s="140"/>
      <c r="NI25" s="140"/>
      <c r="NJ25" s="140"/>
      <c r="NK25" s="140"/>
      <c r="NL25" s="140"/>
      <c r="NM25" s="140"/>
      <c r="NN25" s="140"/>
      <c r="NO25" s="140"/>
      <c r="NP25" s="140"/>
      <c r="NQ25" s="140"/>
      <c r="NR25" s="140"/>
      <c r="NS25" s="140"/>
      <c r="NT25" s="140"/>
      <c r="NU25" s="140"/>
      <c r="NV25" s="140"/>
      <c r="NW25" s="140"/>
      <c r="NX25" s="140"/>
      <c r="NY25" s="140"/>
      <c r="NZ25" s="140"/>
      <c r="OA25" s="140"/>
      <c r="OB25" s="140"/>
      <c r="OC25" s="140"/>
      <c r="OD25" s="140"/>
      <c r="OE25" s="140"/>
      <c r="OF25" s="140"/>
      <c r="OG25" s="140"/>
      <c r="OH25" s="140"/>
      <c r="OI25" s="140"/>
      <c r="OJ25" s="140"/>
      <c r="OK25" s="140"/>
      <c r="OL25" s="140"/>
      <c r="OM25" s="140"/>
      <c r="ON25" s="140"/>
      <c r="OO25" s="140"/>
      <c r="OP25" s="140"/>
      <c r="OQ25" s="140"/>
      <c r="OR25" s="140"/>
      <c r="OS25" s="140"/>
      <c r="OT25" s="140"/>
      <c r="OU25" s="140"/>
      <c r="OV25" s="140"/>
      <c r="OW25" s="140"/>
      <c r="OX25" s="140"/>
      <c r="OY25" s="140"/>
      <c r="OZ25" s="140"/>
      <c r="PA25" s="140"/>
      <c r="PB25" s="140"/>
      <c r="PC25" s="140"/>
      <c r="PD25" s="140"/>
      <c r="PE25" s="140"/>
      <c r="PF25" s="140"/>
      <c r="PG25" s="140"/>
      <c r="PH25" s="140"/>
      <c r="PI25" s="140"/>
      <c r="PJ25" s="140"/>
      <c r="PK25" s="140"/>
      <c r="PL25" s="140"/>
      <c r="PM25" s="140"/>
      <c r="PN25" s="140"/>
      <c r="PO25" s="140"/>
      <c r="PP25" s="140"/>
      <c r="PQ25" s="140"/>
      <c r="PR25" s="140"/>
      <c r="PS25" s="140"/>
      <c r="PT25" s="140"/>
      <c r="PU25" s="140"/>
      <c r="PV25" s="140"/>
      <c r="PW25" s="140"/>
      <c r="PX25" s="140"/>
      <c r="PY25" s="140"/>
      <c r="PZ25" s="140"/>
      <c r="QA25" s="140"/>
      <c r="QB25" s="140"/>
      <c r="QC25" s="140"/>
      <c r="QD25" s="140"/>
      <c r="QE25" s="140"/>
      <c r="QF25" s="140"/>
      <c r="QG25" s="140"/>
      <c r="QH25" s="140"/>
      <c r="QI25" s="140"/>
      <c r="QJ25" s="140"/>
      <c r="QK25" s="140"/>
      <c r="QL25" s="140"/>
      <c r="QM25" s="140"/>
      <c r="QN25" s="140"/>
      <c r="QO25" s="140"/>
      <c r="QP25" s="140"/>
      <c r="QQ25" s="140"/>
      <c r="QR25" s="140"/>
      <c r="QS25" s="140"/>
      <c r="QT25" s="140"/>
      <c r="QU25" s="140"/>
      <c r="QV25" s="140"/>
      <c r="QW25" s="140"/>
      <c r="QX25" s="140"/>
      <c r="QY25" s="140"/>
      <c r="QZ25" s="140"/>
      <c r="RA25" s="140"/>
      <c r="RB25" s="140"/>
      <c r="RC25" s="140"/>
      <c r="RD25" s="140"/>
      <c r="RE25" s="140"/>
      <c r="RF25" s="140"/>
      <c r="RG25" s="140"/>
      <c r="RH25" s="140"/>
      <c r="RI25" s="140"/>
      <c r="RJ25" s="140"/>
      <c r="RK25" s="140"/>
      <c r="RL25" s="140"/>
      <c r="RM25" s="140"/>
      <c r="RN25" s="140"/>
      <c r="RO25" s="140"/>
      <c r="RP25" s="140"/>
      <c r="RQ25" s="140"/>
      <c r="RR25" s="140"/>
      <c r="RS25" s="140"/>
      <c r="RT25" s="140"/>
      <c r="RU25" s="140"/>
      <c r="RV25" s="140"/>
      <c r="RW25" s="140"/>
      <c r="RX25" s="140"/>
      <c r="RY25" s="140"/>
      <c r="RZ25" s="140"/>
      <c r="SA25" s="140"/>
      <c r="SB25" s="140"/>
      <c r="SC25" s="140"/>
      <c r="SD25" s="140"/>
      <c r="SE25" s="140"/>
      <c r="SF25" s="140"/>
      <c r="SG25" s="140"/>
      <c r="SH25" s="140"/>
      <c r="SI25" s="140"/>
      <c r="SJ25" s="140"/>
      <c r="SK25" s="140"/>
      <c r="SL25" s="140"/>
      <c r="SM25" s="140"/>
      <c r="SN25" s="140"/>
      <c r="SO25" s="140"/>
      <c r="SP25" s="140"/>
      <c r="SQ25" s="140"/>
      <c r="SR25" s="140"/>
      <c r="SS25" s="140"/>
      <c r="ST25" s="140"/>
      <c r="SU25" s="140"/>
      <c r="SV25" s="140"/>
      <c r="SW25" s="140"/>
      <c r="SX25" s="140"/>
      <c r="SY25" s="140"/>
      <c r="SZ25" s="140"/>
      <c r="TA25" s="140"/>
      <c r="TB25" s="140"/>
      <c r="TC25" s="140"/>
      <c r="TD25" s="140"/>
      <c r="TE25" s="140"/>
      <c r="TF25" s="140"/>
      <c r="TG25" s="140"/>
      <c r="TH25" s="140"/>
      <c r="TI25" s="140"/>
      <c r="TJ25" s="140"/>
      <c r="TK25" s="140"/>
      <c r="TL25" s="140"/>
      <c r="TM25" s="140"/>
      <c r="TN25" s="140"/>
      <c r="TO25" s="140"/>
      <c r="TP25" s="140"/>
      <c r="TQ25" s="140"/>
      <c r="TR25" s="140"/>
      <c r="TS25" s="140"/>
      <c r="TT25" s="140"/>
      <c r="TU25" s="140"/>
      <c r="TV25" s="140"/>
      <c r="TW25" s="140"/>
      <c r="TX25" s="140"/>
      <c r="TY25" s="140"/>
      <c r="TZ25" s="140"/>
      <c r="UA25" s="140"/>
      <c r="UB25" s="140"/>
      <c r="UC25" s="140"/>
      <c r="UD25" s="140"/>
      <c r="UE25" s="140"/>
      <c r="UF25" s="140"/>
      <c r="UG25" s="140"/>
      <c r="UH25" s="140"/>
      <c r="UI25" s="140"/>
      <c r="UJ25" s="140"/>
      <c r="UK25" s="140"/>
      <c r="UL25" s="140"/>
      <c r="UM25" s="140"/>
      <c r="UN25" s="140"/>
      <c r="UO25" s="140"/>
      <c r="UP25" s="140"/>
      <c r="UQ25" s="140"/>
      <c r="UR25" s="140"/>
      <c r="US25" s="140"/>
      <c r="UT25" s="140"/>
      <c r="UU25" s="140"/>
      <c r="UV25" s="140"/>
      <c r="UW25" s="140"/>
      <c r="UX25" s="140"/>
      <c r="UY25" s="140"/>
      <c r="UZ25" s="140"/>
      <c r="VA25" s="140"/>
      <c r="VB25" s="140"/>
      <c r="VC25" s="140"/>
      <c r="VD25" s="140"/>
      <c r="VE25" s="140"/>
      <c r="VF25" s="140"/>
      <c r="VG25" s="140"/>
      <c r="VH25" s="140"/>
      <c r="VI25" s="140"/>
      <c r="VJ25" s="140"/>
      <c r="VK25" s="140"/>
      <c r="VL25" s="140"/>
      <c r="VM25" s="140"/>
      <c r="VN25" s="140"/>
      <c r="VO25" s="140"/>
      <c r="VP25" s="140"/>
      <c r="VQ25" s="140"/>
      <c r="VR25" s="140"/>
      <c r="VS25" s="140"/>
      <c r="VT25" s="140"/>
      <c r="VU25" s="140"/>
      <c r="VV25" s="140"/>
      <c r="VW25" s="140"/>
      <c r="VX25" s="140"/>
      <c r="VY25" s="140"/>
      <c r="VZ25" s="140"/>
      <c r="WA25" s="140"/>
      <c r="WB25" s="140"/>
      <c r="WC25" s="140"/>
      <c r="WD25" s="140"/>
      <c r="WE25" s="140"/>
      <c r="WF25" s="140"/>
      <c r="WG25" s="140"/>
      <c r="WH25" s="140"/>
      <c r="WI25" s="140"/>
      <c r="WJ25" s="140"/>
      <c r="WK25" s="140"/>
      <c r="WL25" s="140"/>
      <c r="WM25" s="140"/>
      <c r="WN25" s="140"/>
      <c r="WO25" s="140"/>
      <c r="WP25" s="140"/>
      <c r="WQ25" s="140"/>
      <c r="WR25" s="140"/>
      <c r="WS25" s="140"/>
      <c r="WT25" s="140"/>
      <c r="WU25" s="140"/>
      <c r="WV25" s="140"/>
      <c r="WW25" s="140"/>
      <c r="WX25" s="140"/>
      <c r="WY25" s="140"/>
      <c r="WZ25" s="140"/>
      <c r="XA25" s="140"/>
      <c r="XB25" s="140"/>
      <c r="XC25" s="140"/>
      <c r="XD25" s="140"/>
      <c r="XE25" s="140"/>
      <c r="XF25" s="140"/>
      <c r="XG25" s="140"/>
      <c r="XH25" s="140"/>
      <c r="XI25" s="140"/>
      <c r="XJ25" s="140"/>
      <c r="XK25" s="140"/>
      <c r="XL25" s="140"/>
      <c r="XM25" s="140"/>
      <c r="XN25" s="140"/>
      <c r="XO25" s="140"/>
      <c r="XP25" s="140"/>
      <c r="XQ25" s="140"/>
      <c r="XR25" s="140"/>
      <c r="XS25" s="140"/>
      <c r="XT25" s="140"/>
      <c r="XU25" s="140"/>
      <c r="XV25" s="140"/>
      <c r="XW25" s="140"/>
      <c r="XX25" s="140"/>
      <c r="XY25" s="140"/>
      <c r="XZ25" s="140"/>
      <c r="YA25" s="140"/>
      <c r="YB25" s="140"/>
      <c r="YC25" s="140"/>
      <c r="YD25" s="140"/>
      <c r="YE25" s="140"/>
      <c r="YF25" s="140"/>
      <c r="YG25" s="140"/>
      <c r="YH25" s="140"/>
      <c r="YI25" s="140"/>
      <c r="YJ25" s="140"/>
      <c r="YK25" s="140"/>
      <c r="YL25" s="140"/>
      <c r="YM25" s="140"/>
      <c r="YN25" s="140"/>
      <c r="YO25" s="140"/>
      <c r="YP25" s="140"/>
      <c r="YQ25" s="140"/>
      <c r="YR25" s="140"/>
      <c r="YS25" s="140"/>
      <c r="YT25" s="140"/>
      <c r="YU25" s="140"/>
      <c r="YV25" s="140"/>
      <c r="YW25" s="140"/>
      <c r="YX25" s="140"/>
      <c r="YY25" s="140"/>
      <c r="YZ25" s="140"/>
      <c r="ZA25" s="140"/>
      <c r="ZB25" s="140"/>
      <c r="ZC25" s="140"/>
      <c r="ZD25" s="140"/>
      <c r="ZE25" s="140"/>
      <c r="ZF25" s="140"/>
      <c r="ZG25" s="140"/>
      <c r="ZH25" s="140"/>
      <c r="ZI25" s="140"/>
      <c r="ZJ25" s="140"/>
      <c r="ZK25" s="140"/>
      <c r="ZL25" s="140"/>
      <c r="ZM25" s="140"/>
      <c r="ZN25" s="140"/>
      <c r="ZO25" s="140"/>
      <c r="ZP25" s="140"/>
      <c r="ZQ25" s="140"/>
      <c r="ZR25" s="140"/>
      <c r="ZS25" s="140"/>
      <c r="ZT25" s="140"/>
      <c r="ZU25" s="140"/>
      <c r="ZV25" s="140"/>
      <c r="ZW25" s="140"/>
      <c r="ZX25" s="140"/>
      <c r="ZY25" s="140"/>
      <c r="ZZ25" s="140"/>
      <c r="AAA25" s="140"/>
      <c r="AAB25" s="140"/>
      <c r="AAC25" s="140"/>
      <c r="AAD25" s="140"/>
      <c r="AAE25" s="140"/>
      <c r="AAF25" s="140"/>
      <c r="AAG25" s="140"/>
      <c r="AAH25" s="140"/>
      <c r="AAI25" s="140"/>
      <c r="AAJ25" s="140"/>
      <c r="AAK25" s="140"/>
      <c r="AAL25" s="140"/>
      <c r="AAM25" s="140"/>
      <c r="AAN25" s="140"/>
      <c r="AAO25" s="140"/>
      <c r="AAP25" s="140"/>
      <c r="AAQ25" s="140"/>
      <c r="AAR25" s="140"/>
      <c r="AAS25" s="140"/>
      <c r="AAT25" s="140"/>
      <c r="AAU25" s="140"/>
      <c r="AAV25" s="140"/>
      <c r="AAW25" s="140"/>
      <c r="AAX25" s="140"/>
      <c r="AAY25" s="140"/>
      <c r="AAZ25" s="140"/>
      <c r="ABA25" s="140"/>
      <c r="ABB25" s="140"/>
      <c r="ABC25" s="140"/>
      <c r="ABD25" s="140"/>
      <c r="ABE25" s="140"/>
      <c r="ABF25" s="140"/>
      <c r="ABG25" s="140"/>
      <c r="ABH25" s="140"/>
      <c r="ABI25" s="140"/>
      <c r="ABJ25" s="140"/>
      <c r="ABK25" s="140"/>
      <c r="ABL25" s="140"/>
      <c r="ABM25" s="140"/>
      <c r="ABN25" s="140"/>
      <c r="ABO25" s="140"/>
      <c r="ABP25" s="140"/>
      <c r="ABQ25" s="140"/>
      <c r="ABR25" s="140"/>
      <c r="ABS25" s="140"/>
      <c r="ABT25" s="140"/>
      <c r="ABU25" s="140"/>
      <c r="ABV25" s="140"/>
      <c r="ABW25" s="140"/>
      <c r="ABX25" s="140"/>
      <c r="ABY25" s="140"/>
      <c r="ABZ25" s="140"/>
      <c r="ACA25" s="140"/>
      <c r="ACB25" s="140"/>
      <c r="ACC25" s="140"/>
      <c r="ACD25" s="140"/>
      <c r="ACE25" s="140"/>
      <c r="ACF25" s="140"/>
      <c r="ACG25" s="140"/>
      <c r="ACH25" s="140"/>
      <c r="ACI25" s="140"/>
      <c r="ACJ25" s="140"/>
      <c r="ACK25" s="140"/>
      <c r="ACL25" s="140"/>
      <c r="ACM25" s="140"/>
      <c r="ACN25" s="140"/>
      <c r="ACO25" s="140"/>
      <c r="ACP25" s="140"/>
      <c r="ACQ25" s="140"/>
      <c r="ACR25" s="140"/>
      <c r="ACS25" s="140"/>
      <c r="ACT25" s="140"/>
      <c r="ACU25" s="140"/>
      <c r="ACV25" s="140"/>
      <c r="ACW25" s="140"/>
      <c r="ACX25" s="140"/>
      <c r="ACY25" s="140"/>
      <c r="ACZ25" s="140"/>
      <c r="ADA25" s="140"/>
      <c r="ADB25" s="140"/>
      <c r="ADC25" s="140"/>
      <c r="ADD25" s="140"/>
      <c r="ADE25" s="140"/>
      <c r="ADF25" s="140"/>
      <c r="ADG25" s="140"/>
      <c r="ADH25" s="140"/>
      <c r="ADI25" s="140"/>
      <c r="ADJ25" s="140"/>
      <c r="ADK25" s="140"/>
      <c r="ADL25" s="140"/>
      <c r="ADM25" s="140"/>
      <c r="ADN25" s="140"/>
      <c r="ADO25" s="140"/>
      <c r="ADP25" s="140"/>
      <c r="ADQ25" s="140"/>
      <c r="ADR25" s="140"/>
      <c r="ADS25" s="140"/>
      <c r="ADT25" s="140"/>
      <c r="ADU25" s="140"/>
      <c r="ADV25" s="140"/>
      <c r="ADW25" s="140"/>
      <c r="ADX25" s="140"/>
      <c r="ADY25" s="140"/>
      <c r="ADZ25" s="140"/>
      <c r="AEA25" s="140"/>
      <c r="AEB25" s="140"/>
      <c r="AEC25" s="140"/>
      <c r="AED25" s="140"/>
      <c r="AEE25" s="140"/>
      <c r="AEF25" s="140"/>
      <c r="AEG25" s="140"/>
      <c r="AEH25" s="140"/>
      <c r="AEI25" s="140"/>
      <c r="AEJ25" s="140"/>
      <c r="AEK25" s="140"/>
      <c r="AEL25" s="140"/>
      <c r="AEM25" s="140"/>
      <c r="AEN25" s="140"/>
      <c r="AEO25" s="140"/>
      <c r="AEP25" s="140"/>
      <c r="AEQ25" s="140"/>
      <c r="AER25" s="140"/>
      <c r="AES25" s="140"/>
      <c r="AET25" s="140"/>
      <c r="AEU25" s="140"/>
      <c r="AEV25" s="140"/>
      <c r="AEW25" s="140"/>
      <c r="AEX25" s="140"/>
      <c r="AEY25" s="140"/>
      <c r="AEZ25" s="140"/>
      <c r="AFA25" s="140"/>
      <c r="AFB25" s="140"/>
      <c r="AFC25" s="140"/>
      <c r="AFD25" s="140"/>
      <c r="AFE25" s="140"/>
      <c r="AFF25" s="140"/>
      <c r="AFG25" s="140"/>
      <c r="AFH25" s="140"/>
      <c r="AFI25" s="140"/>
      <c r="AFJ25" s="140"/>
      <c r="AFK25" s="140"/>
      <c r="AFL25" s="140"/>
      <c r="AFM25" s="140"/>
      <c r="AFN25" s="140"/>
      <c r="AFO25" s="140"/>
      <c r="AFP25" s="140"/>
      <c r="AFQ25" s="140"/>
      <c r="AFR25" s="140"/>
      <c r="AFS25" s="140"/>
      <c r="AFT25" s="140"/>
      <c r="AFU25" s="140"/>
      <c r="AFV25" s="140"/>
      <c r="AFW25" s="140"/>
      <c r="AFX25" s="140"/>
      <c r="AFY25" s="140"/>
      <c r="AFZ25" s="140"/>
      <c r="AGA25" s="140"/>
      <c r="AGB25" s="140"/>
      <c r="AGC25" s="140"/>
      <c r="AGD25" s="140"/>
      <c r="AGE25" s="140"/>
      <c r="AGF25" s="140"/>
      <c r="AGG25" s="140"/>
      <c r="AGH25" s="140"/>
      <c r="AGI25" s="140"/>
      <c r="AGJ25" s="140"/>
      <c r="AGK25" s="140"/>
      <c r="AGL25" s="140"/>
      <c r="AGM25" s="140"/>
      <c r="AGN25" s="140"/>
      <c r="AGO25" s="140"/>
      <c r="AGP25" s="140"/>
      <c r="AGQ25" s="140"/>
      <c r="AGR25" s="140"/>
      <c r="AGS25" s="140"/>
      <c r="AGT25" s="140"/>
      <c r="AGU25" s="140"/>
      <c r="AGV25" s="140"/>
      <c r="AGW25" s="140"/>
      <c r="AGX25" s="140"/>
      <c r="AGY25" s="140"/>
      <c r="AGZ25" s="140"/>
      <c r="AHA25" s="140"/>
      <c r="AHB25" s="140"/>
      <c r="AHC25" s="140"/>
      <c r="AHD25" s="140"/>
      <c r="AHE25" s="140"/>
      <c r="AHF25" s="140"/>
      <c r="AHG25" s="140"/>
      <c r="AHH25" s="140"/>
      <c r="AHI25" s="140"/>
      <c r="AHJ25" s="140"/>
      <c r="AHK25" s="140"/>
      <c r="AHL25" s="140"/>
      <c r="AHM25" s="140"/>
      <c r="AHN25" s="140"/>
      <c r="AHO25" s="140"/>
      <c r="AHP25" s="140"/>
      <c r="AHQ25" s="140"/>
      <c r="AHR25" s="140"/>
      <c r="AHS25" s="140"/>
      <c r="AHT25" s="140"/>
      <c r="AHU25" s="140"/>
      <c r="AHV25" s="140"/>
      <c r="AHW25" s="140"/>
      <c r="AHX25" s="140"/>
      <c r="AHY25" s="140"/>
      <c r="AHZ25" s="140"/>
      <c r="AIA25" s="140"/>
      <c r="AIB25" s="140"/>
      <c r="AIC25" s="140"/>
      <c r="AID25" s="140"/>
      <c r="AIE25" s="140"/>
      <c r="AIF25" s="140"/>
      <c r="AIG25" s="140"/>
      <c r="AIH25" s="140"/>
      <c r="AII25" s="140"/>
      <c r="AIJ25" s="140"/>
      <c r="AIK25" s="140"/>
      <c r="AIL25" s="140"/>
      <c r="AIM25" s="140"/>
      <c r="AIN25" s="140"/>
      <c r="AIO25" s="140"/>
      <c r="AIP25" s="140"/>
      <c r="AIQ25" s="140"/>
      <c r="AIR25" s="140"/>
      <c r="AIS25" s="140"/>
      <c r="AIT25" s="140"/>
      <c r="AIU25" s="140"/>
      <c r="AIV25" s="140"/>
      <c r="AIW25" s="140"/>
      <c r="AIX25" s="140"/>
      <c r="AIY25" s="140"/>
      <c r="AIZ25" s="140"/>
      <c r="AJA25" s="140"/>
      <c r="AJB25" s="140"/>
      <c r="AJC25" s="140"/>
      <c r="AJD25" s="140"/>
      <c r="AJE25" s="140"/>
      <c r="AJF25" s="140"/>
      <c r="AJG25" s="140"/>
      <c r="AJH25" s="140"/>
      <c r="AJI25" s="140"/>
      <c r="AJJ25" s="140"/>
      <c r="AJK25" s="140"/>
      <c r="AJL25" s="140"/>
      <c r="AJM25" s="140"/>
      <c r="AJN25" s="140"/>
      <c r="AJO25" s="140"/>
      <c r="AJP25" s="140"/>
      <c r="AJQ25" s="140"/>
      <c r="AJR25" s="140"/>
      <c r="AJS25" s="140"/>
      <c r="AJT25" s="140"/>
      <c r="AJU25" s="140"/>
      <c r="AJV25" s="140"/>
      <c r="AJW25" s="140"/>
      <c r="AJX25" s="140"/>
      <c r="AJY25" s="140"/>
      <c r="AJZ25" s="140"/>
      <c r="AKA25" s="140"/>
      <c r="AKB25" s="140"/>
      <c r="AKC25" s="140"/>
      <c r="AKD25" s="140"/>
      <c r="AKE25" s="140"/>
      <c r="AKF25" s="140"/>
      <c r="AKG25" s="140"/>
      <c r="AKH25" s="140"/>
      <c r="AKI25" s="140"/>
      <c r="AKJ25" s="140"/>
      <c r="AKK25" s="140"/>
      <c r="AKL25" s="140"/>
      <c r="AKM25" s="140"/>
      <c r="AKN25" s="140"/>
      <c r="AKO25" s="140"/>
      <c r="AKP25" s="140"/>
      <c r="AKQ25" s="140"/>
      <c r="AKR25" s="140"/>
      <c r="AKS25" s="140"/>
      <c r="AKT25" s="140"/>
      <c r="AKU25" s="140"/>
      <c r="AKV25" s="140"/>
      <c r="AKW25" s="140"/>
      <c r="AKX25" s="140"/>
      <c r="AKY25" s="140"/>
      <c r="AKZ25" s="140"/>
      <c r="ALA25" s="140"/>
      <c r="ALB25" s="140"/>
      <c r="ALC25" s="140"/>
      <c r="ALD25" s="140"/>
      <c r="ALE25" s="140"/>
      <c r="ALF25" s="140"/>
      <c r="ALG25" s="140"/>
      <c r="ALH25" s="140"/>
      <c r="ALI25" s="140"/>
      <c r="ALJ25" s="140"/>
      <c r="ALK25" s="140"/>
      <c r="ALL25" s="140"/>
      <c r="ALM25" s="140"/>
      <c r="ALN25" s="140"/>
      <c r="ALO25" s="140"/>
      <c r="ALP25" s="140"/>
      <c r="ALQ25" s="140"/>
      <c r="ALR25" s="140"/>
      <c r="ALS25" s="140"/>
      <c r="ALT25" s="140"/>
      <c r="ALU25" s="140"/>
      <c r="ALV25" s="140"/>
      <c r="ALW25" s="140"/>
      <c r="ALX25" s="140"/>
      <c r="ALY25" s="140"/>
      <c r="ALZ25" s="140"/>
      <c r="AMA25" s="140"/>
      <c r="AMB25" s="140"/>
      <c r="AMC25" s="140"/>
      <c r="AMD25" s="140"/>
      <c r="AME25" s="140"/>
    </row>
    <row r="26" spans="1:1019" x14ac:dyDescent="0.3">
      <c r="A26" s="140"/>
      <c r="B26" s="140"/>
      <c r="C26" s="140"/>
      <c r="D26" s="140"/>
      <c r="E26" s="140"/>
      <c r="F26" s="140"/>
      <c r="G26" s="140"/>
      <c r="H26" s="147">
        <v>25</v>
      </c>
      <c r="I26" s="147">
        <v>25</v>
      </c>
      <c r="J26" s="147">
        <v>25</v>
      </c>
      <c r="K26" s="147">
        <v>25</v>
      </c>
      <c r="L26" s="147">
        <v>25</v>
      </c>
      <c r="M26" s="147">
        <v>25</v>
      </c>
      <c r="N26" s="147">
        <v>25</v>
      </c>
      <c r="O26" s="147">
        <v>25</v>
      </c>
      <c r="P26" s="147">
        <v>25</v>
      </c>
      <c r="Q26" s="147">
        <v>25</v>
      </c>
      <c r="R26" s="147">
        <v>25</v>
      </c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  <c r="IW26" s="140"/>
      <c r="IX26" s="140"/>
      <c r="IY26" s="140"/>
      <c r="IZ26" s="140"/>
      <c r="JA26" s="140"/>
      <c r="JB26" s="140"/>
      <c r="JC26" s="140"/>
      <c r="JD26" s="140"/>
      <c r="JE26" s="140"/>
      <c r="JF26" s="140"/>
      <c r="JG26" s="140"/>
      <c r="JH26" s="140"/>
      <c r="JI26" s="140"/>
      <c r="JJ26" s="140"/>
      <c r="JK26" s="140"/>
      <c r="JL26" s="140"/>
      <c r="JM26" s="140"/>
      <c r="JN26" s="140"/>
      <c r="JO26" s="140"/>
      <c r="JP26" s="140"/>
      <c r="JQ26" s="140"/>
      <c r="JR26" s="140"/>
      <c r="JS26" s="140"/>
      <c r="JT26" s="140"/>
      <c r="JU26" s="140"/>
      <c r="JV26" s="140"/>
      <c r="JW26" s="140"/>
      <c r="JX26" s="140"/>
      <c r="JY26" s="140"/>
      <c r="JZ26" s="140"/>
      <c r="KA26" s="140"/>
      <c r="KB26" s="140"/>
      <c r="KC26" s="140"/>
      <c r="KD26" s="140"/>
      <c r="KE26" s="140"/>
      <c r="KF26" s="140"/>
      <c r="KG26" s="140"/>
      <c r="KH26" s="140"/>
      <c r="KI26" s="140"/>
      <c r="KJ26" s="140"/>
      <c r="KK26" s="140"/>
      <c r="KL26" s="140"/>
      <c r="KM26" s="140"/>
      <c r="KN26" s="140"/>
      <c r="KO26" s="140"/>
      <c r="KP26" s="140"/>
      <c r="KQ26" s="140"/>
      <c r="KR26" s="140"/>
      <c r="KS26" s="140"/>
      <c r="KT26" s="140"/>
      <c r="KU26" s="140"/>
      <c r="KV26" s="140"/>
      <c r="KW26" s="140"/>
      <c r="KX26" s="140"/>
      <c r="KY26" s="140"/>
      <c r="KZ26" s="140"/>
      <c r="LA26" s="140"/>
      <c r="LB26" s="140"/>
      <c r="LC26" s="140"/>
      <c r="LD26" s="140"/>
      <c r="LE26" s="140"/>
      <c r="LF26" s="140"/>
      <c r="LG26" s="140"/>
      <c r="LH26" s="140"/>
      <c r="LI26" s="140"/>
      <c r="LJ26" s="140"/>
      <c r="LK26" s="140"/>
      <c r="LL26" s="140"/>
      <c r="LM26" s="140"/>
      <c r="LN26" s="140"/>
      <c r="LO26" s="140"/>
      <c r="LP26" s="140"/>
      <c r="LQ26" s="140"/>
      <c r="LR26" s="140"/>
      <c r="LS26" s="140"/>
      <c r="LT26" s="140"/>
      <c r="LU26" s="140"/>
      <c r="LV26" s="140"/>
      <c r="LW26" s="140"/>
      <c r="LX26" s="140"/>
      <c r="LY26" s="140"/>
      <c r="LZ26" s="140"/>
      <c r="MA26" s="140"/>
      <c r="MB26" s="140"/>
      <c r="MC26" s="140"/>
      <c r="MD26" s="140"/>
      <c r="ME26" s="140"/>
      <c r="MF26" s="140"/>
      <c r="MG26" s="140"/>
      <c r="MH26" s="140"/>
      <c r="MI26" s="140"/>
      <c r="MJ26" s="140"/>
      <c r="MK26" s="140"/>
      <c r="ML26" s="140"/>
      <c r="MM26" s="140"/>
      <c r="MN26" s="140"/>
      <c r="MO26" s="140"/>
      <c r="MP26" s="140"/>
      <c r="MQ26" s="140"/>
      <c r="MR26" s="140"/>
      <c r="MS26" s="140"/>
      <c r="MT26" s="140"/>
      <c r="MU26" s="140"/>
      <c r="MV26" s="140"/>
      <c r="MW26" s="140"/>
      <c r="MX26" s="140"/>
      <c r="MY26" s="140"/>
      <c r="MZ26" s="140"/>
      <c r="NA26" s="140"/>
      <c r="NB26" s="140"/>
      <c r="NC26" s="140"/>
      <c r="ND26" s="140"/>
      <c r="NE26" s="140"/>
      <c r="NF26" s="140"/>
      <c r="NG26" s="140"/>
      <c r="NH26" s="140"/>
      <c r="NI26" s="140"/>
      <c r="NJ26" s="140"/>
      <c r="NK26" s="140"/>
      <c r="NL26" s="140"/>
      <c r="NM26" s="140"/>
      <c r="NN26" s="140"/>
      <c r="NO26" s="140"/>
      <c r="NP26" s="140"/>
      <c r="NQ26" s="140"/>
      <c r="NR26" s="140"/>
      <c r="NS26" s="140"/>
      <c r="NT26" s="140"/>
      <c r="NU26" s="140"/>
      <c r="NV26" s="140"/>
      <c r="NW26" s="140"/>
      <c r="NX26" s="140"/>
      <c r="NY26" s="140"/>
      <c r="NZ26" s="140"/>
      <c r="OA26" s="140"/>
      <c r="OB26" s="140"/>
      <c r="OC26" s="140"/>
      <c r="OD26" s="140"/>
      <c r="OE26" s="140"/>
      <c r="OF26" s="140"/>
      <c r="OG26" s="140"/>
      <c r="OH26" s="140"/>
      <c r="OI26" s="140"/>
      <c r="OJ26" s="140"/>
      <c r="OK26" s="140"/>
      <c r="OL26" s="140"/>
      <c r="OM26" s="140"/>
      <c r="ON26" s="140"/>
      <c r="OO26" s="140"/>
      <c r="OP26" s="140"/>
      <c r="OQ26" s="140"/>
      <c r="OR26" s="140"/>
      <c r="OS26" s="140"/>
      <c r="OT26" s="140"/>
      <c r="OU26" s="140"/>
      <c r="OV26" s="140"/>
      <c r="OW26" s="140"/>
      <c r="OX26" s="140"/>
      <c r="OY26" s="140"/>
      <c r="OZ26" s="140"/>
      <c r="PA26" s="140"/>
      <c r="PB26" s="140"/>
      <c r="PC26" s="140"/>
      <c r="PD26" s="140"/>
      <c r="PE26" s="140"/>
      <c r="PF26" s="140"/>
      <c r="PG26" s="140"/>
      <c r="PH26" s="140"/>
      <c r="PI26" s="140"/>
      <c r="PJ26" s="140"/>
      <c r="PK26" s="140"/>
      <c r="PL26" s="140"/>
      <c r="PM26" s="140"/>
      <c r="PN26" s="140"/>
      <c r="PO26" s="140"/>
      <c r="PP26" s="140"/>
      <c r="PQ26" s="140"/>
      <c r="PR26" s="140"/>
      <c r="PS26" s="140"/>
      <c r="PT26" s="140"/>
      <c r="PU26" s="140"/>
      <c r="PV26" s="140"/>
      <c r="PW26" s="140"/>
      <c r="PX26" s="140"/>
      <c r="PY26" s="140"/>
      <c r="PZ26" s="140"/>
      <c r="QA26" s="140"/>
      <c r="QB26" s="140"/>
      <c r="QC26" s="140"/>
      <c r="QD26" s="140"/>
      <c r="QE26" s="140"/>
      <c r="QF26" s="140"/>
      <c r="QG26" s="140"/>
      <c r="QH26" s="140"/>
      <c r="QI26" s="140"/>
      <c r="QJ26" s="140"/>
      <c r="QK26" s="140"/>
      <c r="QL26" s="140"/>
      <c r="QM26" s="140"/>
      <c r="QN26" s="140"/>
      <c r="QO26" s="140"/>
      <c r="QP26" s="140"/>
      <c r="QQ26" s="140"/>
      <c r="QR26" s="140"/>
      <c r="QS26" s="140"/>
      <c r="QT26" s="140"/>
      <c r="QU26" s="140"/>
      <c r="QV26" s="140"/>
      <c r="QW26" s="140"/>
      <c r="QX26" s="140"/>
      <c r="QY26" s="140"/>
      <c r="QZ26" s="140"/>
      <c r="RA26" s="140"/>
      <c r="RB26" s="140"/>
      <c r="RC26" s="140"/>
      <c r="RD26" s="140"/>
      <c r="RE26" s="140"/>
      <c r="RF26" s="140"/>
      <c r="RG26" s="140"/>
      <c r="RH26" s="140"/>
      <c r="RI26" s="140"/>
      <c r="RJ26" s="140"/>
      <c r="RK26" s="140"/>
      <c r="RL26" s="140"/>
      <c r="RM26" s="140"/>
      <c r="RN26" s="140"/>
      <c r="RO26" s="140"/>
      <c r="RP26" s="140"/>
      <c r="RQ26" s="140"/>
      <c r="RR26" s="140"/>
      <c r="RS26" s="140"/>
      <c r="RT26" s="140"/>
      <c r="RU26" s="140"/>
      <c r="RV26" s="140"/>
      <c r="RW26" s="140"/>
      <c r="RX26" s="140"/>
      <c r="RY26" s="140"/>
      <c r="RZ26" s="140"/>
      <c r="SA26" s="140"/>
      <c r="SB26" s="140"/>
      <c r="SC26" s="140"/>
      <c r="SD26" s="140"/>
      <c r="SE26" s="140"/>
      <c r="SF26" s="140"/>
      <c r="SG26" s="140"/>
      <c r="SH26" s="140"/>
      <c r="SI26" s="140"/>
      <c r="SJ26" s="140"/>
      <c r="SK26" s="140"/>
      <c r="SL26" s="140"/>
      <c r="SM26" s="140"/>
      <c r="SN26" s="140"/>
      <c r="SO26" s="140"/>
      <c r="SP26" s="140"/>
      <c r="SQ26" s="140"/>
      <c r="SR26" s="140"/>
      <c r="SS26" s="140"/>
      <c r="ST26" s="140"/>
      <c r="SU26" s="140"/>
      <c r="SV26" s="140"/>
      <c r="SW26" s="140"/>
      <c r="SX26" s="140"/>
      <c r="SY26" s="140"/>
      <c r="SZ26" s="140"/>
      <c r="TA26" s="140"/>
      <c r="TB26" s="140"/>
      <c r="TC26" s="140"/>
      <c r="TD26" s="140"/>
      <c r="TE26" s="140"/>
      <c r="TF26" s="140"/>
      <c r="TG26" s="140"/>
      <c r="TH26" s="140"/>
      <c r="TI26" s="140"/>
      <c r="TJ26" s="140"/>
      <c r="TK26" s="140"/>
      <c r="TL26" s="140"/>
      <c r="TM26" s="140"/>
      <c r="TN26" s="140"/>
      <c r="TO26" s="140"/>
      <c r="TP26" s="140"/>
      <c r="TQ26" s="140"/>
      <c r="TR26" s="140"/>
      <c r="TS26" s="140"/>
      <c r="TT26" s="140"/>
      <c r="TU26" s="140"/>
      <c r="TV26" s="140"/>
      <c r="TW26" s="140"/>
      <c r="TX26" s="140"/>
      <c r="TY26" s="140"/>
      <c r="TZ26" s="140"/>
      <c r="UA26" s="140"/>
      <c r="UB26" s="140"/>
      <c r="UC26" s="140"/>
      <c r="UD26" s="140"/>
      <c r="UE26" s="140"/>
      <c r="UF26" s="140"/>
      <c r="UG26" s="140"/>
      <c r="UH26" s="140"/>
      <c r="UI26" s="140"/>
      <c r="UJ26" s="140"/>
      <c r="UK26" s="140"/>
      <c r="UL26" s="140"/>
      <c r="UM26" s="140"/>
      <c r="UN26" s="140"/>
      <c r="UO26" s="140"/>
      <c r="UP26" s="140"/>
      <c r="UQ26" s="140"/>
      <c r="UR26" s="140"/>
      <c r="US26" s="140"/>
      <c r="UT26" s="140"/>
      <c r="UU26" s="140"/>
      <c r="UV26" s="140"/>
      <c r="UW26" s="140"/>
      <c r="UX26" s="140"/>
      <c r="UY26" s="140"/>
      <c r="UZ26" s="140"/>
      <c r="VA26" s="140"/>
      <c r="VB26" s="140"/>
      <c r="VC26" s="140"/>
      <c r="VD26" s="140"/>
      <c r="VE26" s="140"/>
      <c r="VF26" s="140"/>
      <c r="VG26" s="140"/>
      <c r="VH26" s="140"/>
      <c r="VI26" s="140"/>
      <c r="VJ26" s="140"/>
      <c r="VK26" s="140"/>
      <c r="VL26" s="140"/>
      <c r="VM26" s="140"/>
      <c r="VN26" s="140"/>
      <c r="VO26" s="140"/>
      <c r="VP26" s="140"/>
      <c r="VQ26" s="140"/>
      <c r="VR26" s="140"/>
      <c r="VS26" s="140"/>
      <c r="VT26" s="140"/>
      <c r="VU26" s="140"/>
      <c r="VV26" s="140"/>
      <c r="VW26" s="140"/>
      <c r="VX26" s="140"/>
      <c r="VY26" s="140"/>
      <c r="VZ26" s="140"/>
      <c r="WA26" s="140"/>
      <c r="WB26" s="140"/>
      <c r="WC26" s="140"/>
      <c r="WD26" s="140"/>
      <c r="WE26" s="140"/>
      <c r="WF26" s="140"/>
      <c r="WG26" s="140"/>
      <c r="WH26" s="140"/>
      <c r="WI26" s="140"/>
      <c r="WJ26" s="140"/>
      <c r="WK26" s="140"/>
      <c r="WL26" s="140"/>
      <c r="WM26" s="140"/>
      <c r="WN26" s="140"/>
      <c r="WO26" s="140"/>
      <c r="WP26" s="140"/>
      <c r="WQ26" s="140"/>
      <c r="WR26" s="140"/>
      <c r="WS26" s="140"/>
      <c r="WT26" s="140"/>
      <c r="WU26" s="140"/>
      <c r="WV26" s="140"/>
      <c r="WW26" s="140"/>
      <c r="WX26" s="140"/>
      <c r="WY26" s="140"/>
      <c r="WZ26" s="140"/>
      <c r="XA26" s="140"/>
      <c r="XB26" s="140"/>
      <c r="XC26" s="140"/>
      <c r="XD26" s="140"/>
      <c r="XE26" s="140"/>
      <c r="XF26" s="140"/>
      <c r="XG26" s="140"/>
      <c r="XH26" s="140"/>
      <c r="XI26" s="140"/>
      <c r="XJ26" s="140"/>
      <c r="XK26" s="140"/>
      <c r="XL26" s="140"/>
      <c r="XM26" s="140"/>
      <c r="XN26" s="140"/>
      <c r="XO26" s="140"/>
      <c r="XP26" s="140"/>
      <c r="XQ26" s="140"/>
      <c r="XR26" s="140"/>
      <c r="XS26" s="140"/>
      <c r="XT26" s="140"/>
      <c r="XU26" s="140"/>
      <c r="XV26" s="140"/>
      <c r="XW26" s="140"/>
      <c r="XX26" s="140"/>
      <c r="XY26" s="140"/>
      <c r="XZ26" s="140"/>
      <c r="YA26" s="140"/>
      <c r="YB26" s="140"/>
      <c r="YC26" s="140"/>
      <c r="YD26" s="140"/>
      <c r="YE26" s="140"/>
      <c r="YF26" s="140"/>
      <c r="YG26" s="140"/>
      <c r="YH26" s="140"/>
      <c r="YI26" s="140"/>
      <c r="YJ26" s="140"/>
      <c r="YK26" s="140"/>
      <c r="YL26" s="140"/>
      <c r="YM26" s="140"/>
      <c r="YN26" s="140"/>
      <c r="YO26" s="140"/>
      <c r="YP26" s="140"/>
      <c r="YQ26" s="140"/>
      <c r="YR26" s="140"/>
      <c r="YS26" s="140"/>
      <c r="YT26" s="140"/>
      <c r="YU26" s="140"/>
      <c r="YV26" s="140"/>
      <c r="YW26" s="140"/>
      <c r="YX26" s="140"/>
      <c r="YY26" s="140"/>
      <c r="YZ26" s="140"/>
      <c r="ZA26" s="140"/>
      <c r="ZB26" s="140"/>
      <c r="ZC26" s="140"/>
      <c r="ZD26" s="140"/>
      <c r="ZE26" s="140"/>
      <c r="ZF26" s="140"/>
      <c r="ZG26" s="140"/>
      <c r="ZH26" s="140"/>
      <c r="ZI26" s="140"/>
      <c r="ZJ26" s="140"/>
      <c r="ZK26" s="140"/>
      <c r="ZL26" s="140"/>
      <c r="ZM26" s="140"/>
      <c r="ZN26" s="140"/>
      <c r="ZO26" s="140"/>
      <c r="ZP26" s="140"/>
      <c r="ZQ26" s="140"/>
      <c r="ZR26" s="140"/>
      <c r="ZS26" s="140"/>
      <c r="ZT26" s="140"/>
      <c r="ZU26" s="140"/>
      <c r="ZV26" s="140"/>
      <c r="ZW26" s="140"/>
      <c r="ZX26" s="140"/>
      <c r="ZY26" s="140"/>
      <c r="ZZ26" s="140"/>
      <c r="AAA26" s="140"/>
      <c r="AAB26" s="140"/>
      <c r="AAC26" s="140"/>
      <c r="AAD26" s="140"/>
      <c r="AAE26" s="140"/>
      <c r="AAF26" s="140"/>
      <c r="AAG26" s="140"/>
      <c r="AAH26" s="140"/>
      <c r="AAI26" s="140"/>
      <c r="AAJ26" s="140"/>
      <c r="AAK26" s="140"/>
      <c r="AAL26" s="140"/>
      <c r="AAM26" s="140"/>
      <c r="AAN26" s="140"/>
      <c r="AAO26" s="140"/>
      <c r="AAP26" s="140"/>
      <c r="AAQ26" s="140"/>
      <c r="AAR26" s="140"/>
      <c r="AAS26" s="140"/>
      <c r="AAT26" s="140"/>
      <c r="AAU26" s="140"/>
      <c r="AAV26" s="140"/>
      <c r="AAW26" s="140"/>
      <c r="AAX26" s="140"/>
      <c r="AAY26" s="140"/>
      <c r="AAZ26" s="140"/>
      <c r="ABA26" s="140"/>
      <c r="ABB26" s="140"/>
      <c r="ABC26" s="140"/>
      <c r="ABD26" s="140"/>
      <c r="ABE26" s="140"/>
      <c r="ABF26" s="140"/>
      <c r="ABG26" s="140"/>
      <c r="ABH26" s="140"/>
      <c r="ABI26" s="140"/>
      <c r="ABJ26" s="140"/>
      <c r="ABK26" s="140"/>
      <c r="ABL26" s="140"/>
      <c r="ABM26" s="140"/>
      <c r="ABN26" s="140"/>
      <c r="ABO26" s="140"/>
      <c r="ABP26" s="140"/>
      <c r="ABQ26" s="140"/>
      <c r="ABR26" s="140"/>
      <c r="ABS26" s="140"/>
      <c r="ABT26" s="140"/>
      <c r="ABU26" s="140"/>
      <c r="ABV26" s="140"/>
      <c r="ABW26" s="140"/>
      <c r="ABX26" s="140"/>
      <c r="ABY26" s="140"/>
      <c r="ABZ26" s="140"/>
      <c r="ACA26" s="140"/>
      <c r="ACB26" s="140"/>
      <c r="ACC26" s="140"/>
      <c r="ACD26" s="140"/>
      <c r="ACE26" s="140"/>
      <c r="ACF26" s="140"/>
      <c r="ACG26" s="140"/>
      <c r="ACH26" s="140"/>
      <c r="ACI26" s="140"/>
      <c r="ACJ26" s="140"/>
      <c r="ACK26" s="140"/>
      <c r="ACL26" s="140"/>
      <c r="ACM26" s="140"/>
      <c r="ACN26" s="140"/>
      <c r="ACO26" s="140"/>
      <c r="ACP26" s="140"/>
      <c r="ACQ26" s="140"/>
      <c r="ACR26" s="140"/>
      <c r="ACS26" s="140"/>
      <c r="ACT26" s="140"/>
      <c r="ACU26" s="140"/>
      <c r="ACV26" s="140"/>
      <c r="ACW26" s="140"/>
      <c r="ACX26" s="140"/>
      <c r="ACY26" s="140"/>
      <c r="ACZ26" s="140"/>
      <c r="ADA26" s="140"/>
      <c r="ADB26" s="140"/>
      <c r="ADC26" s="140"/>
      <c r="ADD26" s="140"/>
      <c r="ADE26" s="140"/>
      <c r="ADF26" s="140"/>
      <c r="ADG26" s="140"/>
      <c r="ADH26" s="140"/>
      <c r="ADI26" s="140"/>
      <c r="ADJ26" s="140"/>
      <c r="ADK26" s="140"/>
      <c r="ADL26" s="140"/>
      <c r="ADM26" s="140"/>
      <c r="ADN26" s="140"/>
      <c r="ADO26" s="140"/>
      <c r="ADP26" s="140"/>
      <c r="ADQ26" s="140"/>
      <c r="ADR26" s="140"/>
      <c r="ADS26" s="140"/>
      <c r="ADT26" s="140"/>
      <c r="ADU26" s="140"/>
      <c r="ADV26" s="140"/>
      <c r="ADW26" s="140"/>
      <c r="ADX26" s="140"/>
      <c r="ADY26" s="140"/>
      <c r="ADZ26" s="140"/>
      <c r="AEA26" s="140"/>
      <c r="AEB26" s="140"/>
      <c r="AEC26" s="140"/>
      <c r="AED26" s="140"/>
      <c r="AEE26" s="140"/>
      <c r="AEF26" s="140"/>
      <c r="AEG26" s="140"/>
      <c r="AEH26" s="140"/>
      <c r="AEI26" s="140"/>
      <c r="AEJ26" s="140"/>
      <c r="AEK26" s="140"/>
      <c r="AEL26" s="140"/>
      <c r="AEM26" s="140"/>
      <c r="AEN26" s="140"/>
      <c r="AEO26" s="140"/>
      <c r="AEP26" s="140"/>
      <c r="AEQ26" s="140"/>
      <c r="AER26" s="140"/>
      <c r="AES26" s="140"/>
      <c r="AET26" s="140"/>
      <c r="AEU26" s="140"/>
      <c r="AEV26" s="140"/>
      <c r="AEW26" s="140"/>
      <c r="AEX26" s="140"/>
      <c r="AEY26" s="140"/>
      <c r="AEZ26" s="140"/>
      <c r="AFA26" s="140"/>
      <c r="AFB26" s="140"/>
      <c r="AFC26" s="140"/>
      <c r="AFD26" s="140"/>
      <c r="AFE26" s="140"/>
      <c r="AFF26" s="140"/>
      <c r="AFG26" s="140"/>
      <c r="AFH26" s="140"/>
      <c r="AFI26" s="140"/>
      <c r="AFJ26" s="140"/>
      <c r="AFK26" s="140"/>
      <c r="AFL26" s="140"/>
      <c r="AFM26" s="140"/>
      <c r="AFN26" s="140"/>
      <c r="AFO26" s="140"/>
      <c r="AFP26" s="140"/>
      <c r="AFQ26" s="140"/>
      <c r="AFR26" s="140"/>
      <c r="AFS26" s="140"/>
      <c r="AFT26" s="140"/>
      <c r="AFU26" s="140"/>
      <c r="AFV26" s="140"/>
      <c r="AFW26" s="140"/>
      <c r="AFX26" s="140"/>
      <c r="AFY26" s="140"/>
      <c r="AFZ26" s="140"/>
      <c r="AGA26" s="140"/>
      <c r="AGB26" s="140"/>
      <c r="AGC26" s="140"/>
      <c r="AGD26" s="140"/>
      <c r="AGE26" s="140"/>
      <c r="AGF26" s="140"/>
      <c r="AGG26" s="140"/>
      <c r="AGH26" s="140"/>
      <c r="AGI26" s="140"/>
      <c r="AGJ26" s="140"/>
      <c r="AGK26" s="140"/>
      <c r="AGL26" s="140"/>
      <c r="AGM26" s="140"/>
      <c r="AGN26" s="140"/>
      <c r="AGO26" s="140"/>
      <c r="AGP26" s="140"/>
      <c r="AGQ26" s="140"/>
      <c r="AGR26" s="140"/>
      <c r="AGS26" s="140"/>
      <c r="AGT26" s="140"/>
      <c r="AGU26" s="140"/>
      <c r="AGV26" s="140"/>
      <c r="AGW26" s="140"/>
      <c r="AGX26" s="140"/>
      <c r="AGY26" s="140"/>
      <c r="AGZ26" s="140"/>
      <c r="AHA26" s="140"/>
      <c r="AHB26" s="140"/>
      <c r="AHC26" s="140"/>
      <c r="AHD26" s="140"/>
      <c r="AHE26" s="140"/>
      <c r="AHF26" s="140"/>
      <c r="AHG26" s="140"/>
      <c r="AHH26" s="140"/>
      <c r="AHI26" s="140"/>
      <c r="AHJ26" s="140"/>
      <c r="AHK26" s="140"/>
      <c r="AHL26" s="140"/>
      <c r="AHM26" s="140"/>
      <c r="AHN26" s="140"/>
      <c r="AHO26" s="140"/>
      <c r="AHP26" s="140"/>
      <c r="AHQ26" s="140"/>
      <c r="AHR26" s="140"/>
      <c r="AHS26" s="140"/>
      <c r="AHT26" s="140"/>
      <c r="AHU26" s="140"/>
      <c r="AHV26" s="140"/>
      <c r="AHW26" s="140"/>
      <c r="AHX26" s="140"/>
      <c r="AHY26" s="140"/>
      <c r="AHZ26" s="140"/>
      <c r="AIA26" s="140"/>
      <c r="AIB26" s="140"/>
      <c r="AIC26" s="140"/>
      <c r="AID26" s="140"/>
      <c r="AIE26" s="140"/>
      <c r="AIF26" s="140"/>
      <c r="AIG26" s="140"/>
      <c r="AIH26" s="140"/>
      <c r="AII26" s="140"/>
      <c r="AIJ26" s="140"/>
      <c r="AIK26" s="140"/>
      <c r="AIL26" s="140"/>
      <c r="AIM26" s="140"/>
      <c r="AIN26" s="140"/>
      <c r="AIO26" s="140"/>
      <c r="AIP26" s="140"/>
      <c r="AIQ26" s="140"/>
      <c r="AIR26" s="140"/>
      <c r="AIS26" s="140"/>
      <c r="AIT26" s="140"/>
      <c r="AIU26" s="140"/>
      <c r="AIV26" s="140"/>
      <c r="AIW26" s="140"/>
      <c r="AIX26" s="140"/>
      <c r="AIY26" s="140"/>
      <c r="AIZ26" s="140"/>
      <c r="AJA26" s="140"/>
      <c r="AJB26" s="140"/>
      <c r="AJC26" s="140"/>
      <c r="AJD26" s="140"/>
      <c r="AJE26" s="140"/>
      <c r="AJF26" s="140"/>
      <c r="AJG26" s="140"/>
      <c r="AJH26" s="140"/>
      <c r="AJI26" s="140"/>
      <c r="AJJ26" s="140"/>
      <c r="AJK26" s="140"/>
      <c r="AJL26" s="140"/>
      <c r="AJM26" s="140"/>
      <c r="AJN26" s="140"/>
      <c r="AJO26" s="140"/>
      <c r="AJP26" s="140"/>
      <c r="AJQ26" s="140"/>
      <c r="AJR26" s="140"/>
      <c r="AJS26" s="140"/>
      <c r="AJT26" s="140"/>
      <c r="AJU26" s="140"/>
      <c r="AJV26" s="140"/>
      <c r="AJW26" s="140"/>
      <c r="AJX26" s="140"/>
      <c r="AJY26" s="140"/>
      <c r="AJZ26" s="140"/>
      <c r="AKA26" s="140"/>
      <c r="AKB26" s="140"/>
      <c r="AKC26" s="140"/>
      <c r="AKD26" s="140"/>
      <c r="AKE26" s="140"/>
      <c r="AKF26" s="140"/>
      <c r="AKG26" s="140"/>
      <c r="AKH26" s="140"/>
      <c r="AKI26" s="140"/>
      <c r="AKJ26" s="140"/>
      <c r="AKK26" s="140"/>
      <c r="AKL26" s="140"/>
      <c r="AKM26" s="140"/>
      <c r="AKN26" s="140"/>
      <c r="AKO26" s="140"/>
      <c r="AKP26" s="140"/>
      <c r="AKQ26" s="140"/>
      <c r="AKR26" s="140"/>
      <c r="AKS26" s="140"/>
      <c r="AKT26" s="140"/>
      <c r="AKU26" s="140"/>
      <c r="AKV26" s="140"/>
      <c r="AKW26" s="140"/>
      <c r="AKX26" s="140"/>
      <c r="AKY26" s="140"/>
      <c r="AKZ26" s="140"/>
      <c r="ALA26" s="140"/>
      <c r="ALB26" s="140"/>
      <c r="ALC26" s="140"/>
      <c r="ALD26" s="140"/>
      <c r="ALE26" s="140"/>
      <c r="ALF26" s="140"/>
      <c r="ALG26" s="140"/>
      <c r="ALH26" s="140"/>
      <c r="ALI26" s="140"/>
      <c r="ALJ26" s="140"/>
      <c r="ALK26" s="140"/>
      <c r="ALL26" s="140"/>
      <c r="ALM26" s="140"/>
      <c r="ALN26" s="140"/>
      <c r="ALO26" s="140"/>
      <c r="ALP26" s="140"/>
      <c r="ALQ26" s="140"/>
      <c r="ALR26" s="140"/>
      <c r="ALS26" s="140"/>
      <c r="ALT26" s="140"/>
      <c r="ALU26" s="140"/>
      <c r="ALV26" s="140"/>
      <c r="ALW26" s="140"/>
      <c r="ALX26" s="140"/>
      <c r="ALY26" s="140"/>
      <c r="ALZ26" s="140"/>
      <c r="AMA26" s="140"/>
      <c r="AMB26" s="140"/>
      <c r="AMC26" s="140"/>
      <c r="AMD26" s="140"/>
      <c r="AME26" s="140"/>
    </row>
    <row r="27" spans="1:1019" x14ac:dyDescent="0.3">
      <c r="A27" s="140"/>
      <c r="B27" s="140"/>
      <c r="C27" s="146" t="s">
        <v>193</v>
      </c>
      <c r="D27" s="145">
        <v>213.25</v>
      </c>
      <c r="E27" s="144" t="s">
        <v>192</v>
      </c>
      <c r="F27" s="143">
        <v>640</v>
      </c>
      <c r="G27" s="143"/>
      <c r="H27" s="387" t="s">
        <v>191</v>
      </c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0"/>
      <c r="IF27" s="140"/>
      <c r="IG27" s="140"/>
      <c r="IH27" s="140"/>
      <c r="II27" s="140"/>
      <c r="IJ27" s="140"/>
      <c r="IK27" s="140"/>
      <c r="IL27" s="140"/>
      <c r="IM27" s="140"/>
      <c r="IN27" s="140"/>
      <c r="IO27" s="140"/>
      <c r="IP27" s="140"/>
      <c r="IQ27" s="140"/>
      <c r="IR27" s="140"/>
      <c r="IS27" s="140"/>
      <c r="IT27" s="140"/>
      <c r="IU27" s="140"/>
      <c r="IV27" s="140"/>
      <c r="IW27" s="140"/>
      <c r="IX27" s="140"/>
      <c r="IY27" s="140"/>
      <c r="IZ27" s="140"/>
      <c r="JA27" s="140"/>
      <c r="JB27" s="140"/>
      <c r="JC27" s="140"/>
      <c r="JD27" s="140"/>
      <c r="JE27" s="140"/>
      <c r="JF27" s="140"/>
      <c r="JG27" s="140"/>
      <c r="JH27" s="140"/>
      <c r="JI27" s="140"/>
      <c r="JJ27" s="140"/>
      <c r="JK27" s="140"/>
      <c r="JL27" s="140"/>
      <c r="JM27" s="140"/>
      <c r="JN27" s="140"/>
      <c r="JO27" s="140"/>
      <c r="JP27" s="140"/>
      <c r="JQ27" s="140"/>
      <c r="JR27" s="140"/>
      <c r="JS27" s="140"/>
      <c r="JT27" s="140"/>
      <c r="JU27" s="140"/>
      <c r="JV27" s="140"/>
      <c r="JW27" s="140"/>
      <c r="JX27" s="140"/>
      <c r="JY27" s="140"/>
      <c r="JZ27" s="140"/>
      <c r="KA27" s="140"/>
      <c r="KB27" s="140"/>
      <c r="KC27" s="140"/>
      <c r="KD27" s="140"/>
      <c r="KE27" s="140"/>
      <c r="KF27" s="140"/>
      <c r="KG27" s="140"/>
      <c r="KH27" s="140"/>
      <c r="KI27" s="140"/>
      <c r="KJ27" s="140"/>
      <c r="KK27" s="140"/>
      <c r="KL27" s="140"/>
      <c r="KM27" s="140"/>
      <c r="KN27" s="140"/>
      <c r="KO27" s="140"/>
      <c r="KP27" s="140"/>
      <c r="KQ27" s="140"/>
      <c r="KR27" s="140"/>
      <c r="KS27" s="140"/>
      <c r="KT27" s="140"/>
      <c r="KU27" s="140"/>
      <c r="KV27" s="140"/>
      <c r="KW27" s="140"/>
      <c r="KX27" s="140"/>
      <c r="KY27" s="140"/>
      <c r="KZ27" s="140"/>
      <c r="LA27" s="140"/>
      <c r="LB27" s="140"/>
      <c r="LC27" s="140"/>
      <c r="LD27" s="140"/>
      <c r="LE27" s="140"/>
      <c r="LF27" s="140"/>
      <c r="LG27" s="140"/>
      <c r="LH27" s="140"/>
      <c r="LI27" s="140"/>
      <c r="LJ27" s="140"/>
      <c r="LK27" s="140"/>
      <c r="LL27" s="140"/>
      <c r="LM27" s="140"/>
      <c r="LN27" s="140"/>
      <c r="LO27" s="140"/>
      <c r="LP27" s="140"/>
      <c r="LQ27" s="140"/>
      <c r="LR27" s="140"/>
      <c r="LS27" s="140"/>
      <c r="LT27" s="140"/>
      <c r="LU27" s="140"/>
      <c r="LV27" s="140"/>
      <c r="LW27" s="140"/>
      <c r="LX27" s="140"/>
      <c r="LY27" s="140"/>
      <c r="LZ27" s="140"/>
      <c r="MA27" s="140"/>
      <c r="MB27" s="140"/>
      <c r="MC27" s="140"/>
      <c r="MD27" s="140"/>
      <c r="ME27" s="140"/>
      <c r="MF27" s="140"/>
      <c r="MG27" s="140"/>
      <c r="MH27" s="140"/>
      <c r="MI27" s="140"/>
      <c r="MJ27" s="140"/>
      <c r="MK27" s="140"/>
      <c r="ML27" s="140"/>
      <c r="MM27" s="140"/>
      <c r="MN27" s="140"/>
      <c r="MO27" s="140"/>
      <c r="MP27" s="140"/>
      <c r="MQ27" s="140"/>
      <c r="MR27" s="140"/>
      <c r="MS27" s="140"/>
      <c r="MT27" s="140"/>
      <c r="MU27" s="140"/>
      <c r="MV27" s="140"/>
      <c r="MW27" s="140"/>
      <c r="MX27" s="140"/>
      <c r="MY27" s="140"/>
      <c r="MZ27" s="140"/>
      <c r="NA27" s="140"/>
      <c r="NB27" s="140"/>
      <c r="NC27" s="140"/>
      <c r="ND27" s="140"/>
      <c r="NE27" s="140"/>
      <c r="NF27" s="140"/>
      <c r="NG27" s="140"/>
      <c r="NH27" s="140"/>
      <c r="NI27" s="140"/>
      <c r="NJ27" s="140"/>
      <c r="NK27" s="140"/>
      <c r="NL27" s="140"/>
      <c r="NM27" s="140"/>
      <c r="NN27" s="140"/>
      <c r="NO27" s="140"/>
      <c r="NP27" s="140"/>
      <c r="NQ27" s="140"/>
      <c r="NR27" s="140"/>
      <c r="NS27" s="140"/>
      <c r="NT27" s="140"/>
      <c r="NU27" s="140"/>
      <c r="NV27" s="140"/>
      <c r="NW27" s="140"/>
      <c r="NX27" s="140"/>
      <c r="NY27" s="140"/>
      <c r="NZ27" s="140"/>
      <c r="OA27" s="140"/>
      <c r="OB27" s="140"/>
      <c r="OC27" s="140"/>
      <c r="OD27" s="140"/>
      <c r="OE27" s="140"/>
      <c r="OF27" s="140"/>
      <c r="OG27" s="140"/>
      <c r="OH27" s="140"/>
      <c r="OI27" s="140"/>
      <c r="OJ27" s="140"/>
      <c r="OK27" s="140"/>
      <c r="OL27" s="140"/>
      <c r="OM27" s="140"/>
      <c r="ON27" s="140"/>
      <c r="OO27" s="140"/>
      <c r="OP27" s="140"/>
      <c r="OQ27" s="140"/>
      <c r="OR27" s="140"/>
      <c r="OS27" s="140"/>
      <c r="OT27" s="140"/>
      <c r="OU27" s="140"/>
      <c r="OV27" s="140"/>
      <c r="OW27" s="140"/>
      <c r="OX27" s="140"/>
      <c r="OY27" s="140"/>
      <c r="OZ27" s="140"/>
      <c r="PA27" s="140"/>
      <c r="PB27" s="140"/>
      <c r="PC27" s="140"/>
      <c r="PD27" s="140"/>
      <c r="PE27" s="140"/>
      <c r="PF27" s="140"/>
      <c r="PG27" s="140"/>
      <c r="PH27" s="140"/>
      <c r="PI27" s="140"/>
      <c r="PJ27" s="140"/>
      <c r="PK27" s="140"/>
      <c r="PL27" s="140"/>
      <c r="PM27" s="140"/>
      <c r="PN27" s="140"/>
      <c r="PO27" s="140"/>
      <c r="PP27" s="140"/>
      <c r="PQ27" s="140"/>
      <c r="PR27" s="140"/>
      <c r="PS27" s="140"/>
      <c r="PT27" s="140"/>
      <c r="PU27" s="140"/>
      <c r="PV27" s="140"/>
      <c r="PW27" s="140"/>
      <c r="PX27" s="140"/>
      <c r="PY27" s="140"/>
      <c r="PZ27" s="140"/>
      <c r="QA27" s="140"/>
      <c r="QB27" s="140"/>
      <c r="QC27" s="140"/>
      <c r="QD27" s="140"/>
      <c r="QE27" s="140"/>
      <c r="QF27" s="140"/>
      <c r="QG27" s="140"/>
      <c r="QH27" s="140"/>
      <c r="QI27" s="140"/>
      <c r="QJ27" s="140"/>
      <c r="QK27" s="140"/>
      <c r="QL27" s="140"/>
      <c r="QM27" s="140"/>
      <c r="QN27" s="140"/>
      <c r="QO27" s="140"/>
      <c r="QP27" s="140"/>
      <c r="QQ27" s="140"/>
      <c r="QR27" s="140"/>
      <c r="QS27" s="140"/>
      <c r="QT27" s="140"/>
      <c r="QU27" s="140"/>
      <c r="QV27" s="140"/>
      <c r="QW27" s="140"/>
      <c r="QX27" s="140"/>
      <c r="QY27" s="140"/>
      <c r="QZ27" s="140"/>
      <c r="RA27" s="140"/>
      <c r="RB27" s="140"/>
      <c r="RC27" s="140"/>
      <c r="RD27" s="140"/>
      <c r="RE27" s="140"/>
      <c r="RF27" s="140"/>
      <c r="RG27" s="140"/>
      <c r="RH27" s="140"/>
      <c r="RI27" s="140"/>
      <c r="RJ27" s="140"/>
      <c r="RK27" s="140"/>
      <c r="RL27" s="140"/>
      <c r="RM27" s="140"/>
      <c r="RN27" s="140"/>
      <c r="RO27" s="140"/>
      <c r="RP27" s="140"/>
      <c r="RQ27" s="140"/>
      <c r="RR27" s="140"/>
      <c r="RS27" s="140"/>
      <c r="RT27" s="140"/>
      <c r="RU27" s="140"/>
      <c r="RV27" s="140"/>
      <c r="RW27" s="140"/>
      <c r="RX27" s="140"/>
      <c r="RY27" s="140"/>
      <c r="RZ27" s="140"/>
      <c r="SA27" s="140"/>
      <c r="SB27" s="140"/>
      <c r="SC27" s="140"/>
      <c r="SD27" s="140"/>
      <c r="SE27" s="140"/>
      <c r="SF27" s="140"/>
      <c r="SG27" s="140"/>
      <c r="SH27" s="140"/>
      <c r="SI27" s="140"/>
      <c r="SJ27" s="140"/>
      <c r="SK27" s="140"/>
      <c r="SL27" s="140"/>
      <c r="SM27" s="140"/>
      <c r="SN27" s="140"/>
      <c r="SO27" s="140"/>
      <c r="SP27" s="140"/>
      <c r="SQ27" s="140"/>
      <c r="SR27" s="140"/>
      <c r="SS27" s="140"/>
      <c r="ST27" s="140"/>
      <c r="SU27" s="140"/>
      <c r="SV27" s="140"/>
      <c r="SW27" s="140"/>
      <c r="SX27" s="140"/>
      <c r="SY27" s="140"/>
      <c r="SZ27" s="140"/>
      <c r="TA27" s="140"/>
      <c r="TB27" s="140"/>
      <c r="TC27" s="140"/>
      <c r="TD27" s="140"/>
      <c r="TE27" s="140"/>
      <c r="TF27" s="140"/>
      <c r="TG27" s="140"/>
      <c r="TH27" s="140"/>
      <c r="TI27" s="140"/>
      <c r="TJ27" s="140"/>
      <c r="TK27" s="140"/>
      <c r="TL27" s="140"/>
      <c r="TM27" s="140"/>
      <c r="TN27" s="140"/>
      <c r="TO27" s="140"/>
      <c r="TP27" s="140"/>
      <c r="TQ27" s="140"/>
      <c r="TR27" s="140"/>
      <c r="TS27" s="140"/>
      <c r="TT27" s="140"/>
      <c r="TU27" s="140"/>
      <c r="TV27" s="140"/>
      <c r="TW27" s="140"/>
      <c r="TX27" s="140"/>
      <c r="TY27" s="140"/>
      <c r="TZ27" s="140"/>
      <c r="UA27" s="140"/>
      <c r="UB27" s="140"/>
      <c r="UC27" s="140"/>
      <c r="UD27" s="140"/>
      <c r="UE27" s="140"/>
      <c r="UF27" s="140"/>
      <c r="UG27" s="140"/>
      <c r="UH27" s="140"/>
      <c r="UI27" s="140"/>
      <c r="UJ27" s="140"/>
      <c r="UK27" s="140"/>
      <c r="UL27" s="140"/>
      <c r="UM27" s="140"/>
      <c r="UN27" s="140"/>
      <c r="UO27" s="140"/>
      <c r="UP27" s="140"/>
      <c r="UQ27" s="140"/>
      <c r="UR27" s="140"/>
      <c r="US27" s="140"/>
      <c r="UT27" s="140"/>
      <c r="UU27" s="140"/>
      <c r="UV27" s="140"/>
      <c r="UW27" s="140"/>
      <c r="UX27" s="140"/>
      <c r="UY27" s="140"/>
      <c r="UZ27" s="140"/>
      <c r="VA27" s="140"/>
      <c r="VB27" s="140"/>
      <c r="VC27" s="140"/>
      <c r="VD27" s="140"/>
      <c r="VE27" s="140"/>
      <c r="VF27" s="140"/>
      <c r="VG27" s="140"/>
      <c r="VH27" s="140"/>
      <c r="VI27" s="140"/>
      <c r="VJ27" s="140"/>
      <c r="VK27" s="140"/>
      <c r="VL27" s="140"/>
      <c r="VM27" s="140"/>
      <c r="VN27" s="140"/>
      <c r="VO27" s="140"/>
      <c r="VP27" s="140"/>
      <c r="VQ27" s="140"/>
      <c r="VR27" s="140"/>
      <c r="VS27" s="140"/>
      <c r="VT27" s="140"/>
      <c r="VU27" s="140"/>
      <c r="VV27" s="140"/>
      <c r="VW27" s="140"/>
      <c r="VX27" s="140"/>
      <c r="VY27" s="140"/>
      <c r="VZ27" s="140"/>
      <c r="WA27" s="140"/>
      <c r="WB27" s="140"/>
      <c r="WC27" s="140"/>
      <c r="WD27" s="140"/>
      <c r="WE27" s="140"/>
      <c r="WF27" s="140"/>
      <c r="WG27" s="140"/>
      <c r="WH27" s="140"/>
      <c r="WI27" s="140"/>
      <c r="WJ27" s="140"/>
      <c r="WK27" s="140"/>
      <c r="WL27" s="140"/>
      <c r="WM27" s="140"/>
      <c r="WN27" s="140"/>
      <c r="WO27" s="140"/>
      <c r="WP27" s="140"/>
      <c r="WQ27" s="140"/>
      <c r="WR27" s="140"/>
      <c r="WS27" s="140"/>
      <c r="WT27" s="140"/>
      <c r="WU27" s="140"/>
      <c r="WV27" s="140"/>
      <c r="WW27" s="140"/>
      <c r="WX27" s="140"/>
      <c r="WY27" s="140"/>
      <c r="WZ27" s="140"/>
      <c r="XA27" s="140"/>
      <c r="XB27" s="140"/>
      <c r="XC27" s="140"/>
      <c r="XD27" s="140"/>
      <c r="XE27" s="140"/>
      <c r="XF27" s="140"/>
      <c r="XG27" s="140"/>
      <c r="XH27" s="140"/>
      <c r="XI27" s="140"/>
      <c r="XJ27" s="140"/>
      <c r="XK27" s="140"/>
      <c r="XL27" s="140"/>
      <c r="XM27" s="140"/>
      <c r="XN27" s="140"/>
      <c r="XO27" s="140"/>
      <c r="XP27" s="140"/>
      <c r="XQ27" s="140"/>
      <c r="XR27" s="140"/>
      <c r="XS27" s="140"/>
      <c r="XT27" s="140"/>
      <c r="XU27" s="140"/>
      <c r="XV27" s="140"/>
      <c r="XW27" s="140"/>
      <c r="XX27" s="140"/>
      <c r="XY27" s="140"/>
      <c r="XZ27" s="140"/>
      <c r="YA27" s="140"/>
      <c r="YB27" s="140"/>
      <c r="YC27" s="140"/>
      <c r="YD27" s="140"/>
      <c r="YE27" s="140"/>
      <c r="YF27" s="140"/>
      <c r="YG27" s="140"/>
      <c r="YH27" s="140"/>
      <c r="YI27" s="140"/>
      <c r="YJ27" s="140"/>
      <c r="YK27" s="140"/>
      <c r="YL27" s="140"/>
      <c r="YM27" s="140"/>
      <c r="YN27" s="140"/>
      <c r="YO27" s="140"/>
      <c r="YP27" s="140"/>
      <c r="YQ27" s="140"/>
      <c r="YR27" s="140"/>
      <c r="YS27" s="140"/>
      <c r="YT27" s="140"/>
      <c r="YU27" s="140"/>
      <c r="YV27" s="140"/>
      <c r="YW27" s="140"/>
      <c r="YX27" s="140"/>
      <c r="YY27" s="140"/>
      <c r="YZ27" s="140"/>
      <c r="ZA27" s="140"/>
      <c r="ZB27" s="140"/>
      <c r="ZC27" s="140"/>
      <c r="ZD27" s="140"/>
      <c r="ZE27" s="140"/>
      <c r="ZF27" s="140"/>
      <c r="ZG27" s="140"/>
      <c r="ZH27" s="140"/>
      <c r="ZI27" s="140"/>
      <c r="ZJ27" s="140"/>
      <c r="ZK27" s="140"/>
      <c r="ZL27" s="140"/>
      <c r="ZM27" s="140"/>
      <c r="ZN27" s="140"/>
      <c r="ZO27" s="140"/>
      <c r="ZP27" s="140"/>
      <c r="ZQ27" s="140"/>
      <c r="ZR27" s="140"/>
      <c r="ZS27" s="140"/>
      <c r="ZT27" s="140"/>
      <c r="ZU27" s="140"/>
      <c r="ZV27" s="140"/>
      <c r="ZW27" s="140"/>
      <c r="ZX27" s="140"/>
      <c r="ZY27" s="140"/>
      <c r="ZZ27" s="140"/>
      <c r="AAA27" s="140"/>
      <c r="AAB27" s="140"/>
      <c r="AAC27" s="140"/>
      <c r="AAD27" s="140"/>
      <c r="AAE27" s="140"/>
      <c r="AAF27" s="140"/>
      <c r="AAG27" s="140"/>
      <c r="AAH27" s="140"/>
      <c r="AAI27" s="140"/>
      <c r="AAJ27" s="140"/>
      <c r="AAK27" s="140"/>
      <c r="AAL27" s="140"/>
      <c r="AAM27" s="140"/>
      <c r="AAN27" s="140"/>
      <c r="AAO27" s="140"/>
      <c r="AAP27" s="140"/>
      <c r="AAQ27" s="140"/>
      <c r="AAR27" s="140"/>
      <c r="AAS27" s="140"/>
      <c r="AAT27" s="140"/>
      <c r="AAU27" s="140"/>
      <c r="AAV27" s="140"/>
      <c r="AAW27" s="140"/>
      <c r="AAX27" s="140"/>
      <c r="AAY27" s="140"/>
      <c r="AAZ27" s="140"/>
      <c r="ABA27" s="140"/>
      <c r="ABB27" s="140"/>
      <c r="ABC27" s="140"/>
      <c r="ABD27" s="140"/>
      <c r="ABE27" s="140"/>
      <c r="ABF27" s="140"/>
      <c r="ABG27" s="140"/>
      <c r="ABH27" s="140"/>
      <c r="ABI27" s="140"/>
      <c r="ABJ27" s="140"/>
      <c r="ABK27" s="140"/>
      <c r="ABL27" s="140"/>
      <c r="ABM27" s="140"/>
      <c r="ABN27" s="140"/>
      <c r="ABO27" s="140"/>
      <c r="ABP27" s="140"/>
      <c r="ABQ27" s="140"/>
      <c r="ABR27" s="140"/>
      <c r="ABS27" s="140"/>
      <c r="ABT27" s="140"/>
      <c r="ABU27" s="140"/>
      <c r="ABV27" s="140"/>
      <c r="ABW27" s="140"/>
      <c r="ABX27" s="140"/>
      <c r="ABY27" s="140"/>
      <c r="ABZ27" s="140"/>
      <c r="ACA27" s="140"/>
      <c r="ACB27" s="140"/>
      <c r="ACC27" s="140"/>
      <c r="ACD27" s="140"/>
      <c r="ACE27" s="140"/>
      <c r="ACF27" s="140"/>
      <c r="ACG27" s="140"/>
      <c r="ACH27" s="140"/>
      <c r="ACI27" s="140"/>
      <c r="ACJ27" s="140"/>
      <c r="ACK27" s="140"/>
      <c r="ACL27" s="140"/>
      <c r="ACM27" s="140"/>
      <c r="ACN27" s="140"/>
      <c r="ACO27" s="140"/>
      <c r="ACP27" s="140"/>
      <c r="ACQ27" s="140"/>
      <c r="ACR27" s="140"/>
      <c r="ACS27" s="140"/>
      <c r="ACT27" s="140"/>
      <c r="ACU27" s="140"/>
      <c r="ACV27" s="140"/>
      <c r="ACW27" s="140"/>
      <c r="ACX27" s="140"/>
      <c r="ACY27" s="140"/>
      <c r="ACZ27" s="140"/>
      <c r="ADA27" s="140"/>
      <c r="ADB27" s="140"/>
      <c r="ADC27" s="140"/>
      <c r="ADD27" s="140"/>
      <c r="ADE27" s="140"/>
      <c r="ADF27" s="140"/>
      <c r="ADG27" s="140"/>
      <c r="ADH27" s="140"/>
      <c r="ADI27" s="140"/>
      <c r="ADJ27" s="140"/>
      <c r="ADK27" s="140"/>
      <c r="ADL27" s="140"/>
      <c r="ADM27" s="140"/>
      <c r="ADN27" s="140"/>
      <c r="ADO27" s="140"/>
      <c r="ADP27" s="140"/>
      <c r="ADQ27" s="140"/>
      <c r="ADR27" s="140"/>
      <c r="ADS27" s="140"/>
      <c r="ADT27" s="140"/>
      <c r="ADU27" s="140"/>
      <c r="ADV27" s="140"/>
      <c r="ADW27" s="140"/>
      <c r="ADX27" s="140"/>
      <c r="ADY27" s="140"/>
      <c r="ADZ27" s="140"/>
      <c r="AEA27" s="140"/>
      <c r="AEB27" s="140"/>
      <c r="AEC27" s="140"/>
      <c r="AED27" s="140"/>
      <c r="AEE27" s="140"/>
      <c r="AEF27" s="140"/>
      <c r="AEG27" s="140"/>
      <c r="AEH27" s="140"/>
      <c r="AEI27" s="140"/>
      <c r="AEJ27" s="140"/>
      <c r="AEK27" s="140"/>
      <c r="AEL27" s="140"/>
      <c r="AEM27" s="140"/>
      <c r="AEN27" s="140"/>
      <c r="AEO27" s="140"/>
      <c r="AEP27" s="140"/>
      <c r="AEQ27" s="140"/>
      <c r="AER27" s="140"/>
      <c r="AES27" s="140"/>
      <c r="AET27" s="140"/>
      <c r="AEU27" s="140"/>
      <c r="AEV27" s="140"/>
      <c r="AEW27" s="140"/>
      <c r="AEX27" s="140"/>
      <c r="AEY27" s="140"/>
      <c r="AEZ27" s="140"/>
      <c r="AFA27" s="140"/>
      <c r="AFB27" s="140"/>
      <c r="AFC27" s="140"/>
      <c r="AFD27" s="140"/>
      <c r="AFE27" s="140"/>
      <c r="AFF27" s="140"/>
      <c r="AFG27" s="140"/>
      <c r="AFH27" s="140"/>
      <c r="AFI27" s="140"/>
      <c r="AFJ27" s="140"/>
      <c r="AFK27" s="140"/>
      <c r="AFL27" s="140"/>
      <c r="AFM27" s="140"/>
      <c r="AFN27" s="140"/>
      <c r="AFO27" s="140"/>
      <c r="AFP27" s="140"/>
      <c r="AFQ27" s="140"/>
      <c r="AFR27" s="140"/>
      <c r="AFS27" s="140"/>
      <c r="AFT27" s="140"/>
      <c r="AFU27" s="140"/>
      <c r="AFV27" s="140"/>
      <c r="AFW27" s="140"/>
      <c r="AFX27" s="140"/>
      <c r="AFY27" s="140"/>
      <c r="AFZ27" s="140"/>
      <c r="AGA27" s="140"/>
      <c r="AGB27" s="140"/>
      <c r="AGC27" s="140"/>
      <c r="AGD27" s="140"/>
      <c r="AGE27" s="140"/>
      <c r="AGF27" s="140"/>
      <c r="AGG27" s="140"/>
      <c r="AGH27" s="140"/>
      <c r="AGI27" s="140"/>
      <c r="AGJ27" s="140"/>
      <c r="AGK27" s="140"/>
      <c r="AGL27" s="140"/>
      <c r="AGM27" s="140"/>
      <c r="AGN27" s="140"/>
      <c r="AGO27" s="140"/>
      <c r="AGP27" s="140"/>
      <c r="AGQ27" s="140"/>
      <c r="AGR27" s="140"/>
      <c r="AGS27" s="140"/>
      <c r="AGT27" s="140"/>
      <c r="AGU27" s="140"/>
      <c r="AGV27" s="140"/>
      <c r="AGW27" s="140"/>
      <c r="AGX27" s="140"/>
      <c r="AGY27" s="140"/>
      <c r="AGZ27" s="140"/>
      <c r="AHA27" s="140"/>
      <c r="AHB27" s="140"/>
      <c r="AHC27" s="140"/>
      <c r="AHD27" s="140"/>
      <c r="AHE27" s="140"/>
      <c r="AHF27" s="140"/>
      <c r="AHG27" s="140"/>
      <c r="AHH27" s="140"/>
      <c r="AHI27" s="140"/>
      <c r="AHJ27" s="140"/>
      <c r="AHK27" s="140"/>
      <c r="AHL27" s="140"/>
      <c r="AHM27" s="140"/>
      <c r="AHN27" s="140"/>
      <c r="AHO27" s="140"/>
      <c r="AHP27" s="140"/>
      <c r="AHQ27" s="140"/>
      <c r="AHR27" s="140"/>
      <c r="AHS27" s="140"/>
      <c r="AHT27" s="140"/>
      <c r="AHU27" s="140"/>
      <c r="AHV27" s="140"/>
      <c r="AHW27" s="140"/>
      <c r="AHX27" s="140"/>
      <c r="AHY27" s="140"/>
      <c r="AHZ27" s="140"/>
      <c r="AIA27" s="140"/>
      <c r="AIB27" s="140"/>
      <c r="AIC27" s="140"/>
      <c r="AID27" s="140"/>
      <c r="AIE27" s="140"/>
      <c r="AIF27" s="140"/>
      <c r="AIG27" s="140"/>
      <c r="AIH27" s="140"/>
      <c r="AII27" s="140"/>
      <c r="AIJ27" s="140"/>
      <c r="AIK27" s="140"/>
      <c r="AIL27" s="140"/>
      <c r="AIM27" s="140"/>
      <c r="AIN27" s="140"/>
      <c r="AIO27" s="140"/>
      <c r="AIP27" s="140"/>
      <c r="AIQ27" s="140"/>
      <c r="AIR27" s="140"/>
      <c r="AIS27" s="140"/>
      <c r="AIT27" s="140"/>
      <c r="AIU27" s="140"/>
      <c r="AIV27" s="140"/>
      <c r="AIW27" s="140"/>
      <c r="AIX27" s="140"/>
      <c r="AIY27" s="140"/>
      <c r="AIZ27" s="140"/>
      <c r="AJA27" s="140"/>
      <c r="AJB27" s="140"/>
      <c r="AJC27" s="140"/>
      <c r="AJD27" s="140"/>
      <c r="AJE27" s="140"/>
      <c r="AJF27" s="140"/>
      <c r="AJG27" s="140"/>
      <c r="AJH27" s="140"/>
      <c r="AJI27" s="140"/>
      <c r="AJJ27" s="140"/>
      <c r="AJK27" s="140"/>
      <c r="AJL27" s="140"/>
      <c r="AJM27" s="140"/>
      <c r="AJN27" s="140"/>
      <c r="AJO27" s="140"/>
      <c r="AJP27" s="140"/>
      <c r="AJQ27" s="140"/>
      <c r="AJR27" s="140"/>
      <c r="AJS27" s="140"/>
      <c r="AJT27" s="140"/>
      <c r="AJU27" s="140"/>
      <c r="AJV27" s="140"/>
      <c r="AJW27" s="140"/>
      <c r="AJX27" s="140"/>
      <c r="AJY27" s="140"/>
      <c r="AJZ27" s="140"/>
      <c r="AKA27" s="140"/>
      <c r="AKB27" s="140"/>
      <c r="AKC27" s="140"/>
      <c r="AKD27" s="140"/>
      <c r="AKE27" s="140"/>
      <c r="AKF27" s="140"/>
      <c r="AKG27" s="140"/>
      <c r="AKH27" s="140"/>
      <c r="AKI27" s="140"/>
      <c r="AKJ27" s="140"/>
      <c r="AKK27" s="140"/>
      <c r="AKL27" s="140"/>
      <c r="AKM27" s="140"/>
      <c r="AKN27" s="140"/>
      <c r="AKO27" s="140"/>
      <c r="AKP27" s="140"/>
      <c r="AKQ27" s="140"/>
      <c r="AKR27" s="140"/>
      <c r="AKS27" s="140"/>
      <c r="AKT27" s="140"/>
      <c r="AKU27" s="140"/>
      <c r="AKV27" s="140"/>
      <c r="AKW27" s="140"/>
      <c r="AKX27" s="140"/>
      <c r="AKY27" s="140"/>
      <c r="AKZ27" s="140"/>
      <c r="ALA27" s="140"/>
      <c r="ALB27" s="140"/>
      <c r="ALC27" s="140"/>
      <c r="ALD27" s="140"/>
      <c r="ALE27" s="140"/>
      <c r="ALF27" s="140"/>
      <c r="ALG27" s="140"/>
      <c r="ALH27" s="140"/>
      <c r="ALI27" s="140"/>
      <c r="ALJ27" s="140"/>
      <c r="ALK27" s="140"/>
      <c r="ALL27" s="140"/>
      <c r="ALM27" s="140"/>
      <c r="ALN27" s="140"/>
      <c r="ALO27" s="140"/>
      <c r="ALP27" s="140"/>
      <c r="ALQ27" s="140"/>
      <c r="ALR27" s="140"/>
      <c r="ALS27" s="140"/>
      <c r="ALT27" s="140"/>
      <c r="ALU27" s="140"/>
      <c r="ALV27" s="140"/>
      <c r="ALW27" s="140"/>
      <c r="ALX27" s="140"/>
      <c r="ALY27" s="140"/>
      <c r="ALZ27" s="140"/>
      <c r="AMA27" s="140"/>
      <c r="AMB27" s="140"/>
      <c r="AMC27" s="140"/>
      <c r="AMD27" s="140"/>
      <c r="AME27" s="140"/>
    </row>
    <row r="30" spans="1:1019" x14ac:dyDescent="0.3">
      <c r="J30" s="141">
        <f>0.5*12/8</f>
        <v>0.75</v>
      </c>
    </row>
  </sheetData>
  <mergeCells count="2">
    <mergeCell ref="H4:R4"/>
    <mergeCell ref="H27:R2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Nutrient solution - final (2)</vt:lpstr>
      <vt:lpstr>A_rhizotest</vt:lpstr>
      <vt:lpstr>B_MEA</vt:lpstr>
      <vt:lpstr>C_validation_MEA</vt:lpstr>
      <vt:lpstr>D_isotopic_analysis</vt:lpstr>
      <vt:lpstr>E_validation_isotopic_analysis</vt:lpstr>
      <vt:lpstr>Nutrient sol-Pot exp.PHENOPlant</vt:lpstr>
      <vt:lpstr>Nutrient solution Hydroponics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Zahra Nadine</dc:creator>
  <cp:lastModifiedBy>Simone Trimmel</cp:lastModifiedBy>
  <cp:lastPrinted>2024-10-04T13:48:42Z</cp:lastPrinted>
  <dcterms:created xsi:type="dcterms:W3CDTF">2024-02-07T10:19:15Z</dcterms:created>
  <dcterms:modified xsi:type="dcterms:W3CDTF">2026-02-27T14:09:12Z</dcterms:modified>
</cp:coreProperties>
</file>