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uestema\Desktop\"/>
    </mc:Choice>
  </mc:AlternateContent>
  <bookViews>
    <workbookView xWindow="0" yWindow="0" windowWidth="16380" windowHeight="8190" tabRatio="500" activeTab="3"/>
  </bookViews>
  <sheets>
    <sheet name="Patientenprotokoll" sheetId="1" r:id="rId1"/>
    <sheet name="Tissue Weighting Factors" sheetId="2" r:id="rId2"/>
    <sheet name="Curves" sheetId="3" r:id="rId3"/>
    <sheet name="Tracer Kinetics" sheetId="4" r:id="rId4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7" i="4" l="1"/>
  <c r="G37" i="4"/>
  <c r="F37" i="4"/>
  <c r="I37" i="4" s="1"/>
  <c r="E37" i="4"/>
  <c r="I36" i="4"/>
  <c r="H36" i="4"/>
  <c r="J36" i="4" s="1"/>
  <c r="G36" i="4"/>
  <c r="F36" i="4"/>
  <c r="E36" i="4"/>
  <c r="H35" i="4"/>
  <c r="G35" i="4"/>
  <c r="F35" i="4"/>
  <c r="E35" i="4"/>
  <c r="I35" i="4" s="1"/>
  <c r="J35" i="4" s="1"/>
  <c r="H34" i="4"/>
  <c r="J34" i="4" s="1"/>
  <c r="G34" i="4"/>
  <c r="F34" i="4"/>
  <c r="E34" i="4"/>
  <c r="I34" i="4" s="1"/>
  <c r="H33" i="4"/>
  <c r="G33" i="4"/>
  <c r="F33" i="4"/>
  <c r="E33" i="4"/>
  <c r="I33" i="4" s="1"/>
  <c r="H32" i="4"/>
  <c r="G32" i="4"/>
  <c r="F32" i="4"/>
  <c r="I32" i="4" s="1"/>
  <c r="E32" i="4"/>
  <c r="H31" i="4"/>
  <c r="G31" i="4"/>
  <c r="I31" i="4" s="1"/>
  <c r="J31" i="4" s="1"/>
  <c r="F31" i="4"/>
  <c r="E31" i="4"/>
  <c r="H30" i="4"/>
  <c r="J30" i="4" s="1"/>
  <c r="G30" i="4"/>
  <c r="F30" i="4"/>
  <c r="E30" i="4"/>
  <c r="I30" i="4" s="1"/>
  <c r="H29" i="4"/>
  <c r="G29" i="4"/>
  <c r="F29" i="4"/>
  <c r="E29" i="4"/>
  <c r="I29" i="4" s="1"/>
  <c r="H28" i="4"/>
  <c r="G28" i="4"/>
  <c r="F28" i="4"/>
  <c r="I28" i="4" s="1"/>
  <c r="E28" i="4"/>
  <c r="H27" i="4"/>
  <c r="G27" i="4"/>
  <c r="I27" i="4" s="1"/>
  <c r="J27" i="4" s="1"/>
  <c r="F27" i="4"/>
  <c r="E27" i="4"/>
  <c r="H26" i="4"/>
  <c r="J26" i="4" s="1"/>
  <c r="G26" i="4"/>
  <c r="F26" i="4"/>
  <c r="E26" i="4"/>
  <c r="I26" i="4" s="1"/>
  <c r="H25" i="4"/>
  <c r="G25" i="4"/>
  <c r="F25" i="4"/>
  <c r="E25" i="4"/>
  <c r="I25" i="4" s="1"/>
  <c r="H24" i="4"/>
  <c r="G24" i="4"/>
  <c r="F24" i="4"/>
  <c r="I24" i="4" s="1"/>
  <c r="E24" i="4"/>
  <c r="H23" i="4"/>
  <c r="G23" i="4"/>
  <c r="I23" i="4" s="1"/>
  <c r="J23" i="4" s="1"/>
  <c r="F23" i="4"/>
  <c r="E23" i="4"/>
  <c r="H22" i="4"/>
  <c r="J22" i="4" s="1"/>
  <c r="G22" i="4"/>
  <c r="F22" i="4"/>
  <c r="E22" i="4"/>
  <c r="I22" i="4" s="1"/>
  <c r="H17" i="4"/>
  <c r="G17" i="4"/>
  <c r="F17" i="4"/>
  <c r="E17" i="4"/>
  <c r="I17" i="4" s="1"/>
  <c r="H16" i="4"/>
  <c r="G16" i="4"/>
  <c r="I16" i="4" s="1"/>
  <c r="F16" i="4"/>
  <c r="E16" i="4"/>
  <c r="H15" i="4"/>
  <c r="G15" i="4"/>
  <c r="I15" i="4" s="1"/>
  <c r="F15" i="4"/>
  <c r="E15" i="4"/>
  <c r="H14" i="4"/>
  <c r="G14" i="4"/>
  <c r="F14" i="4"/>
  <c r="I14" i="4" s="1"/>
  <c r="E14" i="4"/>
  <c r="I13" i="4"/>
  <c r="H13" i="4"/>
  <c r="G13" i="4"/>
  <c r="F13" i="4"/>
  <c r="E13" i="4"/>
  <c r="H12" i="4"/>
  <c r="G12" i="4"/>
  <c r="F12" i="4"/>
  <c r="E12" i="4"/>
  <c r="I12" i="4" s="1"/>
  <c r="H11" i="4"/>
  <c r="G11" i="4"/>
  <c r="F11" i="4"/>
  <c r="E11" i="4"/>
  <c r="I11" i="4" s="1"/>
  <c r="H10" i="4"/>
  <c r="G10" i="4"/>
  <c r="F10" i="4"/>
  <c r="E10" i="4"/>
  <c r="I10" i="4" s="1"/>
  <c r="H9" i="4"/>
  <c r="G9" i="4"/>
  <c r="F9" i="4"/>
  <c r="E9" i="4"/>
  <c r="I9" i="4" s="1"/>
  <c r="H8" i="4"/>
  <c r="G8" i="4"/>
  <c r="I8" i="4" s="1"/>
  <c r="F8" i="4"/>
  <c r="E8" i="4"/>
  <c r="H7" i="4"/>
  <c r="G7" i="4"/>
  <c r="I7" i="4" s="1"/>
  <c r="F7" i="4"/>
  <c r="E7" i="4"/>
  <c r="H6" i="4"/>
  <c r="G6" i="4"/>
  <c r="F6" i="4"/>
  <c r="I6" i="4" s="1"/>
  <c r="E6" i="4"/>
  <c r="I5" i="4"/>
  <c r="H5" i="4"/>
  <c r="G5" i="4"/>
  <c r="F5" i="4"/>
  <c r="E5" i="4"/>
  <c r="H4" i="4"/>
  <c r="G4" i="4"/>
  <c r="F4" i="4"/>
  <c r="E4" i="4"/>
  <c r="I4" i="4" s="1"/>
  <c r="H3" i="4"/>
  <c r="G3" i="4"/>
  <c r="F3" i="4"/>
  <c r="E3" i="4"/>
  <c r="I3" i="4" s="1"/>
  <c r="H2" i="4"/>
  <c r="G2" i="4"/>
  <c r="F2" i="4"/>
  <c r="E2" i="4"/>
  <c r="I2" i="4" s="1"/>
  <c r="B16" i="2"/>
  <c r="D31" i="1"/>
  <c r="C31" i="1"/>
  <c r="C30" i="1"/>
  <c r="B30" i="1"/>
  <c r="D28" i="1"/>
  <c r="C28" i="1"/>
  <c r="D27" i="1"/>
  <c r="C27" i="1"/>
  <c r="D26" i="1"/>
  <c r="C26" i="1"/>
  <c r="D25" i="1"/>
  <c r="D30" i="1" s="1"/>
  <c r="C25" i="1"/>
  <c r="D24" i="1"/>
  <c r="C24" i="1"/>
  <c r="J28" i="4" l="1"/>
  <c r="J32" i="4"/>
  <c r="J24" i="4"/>
  <c r="J33" i="4"/>
  <c r="J25" i="4"/>
  <c r="J29" i="4"/>
  <c r="J37" i="4"/>
</calcChain>
</file>

<file path=xl/sharedStrings.xml><?xml version="1.0" encoding="utf-8"?>
<sst xmlns="http://schemas.openxmlformats.org/spreadsheetml/2006/main" count="152" uniqueCount="95">
  <si>
    <t>Gesamt</t>
  </si>
  <si>
    <t>1353 mAs</t>
  </si>
  <si>
    <t>Gesamt DLP 165 mGycm</t>
  </si>
  <si>
    <t>Scan</t>
  </si>
  <si>
    <t>kV</t>
  </si>
  <si>
    <t>mAs/ref.</t>
  </si>
  <si>
    <t>CTDIvol*</t>
  </si>
  <si>
    <t>DLP</t>
  </si>
  <si>
    <t>Tl</t>
  </si>
  <si>
    <t>cSL</t>
  </si>
  <si>
    <t>mGy</t>
  </si>
  <si>
    <t>mGycm</t>
  </si>
  <si>
    <t>s</t>
  </si>
  <si>
    <t>mm</t>
  </si>
  <si>
    <t>Topo</t>
  </si>
  <si>
    <t>0.04 L</t>
  </si>
  <si>
    <t>3.8</t>
  </si>
  <si>
    <t>4.7</t>
  </si>
  <si>
    <t>0.6</t>
  </si>
  <si>
    <t>AC_CT_Body</t>
  </si>
  <si>
    <t>2.19 L</t>
  </si>
  <si>
    <t>161.4</t>
  </si>
  <si>
    <t>0.5</t>
  </si>
  <si>
    <t>1.2</t>
  </si>
  <si>
    <t>Topo STR TH</t>
  </si>
  <si>
    <t>0.05 L</t>
  </si>
  <si>
    <t>2.4</t>
  </si>
  <si>
    <t>3.0</t>
  </si>
  <si>
    <t>AC_CT_STR TH</t>
  </si>
  <si>
    <t>191/100</t>
  </si>
  <si>
    <t>14.63 L</t>
  </si>
  <si>
    <t>534.5</t>
  </si>
  <si>
    <t>Topo 90 min</t>
  </si>
  <si>
    <t>3.2</t>
  </si>
  <si>
    <t>4.0</t>
  </si>
  <si>
    <t>* L = 32 cm, S = 16 cm</t>
  </si>
  <si>
    <t>Head</t>
  </si>
  <si>
    <t>Neck</t>
  </si>
  <si>
    <t>Chest</t>
  </si>
  <si>
    <t>Abdomen</t>
  </si>
  <si>
    <t>Pelvin</t>
  </si>
  <si>
    <t>Tissue</t>
  </si>
  <si>
    <t>wT</t>
  </si>
  <si>
    <t>Gonads</t>
  </si>
  <si>
    <t>Colon</t>
  </si>
  <si>
    <t>Lung</t>
  </si>
  <si>
    <t>Red marrow</t>
  </si>
  <si>
    <t>Stomach</t>
  </si>
  <si>
    <t>Bladder</t>
  </si>
  <si>
    <t>Breast</t>
  </si>
  <si>
    <t>Liver</t>
  </si>
  <si>
    <t>Oesophagus</t>
  </si>
  <si>
    <t>Thyroid</t>
  </si>
  <si>
    <t>Skin</t>
  </si>
  <si>
    <t>Bone surfaces</t>
  </si>
  <si>
    <t>Remainder</t>
  </si>
  <si>
    <t>Time (min)</t>
  </si>
  <si>
    <t>Gonads (SUVmean)</t>
  </si>
  <si>
    <t>Colon (SUVmean)</t>
  </si>
  <si>
    <t>Lung (SUVmean)</t>
  </si>
  <si>
    <t>Red marrow (SUVmean)</t>
  </si>
  <si>
    <t>Stomach (SUVmean)</t>
  </si>
  <si>
    <t>Kidney R (SUVmean)</t>
  </si>
  <si>
    <t>Kidney L (SUVmean)</t>
  </si>
  <si>
    <t>Bladder (SUVmean)</t>
  </si>
  <si>
    <t>Breast (SUVmean)</t>
  </si>
  <si>
    <t>Liver (SUVmean)</t>
  </si>
  <si>
    <t>Oesophagus (SUVmean)</t>
  </si>
  <si>
    <t>Thyroid (SUVmean)</t>
  </si>
  <si>
    <t>Skin (SUVmean)</t>
  </si>
  <si>
    <t>Bone surfaces (SUVmean)</t>
  </si>
  <si>
    <t>Spleen (SUVmean)</t>
  </si>
  <si>
    <t>Uterus (SUVmean)</t>
  </si>
  <si>
    <t>Colon (kBq/ml)</t>
  </si>
  <si>
    <t>Lung (kBq/ml)</t>
  </si>
  <si>
    <t>Stomach (kBq/ml)</t>
  </si>
  <si>
    <t>Kidney R (kBq/ml)</t>
  </si>
  <si>
    <t>Kidney L (kBq/ml)</t>
  </si>
  <si>
    <t>Bladder (kBq/ml)</t>
  </si>
  <si>
    <t>Liver (kBq/ml)</t>
  </si>
  <si>
    <t>Thyroid (kBq/ml)</t>
  </si>
  <si>
    <t>Skin (kBq/ml)</t>
  </si>
  <si>
    <t>Bone Marrow (kBq/ml)</t>
  </si>
  <si>
    <t>Bone Surface (kBq/ml)</t>
  </si>
  <si>
    <t>Spleen (kBq/ml)</t>
  </si>
  <si>
    <t>Uterus (kBq/ml)</t>
  </si>
  <si>
    <t>Gonads (kBq/ml)</t>
  </si>
  <si>
    <t>kBq/ml * min</t>
  </si>
  <si>
    <t>SUM (kBq/ml * s)</t>
  </si>
  <si>
    <t>kBq/ml * s</t>
  </si>
  <si>
    <t>Portion af</t>
  </si>
  <si>
    <t>Estimate</t>
  </si>
  <si>
    <t>Portion of the</t>
  </si>
  <si>
    <t>based on the</t>
  </si>
  <si>
    <t>physical 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</si>
</sst>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\ %"/>
  </numFmts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20" fontId="0" fillId="0" borderId="0" xfId="0" applyNumberFormat="1"/>
    <xf numFmtId="21" fontId="0" fillId="0" borderId="0" xfId="0" applyNumberFormat="1"/>
    <xf numFmtId="0" fontId="0" fillId="0" borderId="0" xfId="0" applyFont="1" applyAlignment="1">
      <alignment horizontal="right"/>
    </xf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2" fontId="1" fillId="2" borderId="0" xfId="0" applyNumberFormat="1" applyFont="1" applyFill="1"/>
    <xf numFmtId="2" fontId="0" fillId="2" borderId="0" xfId="0" applyNumberFormat="1" applyFill="1"/>
    <xf numFmtId="164" fontId="1" fillId="3" borderId="0" xfId="0" applyNumberFormat="1" applyFont="1" applyFill="1"/>
    <xf numFmtId="1" fontId="0" fillId="0" borderId="0" xfId="0" applyNumberFormat="1"/>
    <xf numFmtId="1" fontId="0" fillId="2" borderId="0" xfId="0" applyNumberFormat="1" applyFill="1"/>
    <xf numFmtId="0" fontId="0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Kidneys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Curves!$A$7</c:f>
              <c:strCache>
                <c:ptCount val="1"/>
                <c:pt idx="0">
                  <c:v>Kidney R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Curves!$B$7:$D$7</c:f>
              <c:numCache>
                <c:formatCode>General</c:formatCode>
                <c:ptCount val="3"/>
                <c:pt idx="0">
                  <c:v>43.93</c:v>
                </c:pt>
                <c:pt idx="1">
                  <c:v>51.61</c:v>
                </c:pt>
                <c:pt idx="2">
                  <c:v>56.94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896-4373-96E3-B7DDBFCD71F2}"/>
            </c:ext>
          </c:extLst>
        </c:ser>
        <c:ser>
          <c:idx val="1"/>
          <c:order val="1"/>
          <c:tx>
            <c:strRef>
              <c:f>Curves!$A$8</c:f>
              <c:strCache>
                <c:ptCount val="1"/>
                <c:pt idx="0">
                  <c:v>Kidney L (SUVmean)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Curves!$B$8:$D$8</c:f>
              <c:numCache>
                <c:formatCode>General</c:formatCode>
                <c:ptCount val="3"/>
                <c:pt idx="0">
                  <c:v>46.5</c:v>
                </c:pt>
                <c:pt idx="1">
                  <c:v>52.96</c:v>
                </c:pt>
                <c:pt idx="2">
                  <c:v>54.88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896-4373-96E3-B7DDBFCD7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09856"/>
        <c:axId val="31938106"/>
      </c:scatterChart>
      <c:valAx>
        <c:axId val="55409856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31938106"/>
        <c:crosses val="autoZero"/>
        <c:crossBetween val="midCat"/>
      </c:valAx>
      <c:valAx>
        <c:axId val="31938106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5540985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Gonads, Colon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Curves!$A$2</c:f>
              <c:strCache>
                <c:ptCount val="1"/>
                <c:pt idx="0">
                  <c:v>Gonads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Curves!$B$2:$D$2</c:f>
              <c:numCache>
                <c:formatCode>General</c:formatCode>
                <c:ptCount val="3"/>
                <c:pt idx="0">
                  <c:v>1.45</c:v>
                </c:pt>
                <c:pt idx="1">
                  <c:v>1.47</c:v>
                </c:pt>
                <c:pt idx="2">
                  <c:v>2.3199999999999998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92C-494D-A73A-AECC7BDE28C2}"/>
            </c:ext>
          </c:extLst>
        </c:ser>
        <c:ser>
          <c:idx val="1"/>
          <c:order val="1"/>
          <c:tx>
            <c:strRef>
              <c:f>Curves!$A$3</c:f>
              <c:strCache>
                <c:ptCount val="1"/>
                <c:pt idx="0">
                  <c:v>Colon (SUVmean)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Curves!$B$3:$D$3</c:f>
              <c:numCache>
                <c:formatCode>General</c:formatCode>
                <c:ptCount val="3"/>
                <c:pt idx="0">
                  <c:v>2.72</c:v>
                </c:pt>
                <c:pt idx="1">
                  <c:v>3.79</c:v>
                </c:pt>
                <c:pt idx="2">
                  <c:v>3.17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92C-494D-A73A-AECC7BDE2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3453"/>
        <c:axId val="7433839"/>
      </c:scatterChart>
      <c:valAx>
        <c:axId val="3053453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7433839"/>
        <c:crosses val="autoZero"/>
        <c:crossBetween val="midCat"/>
      </c:valAx>
      <c:valAx>
        <c:axId val="743383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3053453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Red marrow, Bone surface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Curves!$A$5</c:f>
              <c:strCache>
                <c:ptCount val="1"/>
                <c:pt idx="0">
                  <c:v>Red marrow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Curves!$B$5:$D$5</c:f>
              <c:numCache>
                <c:formatCode>General</c:formatCode>
                <c:ptCount val="3"/>
                <c:pt idx="0">
                  <c:v>0.88</c:v>
                </c:pt>
                <c:pt idx="1">
                  <c:v>0.81</c:v>
                </c:pt>
                <c:pt idx="2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938-44DD-BD04-58F447EC12EF}"/>
            </c:ext>
          </c:extLst>
        </c:ser>
        <c:ser>
          <c:idx val="1"/>
          <c:order val="1"/>
          <c:tx>
            <c:strRef>
              <c:f>Curves!$A$15</c:f>
              <c:strCache>
                <c:ptCount val="1"/>
                <c:pt idx="0">
                  <c:v>Bone surfaces (SUVmean)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Curves!$B$15:$D$15</c:f>
              <c:numCache>
                <c:formatCode>General</c:formatCode>
                <c:ptCount val="3"/>
                <c:pt idx="0">
                  <c:v>0.79</c:v>
                </c:pt>
                <c:pt idx="1">
                  <c:v>0.8</c:v>
                </c:pt>
                <c:pt idx="2">
                  <c:v>0.71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938-44DD-BD04-58F447EC1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00419"/>
        <c:axId val="74959656"/>
      </c:scatterChart>
      <c:valAx>
        <c:axId val="60500419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74959656"/>
        <c:crosses val="autoZero"/>
        <c:crossBetween val="midCat"/>
      </c:valAx>
      <c:valAx>
        <c:axId val="74959656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60500419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sz="1400" b="0" strike="noStrike" spc="-1">
                <a:solidFill>
                  <a:srgbClr val="595959"/>
                </a:solidFill>
                <a:latin typeface="Calibri"/>
              </a:rPr>
              <a:t>Bladder (SUVmean)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Curves!$A$9</c:f>
              <c:strCache>
                <c:ptCount val="1"/>
                <c:pt idx="0">
                  <c:v>Bladder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Curves!$B$9:$D$9</c:f>
              <c:numCache>
                <c:formatCode>General</c:formatCode>
                <c:ptCount val="3"/>
                <c:pt idx="0">
                  <c:v>12.32</c:v>
                </c:pt>
                <c:pt idx="1">
                  <c:v>101.64</c:v>
                </c:pt>
                <c:pt idx="2">
                  <c:v>168.49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7CB-47CC-BB4C-0F5D97A63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3988"/>
        <c:axId val="97915290"/>
      </c:scatterChart>
      <c:valAx>
        <c:axId val="1773988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97915290"/>
        <c:crosses val="autoZero"/>
        <c:crossBetween val="midCat"/>
      </c:valAx>
      <c:valAx>
        <c:axId val="97915290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1773988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Lung, Skin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Curves!$A$4</c:f>
              <c:strCache>
                <c:ptCount val="1"/>
                <c:pt idx="0">
                  <c:v>Lung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Curves!$B$4:$D$4</c:f>
              <c:numCache>
                <c:formatCode>General</c:formatCode>
                <c:ptCount val="3"/>
                <c:pt idx="0">
                  <c:v>0.69</c:v>
                </c:pt>
                <c:pt idx="1">
                  <c:v>0.68</c:v>
                </c:pt>
                <c:pt idx="2">
                  <c:v>0.63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2AC-45E6-A705-F8CEA0E56E4E}"/>
            </c:ext>
          </c:extLst>
        </c:ser>
        <c:ser>
          <c:idx val="1"/>
          <c:order val="1"/>
          <c:tx>
            <c:strRef>
              <c:f>Curves!$A$14</c:f>
              <c:strCache>
                <c:ptCount val="1"/>
                <c:pt idx="0">
                  <c:v>Skin (SUVmean)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Curves!$B$14:$D$14</c:f>
              <c:numCache>
                <c:formatCode>General</c:formatCode>
                <c:ptCount val="3"/>
                <c:pt idx="0">
                  <c:v>0.11</c:v>
                </c:pt>
                <c:pt idx="1">
                  <c:v>0.18</c:v>
                </c:pt>
                <c:pt idx="2">
                  <c:v>0.23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2AC-45E6-A705-F8CEA0E56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2764"/>
        <c:axId val="45970122"/>
      </c:scatterChart>
      <c:valAx>
        <c:axId val="1582764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45970122"/>
        <c:crosses val="autoZero"/>
        <c:crossBetween val="midCat"/>
      </c:valAx>
      <c:valAx>
        <c:axId val="4597012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1582764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Thyroid, Oesophagus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Curves!$A$12</c:f>
              <c:strCache>
                <c:ptCount val="1"/>
                <c:pt idx="0">
                  <c:v>Oesophagus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Curves!$B$12:$D$12</c:f>
              <c:numCache>
                <c:formatCode>General</c:formatCode>
                <c:ptCount val="3"/>
                <c:pt idx="0">
                  <c:v>2.23</c:v>
                </c:pt>
                <c:pt idx="1">
                  <c:v>1.49</c:v>
                </c:pt>
                <c:pt idx="2">
                  <c:v>1.1200000000000001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BC6-469C-99B0-9505AD25621F}"/>
            </c:ext>
          </c:extLst>
        </c:ser>
        <c:ser>
          <c:idx val="1"/>
          <c:order val="1"/>
          <c:tx>
            <c:strRef>
              <c:f>Curves!$A$13</c:f>
              <c:strCache>
                <c:ptCount val="1"/>
                <c:pt idx="0">
                  <c:v>Thyroid (SUVmean)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Curves!$B$13:$D$13</c:f>
              <c:numCache>
                <c:formatCode>General</c:formatCode>
                <c:ptCount val="3"/>
                <c:pt idx="0">
                  <c:v>2.56</c:v>
                </c:pt>
                <c:pt idx="1">
                  <c:v>2.1</c:v>
                </c:pt>
                <c:pt idx="2">
                  <c:v>2.2000000000000002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BC6-469C-99B0-9505AD256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479099"/>
        <c:axId val="52612185"/>
      </c:scatterChart>
      <c:valAx>
        <c:axId val="72479099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52612185"/>
        <c:crosses val="autoZero"/>
        <c:crossBetween val="midCat"/>
      </c:valAx>
      <c:valAx>
        <c:axId val="52612185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72479099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Spleen, Uterus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Curves!$A$17</c:f>
              <c:strCache>
                <c:ptCount val="1"/>
                <c:pt idx="0">
                  <c:v>Spleen (SUVmean)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Curves!$B$17:$D$17</c:f>
              <c:numCache>
                <c:formatCode>General</c:formatCode>
                <c:ptCount val="3"/>
                <c:pt idx="0">
                  <c:v>2.02</c:v>
                </c:pt>
                <c:pt idx="1">
                  <c:v>1.31</c:v>
                </c:pt>
                <c:pt idx="2">
                  <c:v>1.65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530-4ED6-9630-9DC221643F4B}"/>
            </c:ext>
          </c:extLst>
        </c:ser>
        <c:ser>
          <c:idx val="1"/>
          <c:order val="1"/>
          <c:tx>
            <c:strRef>
              <c:f>Curves!$A$18</c:f>
              <c:strCache>
                <c:ptCount val="1"/>
                <c:pt idx="0">
                  <c:v>Uterus (SUVmean)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Curves!$B$1:$D$1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Curves!$B$18:$D$18</c:f>
              <c:numCache>
                <c:formatCode>General</c:formatCode>
                <c:ptCount val="3"/>
                <c:pt idx="0">
                  <c:v>1.74</c:v>
                </c:pt>
                <c:pt idx="1">
                  <c:v>2.42</c:v>
                </c:pt>
                <c:pt idx="2">
                  <c:v>2.39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530-4ED6-9630-9DC221643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31723"/>
        <c:axId val="78298855"/>
      </c:scatterChart>
      <c:valAx>
        <c:axId val="14231723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78298855"/>
        <c:crosses val="autoZero"/>
        <c:crossBetween val="midCat"/>
      </c:valAx>
      <c:valAx>
        <c:axId val="78298855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14231723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Colon, Stomach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Curves!$A$23</c:f>
              <c:strCache>
                <c:ptCount val="1"/>
                <c:pt idx="0">
                  <c:v>Colon (kBq/ml)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Curves!$B$23:$D$23</c:f>
              <c:numCache>
                <c:formatCode>General</c:formatCode>
                <c:ptCount val="3"/>
                <c:pt idx="0">
                  <c:v>6.1</c:v>
                </c:pt>
                <c:pt idx="1">
                  <c:v>4.34</c:v>
                </c:pt>
                <c:pt idx="2">
                  <c:v>1.83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75-4F2C-BE6D-21228C5F5A7F}"/>
            </c:ext>
          </c:extLst>
        </c:ser>
        <c:ser>
          <c:idx val="1"/>
          <c:order val="1"/>
          <c:tx>
            <c:strRef>
              <c:f>Curves!$A$25</c:f>
              <c:strCache>
                <c:ptCount val="1"/>
                <c:pt idx="0">
                  <c:v>Stomach (kBq/ml)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Curves!$B$25:$D$25</c:f>
              <c:numCache>
                <c:formatCode>General</c:formatCode>
                <c:ptCount val="3"/>
                <c:pt idx="0">
                  <c:v>9.85</c:v>
                </c:pt>
                <c:pt idx="1">
                  <c:v>6.01</c:v>
                </c:pt>
                <c:pt idx="2">
                  <c:v>2.46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E75-4F2C-BE6D-21228C5F5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362306"/>
        <c:axId val="84181797"/>
      </c:scatterChart>
      <c:valAx>
        <c:axId val="78362306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84181797"/>
        <c:crosses val="autoZero"/>
        <c:crossBetween val="midCat"/>
      </c:valAx>
      <c:valAx>
        <c:axId val="8418179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7836230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Kidneys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Curves!$A$26</c:f>
              <c:strCache>
                <c:ptCount val="1"/>
                <c:pt idx="0">
                  <c:v>Kidney R (kBq/ml)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Curves!$B$26:$D$26</c:f>
              <c:numCache>
                <c:formatCode>General</c:formatCode>
                <c:ptCount val="3"/>
                <c:pt idx="0">
                  <c:v>66.73</c:v>
                </c:pt>
                <c:pt idx="1">
                  <c:v>53.73</c:v>
                </c:pt>
                <c:pt idx="2">
                  <c:v>31.27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F5F-41DF-8EB2-AC04DA78C815}"/>
            </c:ext>
          </c:extLst>
        </c:ser>
        <c:ser>
          <c:idx val="1"/>
          <c:order val="1"/>
          <c:tx>
            <c:strRef>
              <c:f>Curves!$A$27</c:f>
              <c:strCache>
                <c:ptCount val="1"/>
                <c:pt idx="0">
                  <c:v>Kidney L (kBq/ml)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Curves!$B$27:$D$27</c:f>
              <c:numCache>
                <c:formatCode>General</c:formatCode>
                <c:ptCount val="3"/>
                <c:pt idx="0">
                  <c:v>63.76</c:v>
                </c:pt>
                <c:pt idx="1">
                  <c:v>51.67</c:v>
                </c:pt>
                <c:pt idx="2">
                  <c:v>28.52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F5F-41DF-8EB2-AC04DA78C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549964"/>
        <c:axId val="48586919"/>
      </c:scatterChart>
      <c:valAx>
        <c:axId val="69549964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48586919"/>
        <c:crosses val="autoZero"/>
        <c:crossBetween val="midCat"/>
      </c:valAx>
      <c:valAx>
        <c:axId val="4858691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69549964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sz="1400" b="0" strike="noStrike" spc="-1">
                <a:solidFill>
                  <a:srgbClr val="595959"/>
                </a:solidFill>
                <a:latin typeface="Calibri"/>
              </a:rPr>
              <a:t>Bladder (kBq/ml)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Curves!$A$28</c:f>
              <c:strCache>
                <c:ptCount val="1"/>
                <c:pt idx="0">
                  <c:v>Bladder (kBq/ml)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Curves!$B$28:$D$28</c:f>
              <c:numCache>
                <c:formatCode>General</c:formatCode>
                <c:ptCount val="3"/>
                <c:pt idx="0">
                  <c:v>19.62</c:v>
                </c:pt>
                <c:pt idx="1">
                  <c:v>107.81</c:v>
                </c:pt>
                <c:pt idx="2">
                  <c:v>77.8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D43-46F0-A925-F527A9C5A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691413"/>
        <c:axId val="11212131"/>
      </c:scatterChart>
      <c:valAx>
        <c:axId val="74691413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11212131"/>
        <c:crosses val="autoZero"/>
        <c:crossBetween val="midCat"/>
      </c:valAx>
      <c:valAx>
        <c:axId val="1121213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74691413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de-DE" sz="1400" b="0" strike="noStrike" spc="-1">
                <a:solidFill>
                  <a:srgbClr val="595959"/>
                </a:solidFill>
                <a:latin typeface="Calibri"/>
              </a:rPr>
              <a:t>Lung, Liver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Curves!$A$24</c:f>
              <c:strCache>
                <c:ptCount val="1"/>
                <c:pt idx="0">
                  <c:v>Lung (kBq/ml)</c:v>
                </c:pt>
              </c:strCache>
            </c:strRef>
          </c:tx>
          <c:spPr>
            <a:ln w="19080" cap="rnd">
              <a:solidFill>
                <a:srgbClr val="5B9BD5"/>
              </a:solidFill>
              <a:round/>
            </a:ln>
          </c:spPr>
          <c:marker>
            <c:symbol val="circle"/>
            <c:size val="5"/>
            <c:spPr>
              <a:solidFill>
                <a:srgbClr val="5B9BD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Curves!$B$24:$D$24</c:f>
              <c:numCache>
                <c:formatCode>General</c:formatCode>
                <c:ptCount val="3"/>
                <c:pt idx="0">
                  <c:v>1</c:v>
                </c:pt>
                <c:pt idx="1">
                  <c:v>0.67</c:v>
                </c:pt>
                <c:pt idx="2">
                  <c:v>0.35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E7-4FA1-A09A-098E98B0FA64}"/>
            </c:ext>
          </c:extLst>
        </c:ser>
        <c:ser>
          <c:idx val="1"/>
          <c:order val="1"/>
          <c:tx>
            <c:strRef>
              <c:f>Curves!$A$29</c:f>
              <c:strCache>
                <c:ptCount val="1"/>
                <c:pt idx="0">
                  <c:v>Liver (kBq/ml)</c:v>
                </c:pt>
              </c:strCache>
            </c:strRef>
          </c:tx>
          <c:spPr>
            <a:ln w="19080" cap="rnd">
              <a:solidFill>
                <a:srgbClr val="ED7D31"/>
              </a:solidFill>
              <a:round/>
            </a:ln>
          </c:spPr>
          <c:marker>
            <c:symbol val="circle"/>
            <c:size val="5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Curves!$B$22:$D$22</c:f>
              <c:numCache>
                <c:formatCode>General</c:formatCode>
                <c:ptCount val="3"/>
                <c:pt idx="0">
                  <c:v>15</c:v>
                </c:pt>
                <c:pt idx="1">
                  <c:v>45</c:v>
                </c:pt>
                <c:pt idx="2">
                  <c:v>90</c:v>
                </c:pt>
              </c:numCache>
            </c:numRef>
          </c:xVal>
          <c:yVal>
            <c:numRef>
              <c:f>Curves!$B$29:$D$29</c:f>
              <c:numCache>
                <c:formatCode>General</c:formatCode>
                <c:ptCount val="3"/>
                <c:pt idx="0">
                  <c:v>2.5099999999999998</c:v>
                </c:pt>
                <c:pt idx="1">
                  <c:v>0.98</c:v>
                </c:pt>
                <c:pt idx="2">
                  <c:v>0.77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4E7-4FA1-A09A-098E98B0F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35995"/>
        <c:axId val="30757698"/>
      </c:scatterChart>
      <c:valAx>
        <c:axId val="50235995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30757698"/>
        <c:crosses val="autoZero"/>
        <c:crossBetween val="midCat"/>
      </c:valAx>
      <c:valAx>
        <c:axId val="3075769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de-DE"/>
          </a:p>
        </c:txPr>
        <c:crossAx val="50235995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-720</xdr:colOff>
      <xdr:row>1</xdr:row>
      <xdr:rowOff>19080</xdr:rowOff>
    </xdr:from>
    <xdr:to>
      <xdr:col>12</xdr:col>
      <xdr:colOff>751320</xdr:colOff>
      <xdr:row>15</xdr:row>
      <xdr:rowOff>94320</xdr:rowOff>
    </xdr:to>
    <xdr:graphicFrame macro="">
      <xdr:nvGraphicFramePr>
        <xdr:cNvPr id="2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690480</xdr:colOff>
      <xdr:row>17</xdr:row>
      <xdr:rowOff>181080</xdr:rowOff>
    </xdr:from>
    <xdr:to>
      <xdr:col>12</xdr:col>
      <xdr:colOff>689400</xdr:colOff>
      <xdr:row>41</xdr:row>
      <xdr:rowOff>65880</xdr:rowOff>
    </xdr:to>
    <xdr:graphicFrame macro="">
      <xdr:nvGraphicFramePr>
        <xdr:cNvPr id="3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452520</xdr:colOff>
      <xdr:row>0</xdr:row>
      <xdr:rowOff>57240</xdr:rowOff>
    </xdr:from>
    <xdr:to>
      <xdr:col>19</xdr:col>
      <xdr:colOff>451440</xdr:colOff>
      <xdr:row>14</xdr:row>
      <xdr:rowOff>132480</xdr:rowOff>
    </xdr:to>
    <xdr:graphicFrame macro="">
      <xdr:nvGraphicFramePr>
        <xdr:cNvPr id="4" name="Diagram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13</xdr:col>
      <xdr:colOff>395280</xdr:colOff>
      <xdr:row>17</xdr:row>
      <xdr:rowOff>28440</xdr:rowOff>
    </xdr:from>
    <xdr:to>
      <xdr:col>19</xdr:col>
      <xdr:colOff>394200</xdr:colOff>
      <xdr:row>40</xdr:row>
      <xdr:rowOff>103680</xdr:rowOff>
    </xdr:to>
    <xdr:graphicFrame macro="">
      <xdr:nvGraphicFramePr>
        <xdr:cNvPr id="5" name="Diagram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6</xdr:col>
      <xdr:colOff>595440</xdr:colOff>
      <xdr:row>43</xdr:row>
      <xdr:rowOff>76320</xdr:rowOff>
    </xdr:from>
    <xdr:to>
      <xdr:col>12</xdr:col>
      <xdr:colOff>594360</xdr:colOff>
      <xdr:row>57</xdr:row>
      <xdr:rowOff>151560</xdr:rowOff>
    </xdr:to>
    <xdr:graphicFrame macro="">
      <xdr:nvGraphicFramePr>
        <xdr:cNvPr id="6" name="Diagram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13</xdr:col>
      <xdr:colOff>547560</xdr:colOff>
      <xdr:row>42</xdr:row>
      <xdr:rowOff>57240</xdr:rowOff>
    </xdr:from>
    <xdr:to>
      <xdr:col>19</xdr:col>
      <xdr:colOff>546480</xdr:colOff>
      <xdr:row>56</xdr:row>
      <xdr:rowOff>132480</xdr:rowOff>
    </xdr:to>
    <xdr:graphicFrame macro="">
      <xdr:nvGraphicFramePr>
        <xdr:cNvPr id="7" name="Diagram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623880</xdr:colOff>
      <xdr:row>58</xdr:row>
      <xdr:rowOff>162000</xdr:rowOff>
    </xdr:from>
    <xdr:to>
      <xdr:col>12</xdr:col>
      <xdr:colOff>622800</xdr:colOff>
      <xdr:row>73</xdr:row>
      <xdr:rowOff>46800</xdr:rowOff>
    </xdr:to>
    <xdr:graphicFrame macro="">
      <xdr:nvGraphicFramePr>
        <xdr:cNvPr id="8" name="Diagramm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190440</xdr:colOff>
      <xdr:row>40</xdr:row>
      <xdr:rowOff>100080</xdr:rowOff>
    </xdr:from>
    <xdr:to>
      <xdr:col>6</xdr:col>
      <xdr:colOff>189360</xdr:colOff>
      <xdr:row>54</xdr:row>
      <xdr:rowOff>175320</xdr:rowOff>
    </xdr:to>
    <xdr:graphicFrame macro="">
      <xdr:nvGraphicFramePr>
        <xdr:cNvPr id="9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290520</xdr:colOff>
      <xdr:row>56</xdr:row>
      <xdr:rowOff>47520</xdr:rowOff>
    </xdr:from>
    <xdr:to>
      <xdr:col>6</xdr:col>
      <xdr:colOff>289440</xdr:colOff>
      <xdr:row>70</xdr:row>
      <xdr:rowOff>122760</xdr:rowOff>
    </xdr:to>
    <xdr:graphicFrame macro="">
      <xdr:nvGraphicFramePr>
        <xdr:cNvPr id="10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338040</xdr:colOff>
      <xdr:row>72</xdr:row>
      <xdr:rowOff>57240</xdr:rowOff>
    </xdr:from>
    <xdr:to>
      <xdr:col>6</xdr:col>
      <xdr:colOff>336960</xdr:colOff>
      <xdr:row>86</xdr:row>
      <xdr:rowOff>132480</xdr:rowOff>
    </xdr:to>
    <xdr:graphicFrame macro="">
      <xdr:nvGraphicFramePr>
        <xdr:cNvPr id="11" name="Diagramm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376200</xdr:colOff>
      <xdr:row>89</xdr:row>
      <xdr:rowOff>66600</xdr:rowOff>
    </xdr:from>
    <xdr:to>
      <xdr:col>6</xdr:col>
      <xdr:colOff>375120</xdr:colOff>
      <xdr:row>103</xdr:row>
      <xdr:rowOff>141840</xdr:rowOff>
    </xdr:to>
    <xdr:graphicFrame macro="">
      <xdr:nvGraphicFramePr>
        <xdr:cNvPr id="12" name="Diagram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D31" sqref="D31"/>
    </sheetView>
  </sheetViews>
  <sheetFormatPr baseColWidth="10" defaultColWidth="10.7265625" defaultRowHeight="14.5" x14ac:dyDescent="0.35"/>
  <cols>
    <col min="1" max="1" width="12.7265625" customWidth="1"/>
  </cols>
  <sheetData>
    <row r="1" spans="1:8" x14ac:dyDescent="0.35">
      <c r="A1" s="1">
        <v>45527</v>
      </c>
      <c r="B1" s="2">
        <v>0.46250000000000002</v>
      </c>
    </row>
    <row r="2" spans="1:8" x14ac:dyDescent="0.35">
      <c r="A2" s="1"/>
      <c r="B2" s="2"/>
      <c r="C2" s="3">
        <v>0.54576388888888905</v>
      </c>
    </row>
    <row r="4" spans="1:8" x14ac:dyDescent="0.35">
      <c r="A4" t="s">
        <v>0</v>
      </c>
      <c r="B4" t="s">
        <v>1</v>
      </c>
    </row>
    <row r="5" spans="1:8" x14ac:dyDescent="0.35">
      <c r="A5" t="s">
        <v>2</v>
      </c>
    </row>
    <row r="7" spans="1:8" x14ac:dyDescent="0.35">
      <c r="B7" t="s">
        <v>3</v>
      </c>
      <c r="C7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</row>
    <row r="8" spans="1:8" x14ac:dyDescent="0.35">
      <c r="E8" t="s">
        <v>10</v>
      </c>
      <c r="F8" t="s">
        <v>11</v>
      </c>
      <c r="G8" t="s">
        <v>12</v>
      </c>
      <c r="H8" t="s">
        <v>13</v>
      </c>
    </row>
    <row r="9" spans="1:8" x14ac:dyDescent="0.35">
      <c r="A9" t="s">
        <v>14</v>
      </c>
      <c r="B9">
        <v>1</v>
      </c>
      <c r="C9">
        <v>100</v>
      </c>
      <c r="D9">
        <v>35</v>
      </c>
      <c r="E9" s="4" t="s">
        <v>15</v>
      </c>
      <c r="F9" s="4" t="s">
        <v>16</v>
      </c>
      <c r="G9" s="4" t="s">
        <v>17</v>
      </c>
      <c r="H9" s="4" t="s">
        <v>18</v>
      </c>
    </row>
    <row r="10" spans="1:8" x14ac:dyDescent="0.35">
      <c r="A10" t="s">
        <v>19</v>
      </c>
      <c r="B10">
        <v>2</v>
      </c>
      <c r="C10">
        <v>120</v>
      </c>
      <c r="D10">
        <v>30</v>
      </c>
      <c r="E10" s="4" t="s">
        <v>20</v>
      </c>
      <c r="F10" s="4" t="s">
        <v>21</v>
      </c>
      <c r="G10" s="4" t="s">
        <v>22</v>
      </c>
      <c r="H10" s="4" t="s">
        <v>23</v>
      </c>
    </row>
    <row r="12" spans="1:8" x14ac:dyDescent="0.35">
      <c r="A12" t="s">
        <v>24</v>
      </c>
      <c r="B12">
        <v>3</v>
      </c>
      <c r="C12">
        <v>100</v>
      </c>
      <c r="D12">
        <v>35</v>
      </c>
      <c r="E12" s="4" t="s">
        <v>25</v>
      </c>
      <c r="F12" s="4" t="s">
        <v>26</v>
      </c>
      <c r="G12" s="4" t="s">
        <v>27</v>
      </c>
      <c r="H12" s="4" t="s">
        <v>18</v>
      </c>
    </row>
    <row r="13" spans="1:8" x14ac:dyDescent="0.35">
      <c r="A13" t="s">
        <v>28</v>
      </c>
      <c r="B13">
        <v>4</v>
      </c>
      <c r="C13">
        <v>120</v>
      </c>
      <c r="D13" s="4" t="s">
        <v>29</v>
      </c>
      <c r="E13" s="4" t="s">
        <v>30</v>
      </c>
      <c r="F13" s="4" t="s">
        <v>31</v>
      </c>
      <c r="G13" s="4" t="s">
        <v>22</v>
      </c>
      <c r="H13" s="4" t="s">
        <v>18</v>
      </c>
    </row>
    <row r="15" spans="1:8" x14ac:dyDescent="0.35">
      <c r="A15" t="s">
        <v>32</v>
      </c>
      <c r="B15">
        <v>5</v>
      </c>
      <c r="C15">
        <v>100</v>
      </c>
      <c r="D15">
        <v>35</v>
      </c>
      <c r="E15" s="4" t="s">
        <v>15</v>
      </c>
      <c r="F15" s="4" t="s">
        <v>33</v>
      </c>
      <c r="G15" s="4" t="s">
        <v>34</v>
      </c>
      <c r="H15" s="4" t="s">
        <v>18</v>
      </c>
    </row>
    <row r="16" spans="1:8" x14ac:dyDescent="0.35">
      <c r="A16" t="s">
        <v>19</v>
      </c>
      <c r="B16">
        <v>6</v>
      </c>
      <c r="C16">
        <v>120</v>
      </c>
      <c r="D16">
        <v>30</v>
      </c>
      <c r="E16" s="4" t="s">
        <v>20</v>
      </c>
      <c r="F16" s="4" t="s">
        <v>21</v>
      </c>
      <c r="G16" s="4" t="s">
        <v>22</v>
      </c>
      <c r="H16" s="4" t="s">
        <v>23</v>
      </c>
    </row>
    <row r="20" spans="1:5" x14ac:dyDescent="0.35">
      <c r="E20" t="s">
        <v>35</v>
      </c>
    </row>
    <row r="23" spans="1:5" x14ac:dyDescent="0.35">
      <c r="A23" t="s">
        <v>7</v>
      </c>
      <c r="C23">
        <v>161.4</v>
      </c>
      <c r="D23">
        <v>3.8</v>
      </c>
    </row>
    <row r="24" spans="1:5" x14ac:dyDescent="0.35">
      <c r="A24" t="s">
        <v>36</v>
      </c>
      <c r="B24">
        <v>2.0999999999999999E-3</v>
      </c>
      <c r="C24">
        <f>B24*C$23</f>
        <v>0.33893999999999996</v>
      </c>
      <c r="D24">
        <f>B24*D$23</f>
        <v>7.9799999999999992E-3</v>
      </c>
    </row>
    <row r="25" spans="1:5" x14ac:dyDescent="0.35">
      <c r="A25" t="s">
        <v>37</v>
      </c>
      <c r="B25">
        <v>5.8999999999999999E-3</v>
      </c>
      <c r="C25">
        <f>B25*C$23</f>
        <v>0.95226</v>
      </c>
      <c r="D25">
        <f>B25*D$23</f>
        <v>2.2419999999999999E-2</v>
      </c>
    </row>
    <row r="26" spans="1:5" x14ac:dyDescent="0.35">
      <c r="A26" t="s">
        <v>38</v>
      </c>
      <c r="B26">
        <v>1.4E-3</v>
      </c>
      <c r="C26">
        <f>B26*C$23</f>
        <v>0.22595999999999999</v>
      </c>
      <c r="D26">
        <f>B26*D$23</f>
        <v>5.3200000000000001E-3</v>
      </c>
    </row>
    <row r="27" spans="1:5" x14ac:dyDescent="0.35">
      <c r="A27" t="s">
        <v>39</v>
      </c>
      <c r="B27">
        <v>1.5E-3</v>
      </c>
      <c r="C27">
        <f>B27*C$23</f>
        <v>0.24210000000000001</v>
      </c>
      <c r="D27">
        <f>B27*D$23</f>
        <v>5.7000000000000002E-3</v>
      </c>
    </row>
    <row r="28" spans="1:5" x14ac:dyDescent="0.35">
      <c r="A28" t="s">
        <v>40</v>
      </c>
      <c r="B28">
        <v>1.5E-3</v>
      </c>
      <c r="C28">
        <f>B28*C$23</f>
        <v>0.24210000000000001</v>
      </c>
      <c r="D28">
        <f>B28*D$23</f>
        <v>5.7000000000000002E-3</v>
      </c>
    </row>
    <row r="30" spans="1:5" x14ac:dyDescent="0.35">
      <c r="B30">
        <f>SUM(B24:B28)</f>
        <v>1.24E-2</v>
      </c>
      <c r="C30">
        <f>SUM(C24:C28)</f>
        <v>2.00136</v>
      </c>
      <c r="D30">
        <f>SUM(D24:D28)</f>
        <v>4.7119999999999995E-2</v>
      </c>
    </row>
    <row r="31" spans="1:5" x14ac:dyDescent="0.35">
      <c r="B31">
        <v>1.4999999999999999E-2</v>
      </c>
      <c r="C31">
        <f>B31*C$23</f>
        <v>2.4209999999999998</v>
      </c>
      <c r="D31">
        <f>B31*D$23</f>
        <v>5.6999999999999995E-2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>
      <selection activeCell="C43" sqref="C43"/>
    </sheetView>
  </sheetViews>
  <sheetFormatPr baseColWidth="10" defaultColWidth="10.7265625" defaultRowHeight="14.5" x14ac:dyDescent="0.35"/>
  <sheetData>
    <row r="1" spans="1:2" x14ac:dyDescent="0.35">
      <c r="A1" t="s">
        <v>41</v>
      </c>
      <c r="B1" t="s">
        <v>42</v>
      </c>
    </row>
    <row r="2" spans="1:2" x14ac:dyDescent="0.35">
      <c r="A2" t="s">
        <v>43</v>
      </c>
      <c r="B2">
        <v>0.2</v>
      </c>
    </row>
    <row r="3" spans="1:2" x14ac:dyDescent="0.35">
      <c r="A3" t="s">
        <v>44</v>
      </c>
      <c r="B3">
        <v>0.12</v>
      </c>
    </row>
    <row r="4" spans="1:2" x14ac:dyDescent="0.35">
      <c r="A4" t="s">
        <v>45</v>
      </c>
      <c r="B4">
        <v>0.12</v>
      </c>
    </row>
    <row r="5" spans="1:2" x14ac:dyDescent="0.35">
      <c r="A5" t="s">
        <v>46</v>
      </c>
      <c r="B5">
        <v>0.12</v>
      </c>
    </row>
    <row r="6" spans="1:2" x14ac:dyDescent="0.35">
      <c r="A6" t="s">
        <v>47</v>
      </c>
      <c r="B6">
        <v>0.12</v>
      </c>
    </row>
    <row r="7" spans="1:2" x14ac:dyDescent="0.35">
      <c r="A7" t="s">
        <v>48</v>
      </c>
      <c r="B7">
        <v>0.05</v>
      </c>
    </row>
    <row r="8" spans="1:2" x14ac:dyDescent="0.35">
      <c r="A8" t="s">
        <v>49</v>
      </c>
      <c r="B8">
        <v>0.05</v>
      </c>
    </row>
    <row r="9" spans="1:2" x14ac:dyDescent="0.35">
      <c r="A9" t="s">
        <v>50</v>
      </c>
      <c r="B9">
        <v>0.05</v>
      </c>
    </row>
    <row r="10" spans="1:2" x14ac:dyDescent="0.35">
      <c r="A10" t="s">
        <v>51</v>
      </c>
      <c r="B10">
        <v>0.05</v>
      </c>
    </row>
    <row r="11" spans="1:2" x14ac:dyDescent="0.35">
      <c r="A11" t="s">
        <v>52</v>
      </c>
      <c r="B11">
        <v>0.05</v>
      </c>
    </row>
    <row r="12" spans="1:2" x14ac:dyDescent="0.35">
      <c r="A12" t="s">
        <v>53</v>
      </c>
      <c r="B12">
        <v>0.01</v>
      </c>
    </row>
    <row r="13" spans="1:2" x14ac:dyDescent="0.35">
      <c r="A13" t="s">
        <v>54</v>
      </c>
      <c r="B13">
        <v>0.01</v>
      </c>
    </row>
    <row r="14" spans="1:2" x14ac:dyDescent="0.35">
      <c r="A14" t="s">
        <v>55</v>
      </c>
      <c r="B14">
        <v>0.05</v>
      </c>
    </row>
    <row r="16" spans="1:2" x14ac:dyDescent="0.35">
      <c r="B16">
        <f>SUM(B2:B14)</f>
        <v>1.0000000000000002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zoomScaleNormal="100" workbookViewId="0">
      <selection activeCell="D37" sqref="D37"/>
    </sheetView>
  </sheetViews>
  <sheetFormatPr baseColWidth="10" defaultColWidth="10.7265625" defaultRowHeight="14.5" x14ac:dyDescent="0.35"/>
  <sheetData>
    <row r="1" spans="1:4" x14ac:dyDescent="0.35">
      <c r="A1" t="s">
        <v>56</v>
      </c>
      <c r="B1">
        <v>15</v>
      </c>
      <c r="C1">
        <v>45</v>
      </c>
      <c r="D1">
        <v>90</v>
      </c>
    </row>
    <row r="2" spans="1:4" x14ac:dyDescent="0.35">
      <c r="A2" t="s">
        <v>57</v>
      </c>
      <c r="B2">
        <v>1.45</v>
      </c>
      <c r="C2">
        <v>1.47</v>
      </c>
      <c r="D2">
        <v>2.3199999999999998</v>
      </c>
    </row>
    <row r="3" spans="1:4" x14ac:dyDescent="0.35">
      <c r="A3" t="s">
        <v>58</v>
      </c>
      <c r="B3">
        <v>2.72</v>
      </c>
      <c r="C3">
        <v>3.79</v>
      </c>
      <c r="D3">
        <v>3.17</v>
      </c>
    </row>
    <row r="4" spans="1:4" x14ac:dyDescent="0.35">
      <c r="A4" t="s">
        <v>59</v>
      </c>
      <c r="B4">
        <v>0.69</v>
      </c>
      <c r="C4">
        <v>0.68</v>
      </c>
      <c r="D4">
        <v>0.63</v>
      </c>
    </row>
    <row r="5" spans="1:4" x14ac:dyDescent="0.35">
      <c r="A5" t="s">
        <v>60</v>
      </c>
      <c r="B5">
        <v>0.88</v>
      </c>
      <c r="C5">
        <v>0.81</v>
      </c>
      <c r="D5">
        <v>0.95</v>
      </c>
    </row>
    <row r="6" spans="1:4" x14ac:dyDescent="0.35">
      <c r="A6" t="s">
        <v>61</v>
      </c>
      <c r="B6">
        <v>6.83</v>
      </c>
      <c r="C6">
        <v>6.14</v>
      </c>
      <c r="D6">
        <v>5.74</v>
      </c>
    </row>
    <row r="7" spans="1:4" x14ac:dyDescent="0.35">
      <c r="A7" t="s">
        <v>62</v>
      </c>
      <c r="B7">
        <v>43.93</v>
      </c>
      <c r="C7">
        <v>51.61</v>
      </c>
      <c r="D7">
        <v>56.94</v>
      </c>
    </row>
    <row r="8" spans="1:4" x14ac:dyDescent="0.35">
      <c r="A8" t="s">
        <v>63</v>
      </c>
      <c r="B8">
        <v>46.5</v>
      </c>
      <c r="C8">
        <v>52.96</v>
      </c>
      <c r="D8">
        <v>54.88</v>
      </c>
    </row>
    <row r="9" spans="1:4" x14ac:dyDescent="0.35">
      <c r="A9" t="s">
        <v>64</v>
      </c>
      <c r="B9">
        <v>12.32</v>
      </c>
      <c r="C9">
        <v>101.64</v>
      </c>
      <c r="D9">
        <v>168.49</v>
      </c>
    </row>
    <row r="10" spans="1:4" x14ac:dyDescent="0.35">
      <c r="A10" t="s">
        <v>65</v>
      </c>
      <c r="B10">
        <v>0.18</v>
      </c>
      <c r="C10">
        <v>0.14000000000000001</v>
      </c>
      <c r="D10">
        <v>0.15</v>
      </c>
    </row>
    <row r="11" spans="1:4" x14ac:dyDescent="0.35">
      <c r="A11" t="s">
        <v>66</v>
      </c>
      <c r="B11">
        <v>1.88</v>
      </c>
      <c r="C11">
        <v>1.04</v>
      </c>
      <c r="D11">
        <v>1.76</v>
      </c>
    </row>
    <row r="12" spans="1:4" x14ac:dyDescent="0.35">
      <c r="A12" t="s">
        <v>67</v>
      </c>
      <c r="B12">
        <v>2.23</v>
      </c>
      <c r="C12">
        <v>1.49</v>
      </c>
      <c r="D12">
        <v>1.1200000000000001</v>
      </c>
    </row>
    <row r="13" spans="1:4" x14ac:dyDescent="0.35">
      <c r="A13" t="s">
        <v>68</v>
      </c>
      <c r="B13">
        <v>2.56</v>
      </c>
      <c r="C13">
        <v>2.1</v>
      </c>
      <c r="D13">
        <v>2.2000000000000002</v>
      </c>
    </row>
    <row r="14" spans="1:4" x14ac:dyDescent="0.35">
      <c r="A14" t="s">
        <v>69</v>
      </c>
      <c r="B14">
        <v>0.11</v>
      </c>
      <c r="C14">
        <v>0.18</v>
      </c>
      <c r="D14">
        <v>0.23</v>
      </c>
    </row>
    <row r="15" spans="1:4" x14ac:dyDescent="0.35">
      <c r="A15" t="s">
        <v>70</v>
      </c>
      <c r="B15">
        <v>0.79</v>
      </c>
      <c r="C15">
        <v>0.8</v>
      </c>
      <c r="D15">
        <v>0.71</v>
      </c>
    </row>
    <row r="16" spans="1:4" x14ac:dyDescent="0.35">
      <c r="A16" t="s">
        <v>55</v>
      </c>
    </row>
    <row r="17" spans="1:4" x14ac:dyDescent="0.35">
      <c r="A17" t="s">
        <v>71</v>
      </c>
      <c r="B17">
        <v>2.02</v>
      </c>
      <c r="C17">
        <v>1.31</v>
      </c>
      <c r="D17">
        <v>1.65</v>
      </c>
    </row>
    <row r="18" spans="1:4" x14ac:dyDescent="0.35">
      <c r="A18" t="s">
        <v>72</v>
      </c>
      <c r="B18">
        <v>1.74</v>
      </c>
      <c r="C18">
        <v>2.42</v>
      </c>
      <c r="D18">
        <v>2.39</v>
      </c>
    </row>
    <row r="22" spans="1:4" x14ac:dyDescent="0.35">
      <c r="A22" t="s">
        <v>56</v>
      </c>
      <c r="B22">
        <v>15</v>
      </c>
      <c r="C22">
        <v>45</v>
      </c>
      <c r="D22">
        <v>90</v>
      </c>
    </row>
    <row r="23" spans="1:4" x14ac:dyDescent="0.35">
      <c r="A23" t="s">
        <v>73</v>
      </c>
      <c r="B23">
        <v>6.1</v>
      </c>
      <c r="C23">
        <v>4.34</v>
      </c>
      <c r="D23">
        <v>1.83</v>
      </c>
    </row>
    <row r="24" spans="1:4" x14ac:dyDescent="0.35">
      <c r="A24" t="s">
        <v>74</v>
      </c>
      <c r="B24">
        <v>1</v>
      </c>
      <c r="C24">
        <v>0.67</v>
      </c>
      <c r="D24">
        <v>0.35</v>
      </c>
    </row>
    <row r="25" spans="1:4" x14ac:dyDescent="0.35">
      <c r="A25" t="s">
        <v>75</v>
      </c>
      <c r="B25">
        <v>9.85</v>
      </c>
      <c r="C25">
        <v>6.01</v>
      </c>
      <c r="D25">
        <v>2.46</v>
      </c>
    </row>
    <row r="26" spans="1:4" x14ac:dyDescent="0.35">
      <c r="A26" t="s">
        <v>76</v>
      </c>
      <c r="B26">
        <v>66.73</v>
      </c>
      <c r="C26">
        <v>53.73</v>
      </c>
      <c r="D26">
        <v>31.27</v>
      </c>
    </row>
    <row r="27" spans="1:4" x14ac:dyDescent="0.35">
      <c r="A27" t="s">
        <v>77</v>
      </c>
      <c r="B27">
        <v>63.76</v>
      </c>
      <c r="C27">
        <v>51.67</v>
      </c>
      <c r="D27">
        <v>28.52</v>
      </c>
    </row>
    <row r="28" spans="1:4" x14ac:dyDescent="0.35">
      <c r="A28" t="s">
        <v>78</v>
      </c>
      <c r="B28">
        <v>19.62</v>
      </c>
      <c r="C28">
        <v>107.81</v>
      </c>
      <c r="D28">
        <v>77.8</v>
      </c>
    </row>
    <row r="29" spans="1:4" x14ac:dyDescent="0.35">
      <c r="A29" t="s">
        <v>79</v>
      </c>
      <c r="B29">
        <v>2.5099999999999998</v>
      </c>
      <c r="C29">
        <v>0.98</v>
      </c>
      <c r="D29">
        <v>0.77</v>
      </c>
    </row>
    <row r="30" spans="1:4" x14ac:dyDescent="0.35">
      <c r="A30" t="s">
        <v>49</v>
      </c>
      <c r="B30">
        <v>0.23</v>
      </c>
      <c r="C30">
        <v>0.13</v>
      </c>
      <c r="D30">
        <v>0.08</v>
      </c>
    </row>
    <row r="31" spans="1:4" x14ac:dyDescent="0.35">
      <c r="A31" t="s">
        <v>51</v>
      </c>
      <c r="B31">
        <v>3.26</v>
      </c>
      <c r="C31">
        <v>1.71</v>
      </c>
      <c r="D31">
        <v>0.67</v>
      </c>
    </row>
    <row r="32" spans="1:4" x14ac:dyDescent="0.35">
      <c r="A32" t="s">
        <v>80</v>
      </c>
      <c r="B32">
        <v>3.79</v>
      </c>
      <c r="C32">
        <v>1.62</v>
      </c>
      <c r="D32">
        <v>0.84</v>
      </c>
    </row>
    <row r="33" spans="1:4" x14ac:dyDescent="0.35">
      <c r="A33" t="s">
        <v>81</v>
      </c>
      <c r="B33">
        <v>0.15</v>
      </c>
      <c r="C33">
        <v>0.17</v>
      </c>
      <c r="D33">
        <v>0.11</v>
      </c>
    </row>
    <row r="34" spans="1:4" x14ac:dyDescent="0.35">
      <c r="A34" t="s">
        <v>82</v>
      </c>
      <c r="B34">
        <v>1.1000000000000001</v>
      </c>
      <c r="C34">
        <v>0.72</v>
      </c>
      <c r="D34">
        <v>0.49</v>
      </c>
    </row>
    <row r="35" spans="1:4" x14ac:dyDescent="0.35">
      <c r="A35" t="s">
        <v>83</v>
      </c>
      <c r="B35">
        <v>0.73</v>
      </c>
      <c r="C35">
        <v>0.61</v>
      </c>
      <c r="D35">
        <v>0.27</v>
      </c>
    </row>
    <row r="36" spans="1:4" x14ac:dyDescent="0.35">
      <c r="A36" t="s">
        <v>84</v>
      </c>
      <c r="B36">
        <v>2.8</v>
      </c>
      <c r="C36">
        <v>1.18</v>
      </c>
      <c r="D36">
        <v>0.83</v>
      </c>
    </row>
    <row r="37" spans="1:4" x14ac:dyDescent="0.35">
      <c r="A37" t="s">
        <v>85</v>
      </c>
      <c r="B37">
        <v>5.94</v>
      </c>
      <c r="C37">
        <v>2.41</v>
      </c>
      <c r="D37">
        <v>1.31</v>
      </c>
    </row>
    <row r="38" spans="1:4" x14ac:dyDescent="0.35">
      <c r="A38" t="s">
        <v>86</v>
      </c>
      <c r="B38">
        <v>2.2200000000000002</v>
      </c>
      <c r="C38">
        <v>1.91</v>
      </c>
      <c r="D38">
        <v>1.59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B1" zoomScaleNormal="100" workbookViewId="0">
      <selection activeCell="H41" sqref="H41"/>
    </sheetView>
  </sheetViews>
  <sheetFormatPr baseColWidth="10" defaultColWidth="11.54296875" defaultRowHeight="14.5" x14ac:dyDescent="0.35"/>
  <cols>
    <col min="5" max="9" width="11.54296875" style="5"/>
  </cols>
  <sheetData>
    <row r="1" spans="1:9" s="6" customFormat="1" x14ac:dyDescent="0.35">
      <c r="A1" s="6" t="s">
        <v>56</v>
      </c>
      <c r="B1" s="6">
        <v>15</v>
      </c>
      <c r="C1" s="6">
        <v>45</v>
      </c>
      <c r="D1" s="6">
        <v>104</v>
      </c>
      <c r="E1" s="7" t="s">
        <v>87</v>
      </c>
      <c r="F1" s="7" t="s">
        <v>87</v>
      </c>
      <c r="G1" s="7" t="s">
        <v>87</v>
      </c>
      <c r="H1" s="8" t="s">
        <v>87</v>
      </c>
      <c r="I1" s="7" t="s">
        <v>88</v>
      </c>
    </row>
    <row r="2" spans="1:9" x14ac:dyDescent="0.35">
      <c r="A2" t="s">
        <v>73</v>
      </c>
      <c r="B2">
        <v>6.1</v>
      </c>
      <c r="C2">
        <v>4.34</v>
      </c>
      <c r="D2">
        <v>1.83</v>
      </c>
      <c r="E2" s="5">
        <f t="shared" ref="E2:E17" si="0">B2*B$1/2</f>
        <v>45.75</v>
      </c>
      <c r="F2" s="5">
        <f t="shared" ref="F2:F17" si="1">ABS(B2-C2)/2*(C$1-B$1)</f>
        <v>26.4</v>
      </c>
      <c r="G2" s="5">
        <f t="shared" ref="G2:G17" si="2">ABS(C2-D2)/2*(D$1-C$1)</f>
        <v>74.044999999999987</v>
      </c>
      <c r="H2" s="9">
        <f t="shared" ref="H2:H17" si="3">D2*67.629/LN(2)</f>
        <v>178.5494819441119</v>
      </c>
      <c r="I2" s="5">
        <f t="shared" ref="I2:I17" si="4">SUM(E2:H2)</f>
        <v>324.7444819441119</v>
      </c>
    </row>
    <row r="3" spans="1:9" x14ac:dyDescent="0.35">
      <c r="A3" t="s">
        <v>74</v>
      </c>
      <c r="B3">
        <v>1</v>
      </c>
      <c r="C3">
        <v>0.67</v>
      </c>
      <c r="D3">
        <v>0.35</v>
      </c>
      <c r="E3" s="5">
        <f t="shared" si="0"/>
        <v>7.5</v>
      </c>
      <c r="F3" s="5">
        <f t="shared" si="1"/>
        <v>4.9499999999999993</v>
      </c>
      <c r="G3" s="5">
        <f t="shared" si="2"/>
        <v>9.4400000000000013</v>
      </c>
      <c r="H3" s="9">
        <f t="shared" si="3"/>
        <v>34.148808022097896</v>
      </c>
      <c r="I3" s="5">
        <f t="shared" si="4"/>
        <v>56.038808022097896</v>
      </c>
    </row>
    <row r="4" spans="1:9" x14ac:dyDescent="0.35">
      <c r="A4" t="s">
        <v>75</v>
      </c>
      <c r="B4">
        <v>9.85</v>
      </c>
      <c r="C4">
        <v>6.01</v>
      </c>
      <c r="D4">
        <v>2.46</v>
      </c>
      <c r="E4" s="5">
        <f t="shared" si="0"/>
        <v>73.875</v>
      </c>
      <c r="F4" s="5">
        <f t="shared" si="1"/>
        <v>57.599999999999994</v>
      </c>
      <c r="G4" s="5">
        <f t="shared" si="2"/>
        <v>104.72499999999999</v>
      </c>
      <c r="H4" s="9">
        <f t="shared" si="3"/>
        <v>240.01733638388811</v>
      </c>
      <c r="I4" s="5">
        <f t="shared" si="4"/>
        <v>476.2173363838881</v>
      </c>
    </row>
    <row r="5" spans="1:9" x14ac:dyDescent="0.35">
      <c r="A5" t="s">
        <v>76</v>
      </c>
      <c r="B5">
        <v>66.73</v>
      </c>
      <c r="C5">
        <v>53.73</v>
      </c>
      <c r="D5">
        <v>31.27</v>
      </c>
      <c r="E5" s="5">
        <f t="shared" si="0"/>
        <v>500.47500000000002</v>
      </c>
      <c r="F5" s="5">
        <f t="shared" si="1"/>
        <v>195.00000000000011</v>
      </c>
      <c r="G5" s="5">
        <f t="shared" si="2"/>
        <v>662.56999999999994</v>
      </c>
      <c r="H5" s="9">
        <f t="shared" si="3"/>
        <v>3050.9520767171466</v>
      </c>
      <c r="I5" s="5">
        <f t="shared" si="4"/>
        <v>4408.9970767171471</v>
      </c>
    </row>
    <row r="6" spans="1:9" x14ac:dyDescent="0.35">
      <c r="A6" t="s">
        <v>77</v>
      </c>
      <c r="B6">
        <v>63.76</v>
      </c>
      <c r="C6">
        <v>51.67</v>
      </c>
      <c r="D6">
        <v>28.52</v>
      </c>
      <c r="E6" s="5">
        <f t="shared" si="0"/>
        <v>478.2</v>
      </c>
      <c r="F6" s="5">
        <f t="shared" si="1"/>
        <v>181.34999999999994</v>
      </c>
      <c r="G6" s="5">
        <f t="shared" si="2"/>
        <v>682.92500000000007</v>
      </c>
      <c r="H6" s="9">
        <f t="shared" si="3"/>
        <v>2782.6400136863772</v>
      </c>
      <c r="I6" s="5">
        <f t="shared" si="4"/>
        <v>4125.1150136863771</v>
      </c>
    </row>
    <row r="7" spans="1:9" x14ac:dyDescent="0.35">
      <c r="A7" t="s">
        <v>78</v>
      </c>
      <c r="B7">
        <v>19.62</v>
      </c>
      <c r="C7">
        <v>107.81</v>
      </c>
      <c r="D7">
        <v>77.8</v>
      </c>
      <c r="E7" s="5">
        <f t="shared" si="0"/>
        <v>147.15</v>
      </c>
      <c r="F7" s="5">
        <f t="shared" si="1"/>
        <v>1322.85</v>
      </c>
      <c r="G7" s="5">
        <f t="shared" si="2"/>
        <v>885.29500000000019</v>
      </c>
      <c r="H7" s="9">
        <f t="shared" si="3"/>
        <v>7590.7921831977619</v>
      </c>
      <c r="I7" s="5">
        <f t="shared" si="4"/>
        <v>9946.087183197762</v>
      </c>
    </row>
    <row r="8" spans="1:9" x14ac:dyDescent="0.35">
      <c r="A8" t="s">
        <v>79</v>
      </c>
      <c r="B8">
        <v>2.5099999999999998</v>
      </c>
      <c r="C8">
        <v>0.98</v>
      </c>
      <c r="D8">
        <v>0.77</v>
      </c>
      <c r="E8" s="5">
        <f t="shared" si="0"/>
        <v>18.824999999999999</v>
      </c>
      <c r="F8" s="5">
        <f t="shared" si="1"/>
        <v>22.949999999999996</v>
      </c>
      <c r="G8" s="5">
        <f t="shared" si="2"/>
        <v>6.1949999999999985</v>
      </c>
      <c r="H8" s="9">
        <f t="shared" si="3"/>
        <v>75.127377648615379</v>
      </c>
      <c r="I8" s="5">
        <f t="shared" si="4"/>
        <v>123.09737764861538</v>
      </c>
    </row>
    <row r="9" spans="1:9" x14ac:dyDescent="0.35">
      <c r="A9" t="s">
        <v>49</v>
      </c>
      <c r="B9">
        <v>0.23</v>
      </c>
      <c r="C9">
        <v>0.13</v>
      </c>
      <c r="D9">
        <v>0.08</v>
      </c>
      <c r="E9" s="5">
        <f t="shared" si="0"/>
        <v>1.7250000000000001</v>
      </c>
      <c r="F9" s="5">
        <f t="shared" si="1"/>
        <v>1.5</v>
      </c>
      <c r="G9" s="5">
        <f t="shared" si="2"/>
        <v>1.4750000000000001</v>
      </c>
      <c r="H9" s="9">
        <f t="shared" si="3"/>
        <v>7.8054418336223774</v>
      </c>
      <c r="I9" s="5">
        <f t="shared" si="4"/>
        <v>12.505441833622378</v>
      </c>
    </row>
    <row r="10" spans="1:9" x14ac:dyDescent="0.35">
      <c r="A10" t="s">
        <v>51</v>
      </c>
      <c r="B10">
        <v>3.26</v>
      </c>
      <c r="C10">
        <v>1.71</v>
      </c>
      <c r="D10">
        <v>0.67</v>
      </c>
      <c r="E10" s="5">
        <f t="shared" si="0"/>
        <v>24.45</v>
      </c>
      <c r="F10" s="5">
        <f t="shared" si="1"/>
        <v>23.249999999999996</v>
      </c>
      <c r="G10" s="5">
        <f t="shared" si="2"/>
        <v>30.68</v>
      </c>
      <c r="H10" s="9">
        <f t="shared" si="3"/>
        <v>65.370575356587423</v>
      </c>
      <c r="I10" s="5">
        <f t="shared" si="4"/>
        <v>143.75057535658743</v>
      </c>
    </row>
    <row r="11" spans="1:9" x14ac:dyDescent="0.35">
      <c r="A11" t="s">
        <v>80</v>
      </c>
      <c r="B11">
        <v>3.79</v>
      </c>
      <c r="C11">
        <v>1.62</v>
      </c>
      <c r="D11">
        <v>0.84</v>
      </c>
      <c r="E11" s="5">
        <f t="shared" si="0"/>
        <v>28.425000000000001</v>
      </c>
      <c r="F11" s="5">
        <f t="shared" si="1"/>
        <v>32.549999999999997</v>
      </c>
      <c r="G11" s="5">
        <f t="shared" si="2"/>
        <v>23.010000000000005</v>
      </c>
      <c r="H11" s="9">
        <f t="shared" si="3"/>
        <v>81.957139253034953</v>
      </c>
      <c r="I11" s="5">
        <f t="shared" si="4"/>
        <v>165.94213925303495</v>
      </c>
    </row>
    <row r="12" spans="1:9" x14ac:dyDescent="0.35">
      <c r="A12" t="s">
        <v>81</v>
      </c>
      <c r="B12">
        <v>0.15</v>
      </c>
      <c r="C12">
        <v>0.17</v>
      </c>
      <c r="D12">
        <v>0.11</v>
      </c>
      <c r="E12" s="5">
        <f t="shared" si="0"/>
        <v>1.125</v>
      </c>
      <c r="F12" s="5">
        <f t="shared" si="1"/>
        <v>0.30000000000000027</v>
      </c>
      <c r="G12" s="5">
        <f t="shared" si="2"/>
        <v>1.7700000000000002</v>
      </c>
      <c r="H12" s="9">
        <f t="shared" si="3"/>
        <v>10.73248252123077</v>
      </c>
      <c r="I12" s="5">
        <f t="shared" si="4"/>
        <v>13.92748252123077</v>
      </c>
    </row>
    <row r="13" spans="1:9" x14ac:dyDescent="0.35">
      <c r="A13" t="s">
        <v>82</v>
      </c>
      <c r="B13">
        <v>1.1000000000000001</v>
      </c>
      <c r="C13">
        <v>0.72</v>
      </c>
      <c r="D13">
        <v>0.49</v>
      </c>
      <c r="E13" s="5">
        <f t="shared" si="0"/>
        <v>8.25</v>
      </c>
      <c r="F13" s="5">
        <f t="shared" si="1"/>
        <v>5.700000000000002</v>
      </c>
      <c r="G13" s="5">
        <f t="shared" si="2"/>
        <v>6.7849999999999993</v>
      </c>
      <c r="H13" s="9">
        <f t="shared" si="3"/>
        <v>47.808331230937057</v>
      </c>
      <c r="I13" s="5">
        <f t="shared" si="4"/>
        <v>68.543331230937056</v>
      </c>
    </row>
    <row r="14" spans="1:9" x14ac:dyDescent="0.35">
      <c r="A14" t="s">
        <v>83</v>
      </c>
      <c r="B14">
        <v>0.73</v>
      </c>
      <c r="C14">
        <v>0.61</v>
      </c>
      <c r="D14">
        <v>0.27</v>
      </c>
      <c r="E14" s="5">
        <f t="shared" si="0"/>
        <v>5.4749999999999996</v>
      </c>
      <c r="F14" s="5">
        <f t="shared" si="1"/>
        <v>1.7999999999999998</v>
      </c>
      <c r="G14" s="5">
        <f t="shared" si="2"/>
        <v>10.029999999999999</v>
      </c>
      <c r="H14" s="9">
        <f t="shared" si="3"/>
        <v>26.343366188475525</v>
      </c>
      <c r="I14" s="5">
        <f t="shared" si="4"/>
        <v>43.648366188475521</v>
      </c>
    </row>
    <row r="15" spans="1:9" x14ac:dyDescent="0.35">
      <c r="A15" t="s">
        <v>84</v>
      </c>
      <c r="B15">
        <v>2.8</v>
      </c>
      <c r="C15">
        <v>1.18</v>
      </c>
      <c r="D15">
        <v>0.83</v>
      </c>
      <c r="E15" s="5">
        <f t="shared" si="0"/>
        <v>21</v>
      </c>
      <c r="F15" s="5">
        <f t="shared" si="1"/>
        <v>24.299999999999997</v>
      </c>
      <c r="G15" s="5">
        <f t="shared" si="2"/>
        <v>10.324999999999999</v>
      </c>
      <c r="H15" s="9">
        <f t="shared" si="3"/>
        <v>80.981459023832159</v>
      </c>
      <c r="I15" s="5">
        <f t="shared" si="4"/>
        <v>136.60645902383214</v>
      </c>
    </row>
    <row r="16" spans="1:9" x14ac:dyDescent="0.35">
      <c r="A16" t="s">
        <v>85</v>
      </c>
      <c r="B16">
        <v>5.94</v>
      </c>
      <c r="C16">
        <v>2.41</v>
      </c>
      <c r="D16">
        <v>1.31</v>
      </c>
      <c r="E16" s="5">
        <f t="shared" si="0"/>
        <v>44.550000000000004</v>
      </c>
      <c r="F16" s="5">
        <f t="shared" si="1"/>
        <v>52.95</v>
      </c>
      <c r="G16" s="5">
        <f t="shared" si="2"/>
        <v>32.450000000000003</v>
      </c>
      <c r="H16" s="9">
        <f t="shared" si="3"/>
        <v>127.81411002556642</v>
      </c>
      <c r="I16" s="5">
        <f t="shared" si="4"/>
        <v>257.76411002556642</v>
      </c>
    </row>
    <row r="17" spans="1:10" x14ac:dyDescent="0.35">
      <c r="A17" t="s">
        <v>86</v>
      </c>
      <c r="B17">
        <v>2.2200000000000002</v>
      </c>
      <c r="C17">
        <v>1.91</v>
      </c>
      <c r="D17">
        <v>1.59</v>
      </c>
      <c r="E17" s="5">
        <f t="shared" si="0"/>
        <v>16.650000000000002</v>
      </c>
      <c r="F17" s="5">
        <f t="shared" si="1"/>
        <v>4.6500000000000039</v>
      </c>
      <c r="G17" s="5">
        <f t="shared" si="2"/>
        <v>9.4399999999999959</v>
      </c>
      <c r="H17" s="9">
        <f t="shared" si="3"/>
        <v>155.13315644324476</v>
      </c>
      <c r="I17" s="5">
        <f t="shared" si="4"/>
        <v>185.87315644324477</v>
      </c>
    </row>
    <row r="21" spans="1:10" s="6" customFormat="1" x14ac:dyDescent="0.35">
      <c r="A21" s="6" t="s">
        <v>56</v>
      </c>
      <c r="B21" s="6">
        <v>15</v>
      </c>
      <c r="C21" s="6">
        <v>45</v>
      </c>
      <c r="D21" s="6">
        <v>104</v>
      </c>
      <c r="E21" s="7" t="s">
        <v>89</v>
      </c>
      <c r="F21" s="7" t="s">
        <v>89</v>
      </c>
      <c r="G21" s="7" t="s">
        <v>89</v>
      </c>
      <c r="H21" s="8" t="s">
        <v>89</v>
      </c>
      <c r="I21" s="7" t="s">
        <v>88</v>
      </c>
      <c r="J21" s="10" t="s">
        <v>90</v>
      </c>
    </row>
    <row r="22" spans="1:10" x14ac:dyDescent="0.35">
      <c r="A22" t="s">
        <v>73</v>
      </c>
      <c r="B22">
        <v>6.1</v>
      </c>
      <c r="C22">
        <v>4.34</v>
      </c>
      <c r="D22">
        <v>1.83</v>
      </c>
      <c r="E22" s="11">
        <f t="shared" ref="E22:E37" si="5">B22*B$1*60/2</f>
        <v>2745</v>
      </c>
      <c r="F22" s="11">
        <f t="shared" ref="F22:F37" si="6">ABS(B22-C22)/2*(C$1-B$1)*60</f>
        <v>1584</v>
      </c>
      <c r="G22" s="11">
        <f t="shared" ref="G22:G37" si="7">ABS(C22-D22)/2*(D$1-C$1)*60</f>
        <v>4442.6999999999989</v>
      </c>
      <c r="H22" s="12">
        <f t="shared" ref="H22:H37" si="8">D22*67.629/LN(2)*60</f>
        <v>10712.968916646714</v>
      </c>
      <c r="I22" s="11">
        <f t="shared" ref="I22:I37" si="9">SUM(E22:H22)</f>
        <v>19484.668916646711</v>
      </c>
      <c r="J22" s="10">
        <f t="shared" ref="J22:J37" si="10">H22/I22</f>
        <v>0.54981529131829887</v>
      </c>
    </row>
    <row r="23" spans="1:10" x14ac:dyDescent="0.35">
      <c r="A23" t="s">
        <v>74</v>
      </c>
      <c r="B23">
        <v>1</v>
      </c>
      <c r="C23">
        <v>0.67</v>
      </c>
      <c r="D23">
        <v>0.35</v>
      </c>
      <c r="E23" s="11">
        <f t="shared" si="5"/>
        <v>450</v>
      </c>
      <c r="F23" s="11">
        <f t="shared" si="6"/>
        <v>296.99999999999994</v>
      </c>
      <c r="G23" s="11">
        <f t="shared" si="7"/>
        <v>566.40000000000009</v>
      </c>
      <c r="H23" s="12">
        <f t="shared" si="8"/>
        <v>2048.9284813258737</v>
      </c>
      <c r="I23" s="11">
        <f t="shared" si="9"/>
        <v>3362.3284813258738</v>
      </c>
      <c r="J23" s="10">
        <f t="shared" si="10"/>
        <v>0.60937784416527785</v>
      </c>
    </row>
    <row r="24" spans="1:10" x14ac:dyDescent="0.35">
      <c r="A24" t="s">
        <v>75</v>
      </c>
      <c r="B24">
        <v>9.85</v>
      </c>
      <c r="C24">
        <v>6.01</v>
      </c>
      <c r="D24">
        <v>2.46</v>
      </c>
      <c r="E24" s="11">
        <f t="shared" si="5"/>
        <v>4432.5</v>
      </c>
      <c r="F24" s="11">
        <f t="shared" si="6"/>
        <v>3455.9999999999995</v>
      </c>
      <c r="G24" s="11">
        <f t="shared" si="7"/>
        <v>6283.5</v>
      </c>
      <c r="H24" s="12">
        <f t="shared" si="8"/>
        <v>14401.040183033287</v>
      </c>
      <c r="I24" s="11">
        <f t="shared" si="9"/>
        <v>28573.040183033285</v>
      </c>
      <c r="J24" s="10">
        <f t="shared" si="10"/>
        <v>0.50400797712749679</v>
      </c>
    </row>
    <row r="25" spans="1:10" x14ac:dyDescent="0.35">
      <c r="A25" t="s">
        <v>76</v>
      </c>
      <c r="B25">
        <v>66.73</v>
      </c>
      <c r="C25">
        <v>53.73</v>
      </c>
      <c r="D25">
        <v>31.27</v>
      </c>
      <c r="E25" s="11">
        <f t="shared" si="5"/>
        <v>30028.5</v>
      </c>
      <c r="F25" s="11">
        <f t="shared" si="6"/>
        <v>11700.000000000007</v>
      </c>
      <c r="G25" s="11">
        <f t="shared" si="7"/>
        <v>39754.199999999997</v>
      </c>
      <c r="H25" s="12">
        <f t="shared" si="8"/>
        <v>183057.12460302879</v>
      </c>
      <c r="I25" s="11">
        <f t="shared" si="9"/>
        <v>264539.82460302883</v>
      </c>
      <c r="J25" s="10">
        <f t="shared" si="10"/>
        <v>0.69198323873438028</v>
      </c>
    </row>
    <row r="26" spans="1:10" x14ac:dyDescent="0.35">
      <c r="A26" t="s">
        <v>77</v>
      </c>
      <c r="B26">
        <v>63.76</v>
      </c>
      <c r="C26">
        <v>51.67</v>
      </c>
      <c r="D26">
        <v>28.52</v>
      </c>
      <c r="E26" s="11">
        <f t="shared" si="5"/>
        <v>28692</v>
      </c>
      <c r="F26" s="11">
        <f t="shared" si="6"/>
        <v>10880.999999999996</v>
      </c>
      <c r="G26" s="11">
        <f t="shared" si="7"/>
        <v>40975.500000000007</v>
      </c>
      <c r="H26" s="12">
        <f t="shared" si="8"/>
        <v>166958.40082118264</v>
      </c>
      <c r="I26" s="11">
        <f t="shared" si="9"/>
        <v>247506.90082118264</v>
      </c>
      <c r="J26" s="10">
        <f t="shared" si="10"/>
        <v>0.67456058908759797</v>
      </c>
    </row>
    <row r="27" spans="1:10" x14ac:dyDescent="0.35">
      <c r="A27" t="s">
        <v>78</v>
      </c>
      <c r="B27">
        <v>19.62</v>
      </c>
      <c r="C27">
        <v>107.81</v>
      </c>
      <c r="D27">
        <v>77.8</v>
      </c>
      <c r="E27" s="11">
        <f t="shared" si="5"/>
        <v>8829</v>
      </c>
      <c r="F27" s="11">
        <f t="shared" si="6"/>
        <v>79371</v>
      </c>
      <c r="G27" s="11">
        <f t="shared" si="7"/>
        <v>53117.700000000012</v>
      </c>
      <c r="H27" s="12">
        <f t="shared" si="8"/>
        <v>455447.53099186573</v>
      </c>
      <c r="I27" s="11">
        <f t="shared" si="9"/>
        <v>596765.23099186574</v>
      </c>
      <c r="J27" s="10">
        <f t="shared" si="10"/>
        <v>0.76319381113219331</v>
      </c>
    </row>
    <row r="28" spans="1:10" x14ac:dyDescent="0.35">
      <c r="A28" t="s">
        <v>79</v>
      </c>
      <c r="B28">
        <v>2.5099999999999998</v>
      </c>
      <c r="C28">
        <v>0.98</v>
      </c>
      <c r="D28">
        <v>0.77</v>
      </c>
      <c r="E28" s="11">
        <f t="shared" si="5"/>
        <v>1129.5</v>
      </c>
      <c r="F28" s="11">
        <f t="shared" si="6"/>
        <v>1376.9999999999998</v>
      </c>
      <c r="G28" s="11">
        <f t="shared" si="7"/>
        <v>371.69999999999993</v>
      </c>
      <c r="H28" s="12">
        <f t="shared" si="8"/>
        <v>4507.6426589169223</v>
      </c>
      <c r="I28" s="11">
        <f t="shared" si="9"/>
        <v>7385.8426589169221</v>
      </c>
      <c r="J28" s="10">
        <f t="shared" si="10"/>
        <v>0.61030851415103582</v>
      </c>
    </row>
    <row r="29" spans="1:10" x14ac:dyDescent="0.35">
      <c r="A29" t="s">
        <v>49</v>
      </c>
      <c r="B29">
        <v>0.23</v>
      </c>
      <c r="C29">
        <v>0.13</v>
      </c>
      <c r="D29">
        <v>0.08</v>
      </c>
      <c r="E29" s="11">
        <f t="shared" si="5"/>
        <v>103.5</v>
      </c>
      <c r="F29" s="11">
        <f t="shared" si="6"/>
        <v>90</v>
      </c>
      <c r="G29" s="11">
        <f t="shared" si="7"/>
        <v>88.5</v>
      </c>
      <c r="H29" s="12">
        <f t="shared" si="8"/>
        <v>468.32651001734263</v>
      </c>
      <c r="I29" s="11">
        <f t="shared" si="9"/>
        <v>750.32651001734257</v>
      </c>
      <c r="J29" s="10">
        <f t="shared" si="10"/>
        <v>0.62416361912431695</v>
      </c>
    </row>
    <row r="30" spans="1:10" x14ac:dyDescent="0.35">
      <c r="A30" t="s">
        <v>51</v>
      </c>
      <c r="B30">
        <v>3.26</v>
      </c>
      <c r="C30">
        <v>1.71</v>
      </c>
      <c r="D30">
        <v>0.67</v>
      </c>
      <c r="E30" s="11">
        <f t="shared" si="5"/>
        <v>1467</v>
      </c>
      <c r="F30" s="11">
        <f t="shared" si="6"/>
        <v>1394.9999999999998</v>
      </c>
      <c r="G30" s="11">
        <f t="shared" si="7"/>
        <v>1840.8</v>
      </c>
      <c r="H30" s="12">
        <f t="shared" si="8"/>
        <v>3922.2345213952453</v>
      </c>
      <c r="I30" s="11">
        <f t="shared" si="9"/>
        <v>8625.034521395246</v>
      </c>
      <c r="J30" s="10">
        <f t="shared" si="10"/>
        <v>0.45475000843947433</v>
      </c>
    </row>
    <row r="31" spans="1:10" x14ac:dyDescent="0.35">
      <c r="A31" t="s">
        <v>80</v>
      </c>
      <c r="B31">
        <v>3.79</v>
      </c>
      <c r="C31">
        <v>1.62</v>
      </c>
      <c r="D31">
        <v>0.84</v>
      </c>
      <c r="E31" s="11">
        <f t="shared" si="5"/>
        <v>1705.5</v>
      </c>
      <c r="F31" s="11">
        <f t="shared" si="6"/>
        <v>1952.9999999999998</v>
      </c>
      <c r="G31" s="11">
        <f t="shared" si="7"/>
        <v>1380.6000000000004</v>
      </c>
      <c r="H31" s="12">
        <f t="shared" si="8"/>
        <v>4917.4283551820972</v>
      </c>
      <c r="I31" s="11">
        <f t="shared" si="9"/>
        <v>9956.5283551820976</v>
      </c>
      <c r="J31" s="10">
        <f t="shared" si="10"/>
        <v>0.4938898559579466</v>
      </c>
    </row>
    <row r="32" spans="1:10" x14ac:dyDescent="0.35">
      <c r="A32" t="s">
        <v>81</v>
      </c>
      <c r="B32">
        <v>0.15</v>
      </c>
      <c r="C32">
        <v>0.17</v>
      </c>
      <c r="D32">
        <v>0.11</v>
      </c>
      <c r="E32" s="11">
        <f t="shared" si="5"/>
        <v>67.5</v>
      </c>
      <c r="F32" s="11">
        <f t="shared" si="6"/>
        <v>18.000000000000014</v>
      </c>
      <c r="G32" s="11">
        <f t="shared" si="7"/>
        <v>106.20000000000002</v>
      </c>
      <c r="H32" s="12">
        <f t="shared" si="8"/>
        <v>643.94895127384621</v>
      </c>
      <c r="I32" s="11">
        <f t="shared" si="9"/>
        <v>835.64895127384625</v>
      </c>
      <c r="J32" s="10">
        <f t="shared" si="10"/>
        <v>0.77059745039136773</v>
      </c>
    </row>
    <row r="33" spans="1:10" x14ac:dyDescent="0.35">
      <c r="A33" t="s">
        <v>82</v>
      </c>
      <c r="B33">
        <v>1.1000000000000001</v>
      </c>
      <c r="C33">
        <v>0.72</v>
      </c>
      <c r="D33">
        <v>0.49</v>
      </c>
      <c r="E33" s="11">
        <f t="shared" si="5"/>
        <v>495</v>
      </c>
      <c r="F33" s="11">
        <f t="shared" si="6"/>
        <v>342.00000000000011</v>
      </c>
      <c r="G33" s="11">
        <f t="shared" si="7"/>
        <v>407.09999999999997</v>
      </c>
      <c r="H33" s="12">
        <f t="shared" si="8"/>
        <v>2868.4998738562235</v>
      </c>
      <c r="I33" s="11">
        <f t="shared" si="9"/>
        <v>4112.5998738562239</v>
      </c>
      <c r="J33" s="10">
        <f t="shared" si="10"/>
        <v>0.6974906292467844</v>
      </c>
    </row>
    <row r="34" spans="1:10" x14ac:dyDescent="0.35">
      <c r="A34" t="s">
        <v>83</v>
      </c>
      <c r="B34">
        <v>0.73</v>
      </c>
      <c r="C34">
        <v>0.61</v>
      </c>
      <c r="D34">
        <v>0.27</v>
      </c>
      <c r="E34" s="11">
        <f t="shared" si="5"/>
        <v>328.5</v>
      </c>
      <c r="F34" s="11">
        <f t="shared" si="6"/>
        <v>107.99999999999999</v>
      </c>
      <c r="G34" s="11">
        <f t="shared" si="7"/>
        <v>601.79999999999995</v>
      </c>
      <c r="H34" s="12">
        <f t="shared" si="8"/>
        <v>1580.6019713085316</v>
      </c>
      <c r="I34" s="11">
        <f t="shared" si="9"/>
        <v>2618.9019713085318</v>
      </c>
      <c r="J34" s="10">
        <f t="shared" si="10"/>
        <v>0.60353613408400519</v>
      </c>
    </row>
    <row r="35" spans="1:10" x14ac:dyDescent="0.35">
      <c r="A35" t="s">
        <v>84</v>
      </c>
      <c r="B35">
        <v>2.8</v>
      </c>
      <c r="C35">
        <v>1.18</v>
      </c>
      <c r="D35">
        <v>0.83</v>
      </c>
      <c r="E35" s="11">
        <f t="shared" si="5"/>
        <v>1260</v>
      </c>
      <c r="F35" s="11">
        <f t="shared" si="6"/>
        <v>1457.9999999999998</v>
      </c>
      <c r="G35" s="11">
        <f t="shared" si="7"/>
        <v>619.5</v>
      </c>
      <c r="H35" s="12">
        <f t="shared" si="8"/>
        <v>4858.8875414299291</v>
      </c>
      <c r="I35" s="11">
        <f t="shared" si="9"/>
        <v>8196.3875414299291</v>
      </c>
      <c r="J35" s="10">
        <f t="shared" si="10"/>
        <v>0.59280841918100113</v>
      </c>
    </row>
    <row r="36" spans="1:10" x14ac:dyDescent="0.35">
      <c r="A36" t="s">
        <v>85</v>
      </c>
      <c r="B36">
        <v>5.94</v>
      </c>
      <c r="C36">
        <v>2.41</v>
      </c>
      <c r="D36">
        <v>1.31</v>
      </c>
      <c r="E36" s="11">
        <f t="shared" si="5"/>
        <v>2673.0000000000005</v>
      </c>
      <c r="F36" s="11">
        <f t="shared" si="6"/>
        <v>3177</v>
      </c>
      <c r="G36" s="11">
        <f t="shared" si="7"/>
        <v>1947.0000000000002</v>
      </c>
      <c r="H36" s="12">
        <f t="shared" si="8"/>
        <v>7668.8466015339854</v>
      </c>
      <c r="I36" s="11">
        <f t="shared" si="9"/>
        <v>15465.846601533985</v>
      </c>
      <c r="J36" s="10">
        <f t="shared" si="10"/>
        <v>0.49585689028968827</v>
      </c>
    </row>
    <row r="37" spans="1:10" x14ac:dyDescent="0.35">
      <c r="A37" t="s">
        <v>86</v>
      </c>
      <c r="B37">
        <v>2.2200000000000002</v>
      </c>
      <c r="C37">
        <v>1.91</v>
      </c>
      <c r="D37">
        <v>1.59</v>
      </c>
      <c r="E37" s="11">
        <f t="shared" si="5"/>
        <v>999.00000000000011</v>
      </c>
      <c r="F37" s="11">
        <f t="shared" si="6"/>
        <v>279.00000000000023</v>
      </c>
      <c r="G37" s="11">
        <f t="shared" si="7"/>
        <v>566.39999999999975</v>
      </c>
      <c r="H37" s="12">
        <f t="shared" si="8"/>
        <v>9307.9893865946851</v>
      </c>
      <c r="I37" s="11">
        <f t="shared" si="9"/>
        <v>11152.389386594685</v>
      </c>
      <c r="J37" s="10">
        <f t="shared" si="10"/>
        <v>0.83461840005183174</v>
      </c>
    </row>
    <row r="40" spans="1:10" x14ac:dyDescent="0.35">
      <c r="H40" s="9" t="s">
        <v>91</v>
      </c>
      <c r="J40" s="13" t="s">
        <v>92</v>
      </c>
    </row>
    <row r="41" spans="1:10" x14ac:dyDescent="0.35">
      <c r="H41" s="9" t="s">
        <v>93</v>
      </c>
      <c r="J41" s="13" t="s">
        <v>91</v>
      </c>
    </row>
    <row r="42" spans="1:10" x14ac:dyDescent="0.35">
      <c r="H42" s="9" t="s">
        <v>94</v>
      </c>
      <c r="J42" s="13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Roman,Standard"&amp;12&amp;Kffffff&amp;A</oddHeader>
    <oddFooter>&amp;C&amp;"Times New Roman,Standard"&amp;12&amp;KffffffSeite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Patientenprotokoll</vt:lpstr>
      <vt:lpstr>Tissue Weighting Factors</vt:lpstr>
      <vt:lpstr>Curves</vt:lpstr>
      <vt:lpstr>Tracer Kinetics</vt:lpstr>
    </vt:vector>
  </TitlesOfParts>
  <Company>UMMD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Wüstemann, Jan</dc:creator>
  <dc:description/>
  <cp:lastModifiedBy>Wüstemann, Jan</cp:lastModifiedBy>
  <cp:revision>2</cp:revision>
  <dcterms:created xsi:type="dcterms:W3CDTF">2025-02-18T08:53:59Z</dcterms:created>
  <dcterms:modified xsi:type="dcterms:W3CDTF">2025-03-30T10:12:49Z</dcterms:modified>
  <dc:language>de-DE</dc:language>
</cp:coreProperties>
</file>