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7440" windowHeight="8100"/>
  </bookViews>
  <sheets>
    <sheet name="Sheet1" sheetId="1" r:id="rId1"/>
  </sheets>
  <definedNames>
    <definedName name="_xlnm._FilterDatabase" localSheetId="0" hidden="1">Sheet1!$A$1:$AN$481</definedName>
  </definedNames>
  <calcPr calcId="125725"/>
</workbook>
</file>

<file path=xl/calcChain.xml><?xml version="1.0" encoding="utf-8"?>
<calcChain xmlns="http://schemas.openxmlformats.org/spreadsheetml/2006/main">
  <c r="S140" i="1"/>
  <c r="S138"/>
  <c r="S144"/>
  <c r="S124"/>
  <c r="S97"/>
  <c r="S91"/>
  <c r="U91" s="1"/>
  <c r="S90"/>
  <c r="U90" s="1"/>
  <c r="S82"/>
  <c r="S39"/>
  <c r="U39" s="1"/>
  <c r="S50"/>
  <c r="U3"/>
  <c r="U4"/>
  <c r="U5"/>
  <c r="U6"/>
  <c r="U7"/>
  <c r="U11"/>
  <c r="U13"/>
  <c r="U14"/>
  <c r="U15"/>
  <c r="U16"/>
  <c r="U17"/>
  <c r="U18"/>
  <c r="U20"/>
  <c r="U21"/>
  <c r="U22"/>
  <c r="U23"/>
  <c r="U24"/>
  <c r="U25"/>
  <c r="U26"/>
  <c r="U27"/>
  <c r="U28"/>
  <c r="U29"/>
  <c r="U30"/>
  <c r="U31"/>
  <c r="U32"/>
  <c r="U33"/>
  <c r="U34"/>
  <c r="U35"/>
  <c r="U37"/>
  <c r="U38"/>
  <c r="U40"/>
  <c r="U41"/>
  <c r="U42"/>
  <c r="U43"/>
  <c r="U46"/>
  <c r="U47"/>
  <c r="U52"/>
  <c r="U53"/>
  <c r="U54"/>
  <c r="U55"/>
  <c r="U58"/>
  <c r="U59"/>
  <c r="U60"/>
  <c r="U61"/>
  <c r="U62"/>
  <c r="U66"/>
  <c r="U67"/>
  <c r="U68"/>
  <c r="U69"/>
  <c r="U70"/>
  <c r="U71"/>
  <c r="U72"/>
  <c r="U73"/>
  <c r="U74"/>
  <c r="U75"/>
  <c r="U78"/>
  <c r="U79"/>
  <c r="U86"/>
  <c r="U87"/>
  <c r="U92"/>
  <c r="U93"/>
  <c r="U100"/>
  <c r="U101"/>
  <c r="U102"/>
  <c r="U103"/>
  <c r="U106"/>
  <c r="U107"/>
  <c r="U108"/>
  <c r="U109"/>
  <c r="U112"/>
  <c r="U113"/>
  <c r="U114"/>
  <c r="U115"/>
  <c r="U116"/>
  <c r="U117"/>
  <c r="U120"/>
  <c r="U121"/>
  <c r="U126"/>
  <c r="U127"/>
  <c r="U129"/>
  <c r="U131"/>
  <c r="U134"/>
  <c r="U135"/>
  <c r="U137"/>
  <c r="U138"/>
  <c r="U140"/>
  <c r="U142"/>
  <c r="U147"/>
  <c r="U148"/>
  <c r="U149"/>
  <c r="U151"/>
  <c r="U152"/>
  <c r="U153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5"/>
  <c r="U216"/>
  <c r="U217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9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80"/>
  <c r="U382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60"/>
  <c r="U461"/>
  <c r="U462"/>
  <c r="U463"/>
  <c r="U464"/>
  <c r="U465"/>
  <c r="U466"/>
  <c r="U468"/>
  <c r="U469"/>
  <c r="U470"/>
  <c r="U471"/>
  <c r="U472"/>
  <c r="U473"/>
  <c r="U474"/>
  <c r="U475"/>
  <c r="U476"/>
  <c r="U477"/>
  <c r="U478"/>
  <c r="U479"/>
  <c r="U2"/>
  <c r="Q480"/>
  <c r="U480" s="1"/>
  <c r="Q467"/>
  <c r="U467" s="1"/>
  <c r="Q459"/>
  <c r="U459" s="1"/>
  <c r="Q481"/>
  <c r="U481" s="1"/>
  <c r="AI447"/>
  <c r="AG441"/>
  <c r="AG439"/>
  <c r="AG437"/>
  <c r="AG431"/>
  <c r="AG429"/>
  <c r="AG425"/>
  <c r="AG424"/>
  <c r="AG375"/>
  <c r="Y384"/>
  <c r="Y382"/>
  <c r="Y378"/>
  <c r="Y380"/>
  <c r="S378"/>
  <c r="U378" s="1"/>
  <c r="Q383"/>
  <c r="U383" s="1"/>
  <c r="Q381"/>
  <c r="U381" s="1"/>
  <c r="Q404"/>
  <c r="U404" s="1"/>
  <c r="Q379"/>
  <c r="U379" s="1"/>
  <c r="AG339"/>
  <c r="Y342"/>
  <c r="Y338"/>
  <c r="AG247"/>
  <c r="AG245"/>
  <c r="AG234"/>
  <c r="Q251"/>
  <c r="U251" s="1"/>
  <c r="Q247"/>
  <c r="U247" s="1"/>
  <c r="Q245"/>
  <c r="U245" s="1"/>
  <c r="Q250"/>
  <c r="U250" s="1"/>
  <c r="Q248"/>
  <c r="U248" s="1"/>
  <c r="Q243"/>
  <c r="U243" s="1"/>
  <c r="Q246"/>
  <c r="U246" s="1"/>
  <c r="Q244"/>
  <c r="U244" s="1"/>
  <c r="Q242"/>
  <c r="U242" s="1"/>
  <c r="AG199"/>
  <c r="Q219"/>
  <c r="U219" s="1"/>
  <c r="Q218"/>
  <c r="U218" s="1"/>
  <c r="Q213"/>
  <c r="U213" s="1"/>
  <c r="Q214"/>
  <c r="U214" s="1"/>
  <c r="AI123"/>
  <c r="AG156"/>
  <c r="AG143"/>
  <c r="AG136"/>
  <c r="AG129"/>
  <c r="AG102"/>
  <c r="AG67"/>
  <c r="AG51"/>
  <c r="AG8"/>
  <c r="AG2"/>
  <c r="AI185"/>
  <c r="AG165"/>
  <c r="Q156"/>
  <c r="U156" s="1"/>
  <c r="Q155"/>
  <c r="U155" s="1"/>
  <c r="Q154"/>
  <c r="U154" s="1"/>
  <c r="Y153"/>
  <c r="Q150"/>
  <c r="U150" s="1"/>
  <c r="Q146"/>
  <c r="U146" s="1"/>
  <c r="Q145"/>
  <c r="U145" s="1"/>
  <c r="Q144"/>
  <c r="Q143"/>
  <c r="U143" s="1"/>
  <c r="Q141"/>
  <c r="U141" s="1"/>
  <c r="Q139"/>
  <c r="U139" s="1"/>
  <c r="Q136"/>
  <c r="U136" s="1"/>
  <c r="Y133"/>
  <c r="Q133"/>
  <c r="U133" s="1"/>
  <c r="Q132"/>
  <c r="U132" s="1"/>
  <c r="Q130"/>
  <c r="U130" s="1"/>
  <c r="Q128"/>
  <c r="U128" s="1"/>
  <c r="Q125"/>
  <c r="U125" s="1"/>
  <c r="Q124"/>
  <c r="U124" s="1"/>
  <c r="Q123"/>
  <c r="U123" s="1"/>
  <c r="Q122"/>
  <c r="U122" s="1"/>
  <c r="Q119"/>
  <c r="U119" s="1"/>
  <c r="Q118"/>
  <c r="U118" s="1"/>
  <c r="Q111"/>
  <c r="U111" s="1"/>
  <c r="Y110"/>
  <c r="Q110"/>
  <c r="U110" s="1"/>
  <c r="Y108"/>
  <c r="Q105"/>
  <c r="U105" s="1"/>
  <c r="Q104"/>
  <c r="U104" s="1"/>
  <c r="Q99"/>
  <c r="U99" s="1"/>
  <c r="Q98"/>
  <c r="U98" s="1"/>
  <c r="Q97"/>
  <c r="Q96"/>
  <c r="U96" s="1"/>
  <c r="Q95"/>
  <c r="U95" s="1"/>
  <c r="Q94"/>
  <c r="U94" s="1"/>
  <c r="Q89"/>
  <c r="U89" s="1"/>
  <c r="Q88"/>
  <c r="U88" s="1"/>
  <c r="Q85"/>
  <c r="U85" s="1"/>
  <c r="Y84"/>
  <c r="Q84"/>
  <c r="U84" s="1"/>
  <c r="Q83"/>
  <c r="U83" s="1"/>
  <c r="Y82"/>
  <c r="Q82"/>
  <c r="Q81"/>
  <c r="U81" s="1"/>
  <c r="Q80"/>
  <c r="U80" s="1"/>
  <c r="Q77"/>
  <c r="U77" s="1"/>
  <c r="Q76"/>
  <c r="U76" s="1"/>
  <c r="Y72"/>
  <c r="Q65"/>
  <c r="U65" s="1"/>
  <c r="Q64"/>
  <c r="U64" s="1"/>
  <c r="Q63"/>
  <c r="U63" s="1"/>
  <c r="Y57"/>
  <c r="Q57"/>
  <c r="U57" s="1"/>
  <c r="Q56"/>
  <c r="U56" s="1"/>
  <c r="Y51"/>
  <c r="Q51"/>
  <c r="U51" s="1"/>
  <c r="Q50"/>
  <c r="U50" s="1"/>
  <c r="Q49"/>
  <c r="U49" s="1"/>
  <c r="Y48"/>
  <c r="Q48"/>
  <c r="U48" s="1"/>
  <c r="Y46"/>
  <c r="Q45"/>
  <c r="U45" s="1"/>
  <c r="Q44"/>
  <c r="U44" s="1"/>
  <c r="Y38"/>
  <c r="S36"/>
  <c r="U36" s="1"/>
  <c r="Y28"/>
  <c r="Q19"/>
  <c r="U19" s="1"/>
  <c r="Q12"/>
  <c r="U12" s="1"/>
  <c r="Q10"/>
  <c r="U10" s="1"/>
  <c r="Q9"/>
  <c r="U9" s="1"/>
  <c r="Q8"/>
  <c r="U8" s="1"/>
  <c r="Y6"/>
  <c r="Y3"/>
  <c r="U144" l="1"/>
  <c r="U82"/>
  <c r="U97"/>
</calcChain>
</file>

<file path=xl/sharedStrings.xml><?xml version="1.0" encoding="utf-8"?>
<sst xmlns="http://schemas.openxmlformats.org/spreadsheetml/2006/main" count="7078" uniqueCount="168">
  <si>
    <t>pack</t>
  </si>
  <si>
    <t>dyad</t>
  </si>
  <si>
    <t>subject</t>
  </si>
  <si>
    <t>proximity</t>
  </si>
  <si>
    <t>affiliation</t>
  </si>
  <si>
    <t>session</t>
  </si>
  <si>
    <t>silent_cofeeding_dur</t>
  </si>
  <si>
    <t>comm_cofeeding_dur</t>
  </si>
  <si>
    <t>feeding_alone_dur</t>
  </si>
  <si>
    <t>aggression_dur</t>
  </si>
  <si>
    <t>ger-ama</t>
  </si>
  <si>
    <t>geronimo</t>
  </si>
  <si>
    <t>amarok</t>
  </si>
  <si>
    <t>ger-ken</t>
  </si>
  <si>
    <t>NA</t>
  </si>
  <si>
    <t>kenai</t>
  </si>
  <si>
    <t>ama-ken</t>
  </si>
  <si>
    <t>kaspar</t>
  </si>
  <si>
    <t>kas-ara</t>
  </si>
  <si>
    <t>aragorn</t>
  </si>
  <si>
    <t>kas-shi</t>
  </si>
  <si>
    <t>shima</t>
  </si>
  <si>
    <t>kas-tal</t>
  </si>
  <si>
    <t>tala</t>
  </si>
  <si>
    <t>kas-chi</t>
  </si>
  <si>
    <t>chitto</t>
  </si>
  <si>
    <t>ara-shi</t>
  </si>
  <si>
    <t>ara-tal</t>
  </si>
  <si>
    <t>ara-chi</t>
  </si>
  <si>
    <t>shi-tal</t>
  </si>
  <si>
    <t>shi-chi</t>
  </si>
  <si>
    <t>tal-chi</t>
  </si>
  <si>
    <t>latency_eat</t>
  </si>
  <si>
    <t>ger-wam</t>
  </si>
  <si>
    <t>ger-yuk</t>
  </si>
  <si>
    <t>wam-yuk</t>
  </si>
  <si>
    <t>wamblee</t>
  </si>
  <si>
    <t>yukon</t>
  </si>
  <si>
    <t>date</t>
  </si>
  <si>
    <t>11.12.14</t>
  </si>
  <si>
    <t>02.04.15</t>
  </si>
  <si>
    <t>12.04.15</t>
  </si>
  <si>
    <t>24.05.15</t>
  </si>
  <si>
    <t>10.05.15</t>
  </si>
  <si>
    <t>20.8.15</t>
  </si>
  <si>
    <t>scrounging_dur</t>
  </si>
  <si>
    <t>waiting_dur</t>
  </si>
  <si>
    <t>begging_dur</t>
  </si>
  <si>
    <t>defending_freq</t>
  </si>
  <si>
    <t>arrive_first_bin</t>
  </si>
  <si>
    <t>3.9.13</t>
  </si>
  <si>
    <t>20.3.14</t>
  </si>
  <si>
    <t>8.5.14</t>
  </si>
  <si>
    <t>22.5.14</t>
  </si>
  <si>
    <t>12.6.14</t>
  </si>
  <si>
    <t>13.11.14</t>
  </si>
  <si>
    <t>lying</t>
  </si>
  <si>
    <t>hanging</t>
  </si>
  <si>
    <t>13.6.13</t>
  </si>
  <si>
    <t>5.7.13</t>
  </si>
  <si>
    <t>8.7.14</t>
  </si>
  <si>
    <t>21.8.14</t>
  </si>
  <si>
    <t>22.2.15</t>
  </si>
  <si>
    <t>29.4.15</t>
  </si>
  <si>
    <t>species</t>
  </si>
  <si>
    <t>wolf</t>
  </si>
  <si>
    <t>mer-nia</t>
  </si>
  <si>
    <t>mer-gom</t>
  </si>
  <si>
    <t>mer-sah</t>
  </si>
  <si>
    <t>mer-hia</t>
  </si>
  <si>
    <t>mer-ima</t>
  </si>
  <si>
    <t>nia-gom</t>
  </si>
  <si>
    <t>nia-sah</t>
  </si>
  <si>
    <t>nia-hia</t>
  </si>
  <si>
    <t>nia-ima</t>
  </si>
  <si>
    <t>gom-sah</t>
  </si>
  <si>
    <t>gom-hia</t>
  </si>
  <si>
    <t>gom-ima</t>
  </si>
  <si>
    <t>sah-hia</t>
  </si>
  <si>
    <t>sah-ima</t>
  </si>
  <si>
    <t>hia-ima</t>
  </si>
  <si>
    <t>meru</t>
  </si>
  <si>
    <t>nia</t>
  </si>
  <si>
    <t>gombo</t>
  </si>
  <si>
    <t>sahibu</t>
  </si>
  <si>
    <t>hiari</t>
  </si>
  <si>
    <t>imara</t>
  </si>
  <si>
    <t>dog</t>
  </si>
  <si>
    <t>7.8.14</t>
  </si>
  <si>
    <t>12.9.14</t>
  </si>
  <si>
    <t>9.7.15</t>
  </si>
  <si>
    <t>6.10.15</t>
  </si>
  <si>
    <t>nur-lay</t>
  </si>
  <si>
    <t>nur-zur</t>
  </si>
  <si>
    <t>nur-pep</t>
  </si>
  <si>
    <t>nur-enz</t>
  </si>
  <si>
    <t>nur-pan</t>
  </si>
  <si>
    <t>lay-zur</t>
  </si>
  <si>
    <t>lay-pep</t>
  </si>
  <si>
    <t>lay-enz</t>
  </si>
  <si>
    <t>lay-pan</t>
  </si>
  <si>
    <t>zur-pep</t>
  </si>
  <si>
    <t>zur-enz</t>
  </si>
  <si>
    <t>zur-pan</t>
  </si>
  <si>
    <t>pep-enz</t>
  </si>
  <si>
    <t>pep-pan</t>
  </si>
  <si>
    <t>enz-pan</t>
  </si>
  <si>
    <t>nuru</t>
  </si>
  <si>
    <t>layla</t>
  </si>
  <si>
    <t>zuri</t>
  </si>
  <si>
    <t>pepeo</t>
  </si>
  <si>
    <t>enzi</t>
  </si>
  <si>
    <t>panya</t>
  </si>
  <si>
    <t>14.11.14</t>
  </si>
  <si>
    <t>20.6.15</t>
  </si>
  <si>
    <t>obs_period</t>
  </si>
  <si>
    <t>8.8.14</t>
  </si>
  <si>
    <t>nur-ban</t>
  </si>
  <si>
    <t>banzai</t>
  </si>
  <si>
    <t>lay-ban</t>
  </si>
  <si>
    <t>zur-ban</t>
  </si>
  <si>
    <t>pep-ban</t>
  </si>
  <si>
    <t>enz-ban</t>
  </si>
  <si>
    <t>pan-ban</t>
  </si>
  <si>
    <t>14.9.14</t>
  </si>
  <si>
    <t>asa-bor</t>
  </si>
  <si>
    <t>asa-ban</t>
  </si>
  <si>
    <t>bor-ban</t>
  </si>
  <si>
    <t>asali</t>
  </si>
  <si>
    <t>bora</t>
  </si>
  <si>
    <t>17.6.15</t>
  </si>
  <si>
    <t>17.10.14</t>
  </si>
  <si>
    <t>5.12.14</t>
  </si>
  <si>
    <t>27.8.15</t>
  </si>
  <si>
    <t>7.10.15</t>
  </si>
  <si>
    <t>non_dyadic</t>
  </si>
  <si>
    <t>10.10.15</t>
  </si>
  <si>
    <t>position</t>
  </si>
  <si>
    <t>cofeeding_dur</t>
  </si>
  <si>
    <t>cofeeding_bin</t>
  </si>
  <si>
    <t>silent_cofeeding_bin</t>
  </si>
  <si>
    <t>comm_cofeeding_bin</t>
  </si>
  <si>
    <t>defending_bin</t>
  </si>
  <si>
    <t>feeding_alone_bin</t>
  </si>
  <si>
    <t>aggression_bin</t>
  </si>
  <si>
    <t>scrounging_bin</t>
  </si>
  <si>
    <t>waiting_bin</t>
  </si>
  <si>
    <t>begging_bin</t>
  </si>
  <si>
    <t>1to5_bodylength</t>
  </si>
  <si>
    <t>less_1bodylength</t>
  </si>
  <si>
    <t>more10bodylength</t>
  </si>
  <si>
    <t>sex_composition</t>
  </si>
  <si>
    <t>MM</t>
  </si>
  <si>
    <t>MF</t>
  </si>
  <si>
    <t>FF</t>
  </si>
  <si>
    <t>no_indivs</t>
  </si>
  <si>
    <t>ordinal_rank</t>
  </si>
  <si>
    <t>nuru_1</t>
  </si>
  <si>
    <t>nuru_2</t>
  </si>
  <si>
    <t>geronimo_2</t>
  </si>
  <si>
    <t>geronimo_1</t>
  </si>
  <si>
    <t>meru_2</t>
  </si>
  <si>
    <t>meru_1</t>
  </si>
  <si>
    <t>dominant</t>
  </si>
  <si>
    <t>sex</t>
  </si>
  <si>
    <t>M</t>
  </si>
  <si>
    <t>F</t>
  </si>
  <si>
    <t>aggression_freq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</si>
</sst>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2" fontId="0" fillId="0" borderId="0" xfId="0" applyNumberFormat="1"/>
    <xf numFmtId="0" fontId="0" fillId="0" borderId="0" xfId="0" applyFont="1"/>
    <xf numFmtId="1" fontId="0" fillId="0" borderId="0" xfId="0" applyNumberFormat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481"/>
  <sheetViews>
    <sheetView tabSelected="1" zoomScale="89" zoomScaleNormal="89" workbookViewId="0">
      <pane ySplit="1" topLeftCell="A2" activePane="bottomLeft" state="frozen"/>
      <selection pane="bottomLeft" activeCell="AN1" sqref="AN1"/>
    </sheetView>
  </sheetViews>
  <sheetFormatPr defaultRowHeight="15"/>
  <cols>
    <col min="4" max="4" width="9.5703125" bestFit="1" customWidth="1"/>
    <col min="5" max="8" width="9.5703125" customWidth="1"/>
    <col min="9" max="9" width="5.42578125" customWidth="1"/>
    <col min="10" max="10" width="6" customWidth="1"/>
    <col min="11" max="12" width="5.28515625" customWidth="1"/>
    <col min="13" max="13" width="6.7109375" customWidth="1"/>
    <col min="15" max="15" width="4.140625" customWidth="1"/>
    <col min="16" max="16" width="8.140625" customWidth="1"/>
    <col min="17" max="18" width="11" customWidth="1"/>
    <col min="19" max="22" width="9.7109375" customWidth="1"/>
    <col min="25" max="27" width="9.5703125" customWidth="1"/>
    <col min="28" max="28" width="5.28515625" customWidth="1"/>
  </cols>
  <sheetData>
    <row r="1" spans="1:40">
      <c r="A1" t="s">
        <v>64</v>
      </c>
      <c r="B1" t="s">
        <v>0</v>
      </c>
      <c r="C1" t="s">
        <v>1</v>
      </c>
      <c r="D1" t="s">
        <v>2</v>
      </c>
      <c r="E1" t="s">
        <v>115</v>
      </c>
      <c r="F1" t="s">
        <v>151</v>
      </c>
      <c r="G1" t="s">
        <v>164</v>
      </c>
      <c r="H1" t="s">
        <v>155</v>
      </c>
      <c r="I1" t="s">
        <v>3</v>
      </c>
      <c r="J1" t="s">
        <v>4</v>
      </c>
      <c r="K1" t="s">
        <v>156</v>
      </c>
      <c r="L1" t="s">
        <v>163</v>
      </c>
      <c r="M1" t="s">
        <v>5</v>
      </c>
      <c r="N1" t="s">
        <v>38</v>
      </c>
      <c r="O1" t="s">
        <v>137</v>
      </c>
      <c r="P1" t="s">
        <v>135</v>
      </c>
      <c r="Q1" t="s">
        <v>6</v>
      </c>
      <c r="R1" t="s">
        <v>140</v>
      </c>
      <c r="S1" s="1" t="s">
        <v>7</v>
      </c>
      <c r="T1" s="1" t="s">
        <v>141</v>
      </c>
      <c r="U1" s="1" t="s">
        <v>138</v>
      </c>
      <c r="V1" s="1" t="s">
        <v>139</v>
      </c>
      <c r="W1" t="s">
        <v>8</v>
      </c>
      <c r="X1" t="s">
        <v>143</v>
      </c>
      <c r="Y1" t="s">
        <v>9</v>
      </c>
      <c r="Z1" t="s">
        <v>167</v>
      </c>
      <c r="AA1" t="s">
        <v>144</v>
      </c>
      <c r="AB1" t="s">
        <v>49</v>
      </c>
      <c r="AC1" t="s">
        <v>48</v>
      </c>
      <c r="AD1" t="s">
        <v>142</v>
      </c>
      <c r="AE1" t="s">
        <v>45</v>
      </c>
      <c r="AF1" t="s">
        <v>145</v>
      </c>
      <c r="AG1" t="s">
        <v>46</v>
      </c>
      <c r="AH1" t="s">
        <v>146</v>
      </c>
      <c r="AI1" t="s">
        <v>47</v>
      </c>
      <c r="AJ1" t="s">
        <v>147</v>
      </c>
      <c r="AK1" t="s">
        <v>149</v>
      </c>
      <c r="AL1" t="s">
        <v>148</v>
      </c>
      <c r="AM1" t="s">
        <v>150</v>
      </c>
      <c r="AN1" t="s">
        <v>32</v>
      </c>
    </row>
    <row r="2" spans="1:40">
      <c r="A2" t="s">
        <v>65</v>
      </c>
      <c r="B2" t="s">
        <v>160</v>
      </c>
      <c r="C2" t="s">
        <v>10</v>
      </c>
      <c r="D2" t="s">
        <v>11</v>
      </c>
      <c r="E2">
        <v>1</v>
      </c>
      <c r="F2" t="s">
        <v>152</v>
      </c>
      <c r="G2" t="s">
        <v>165</v>
      </c>
      <c r="H2">
        <v>3</v>
      </c>
      <c r="I2" s="1">
        <v>0.23182957393483708</v>
      </c>
      <c r="J2" s="2">
        <v>2.0499999999999998</v>
      </c>
      <c r="K2">
        <v>1</v>
      </c>
      <c r="L2">
        <v>1</v>
      </c>
      <c r="M2">
        <v>1</v>
      </c>
      <c r="N2" t="s">
        <v>50</v>
      </c>
      <c r="O2" t="s">
        <v>56</v>
      </c>
      <c r="P2">
        <v>1</v>
      </c>
      <c r="Q2">
        <v>16.600000000000001</v>
      </c>
      <c r="R2">
        <v>1</v>
      </c>
      <c r="S2">
        <v>0</v>
      </c>
      <c r="T2">
        <v>0</v>
      </c>
      <c r="U2">
        <f t="shared" ref="U2:U65" si="0">Q2+S2</f>
        <v>16.600000000000001</v>
      </c>
      <c r="V2">
        <v>1</v>
      </c>
      <c r="W2">
        <v>1E-4</v>
      </c>
      <c r="X2">
        <v>0</v>
      </c>
      <c r="Y2">
        <v>1E-4</v>
      </c>
      <c r="Z2">
        <v>0</v>
      </c>
      <c r="AA2">
        <v>0</v>
      </c>
      <c r="AB2">
        <v>1</v>
      </c>
      <c r="AC2">
        <v>0</v>
      </c>
      <c r="AD2">
        <v>0</v>
      </c>
      <c r="AE2">
        <v>59.4</v>
      </c>
      <c r="AF2">
        <v>1</v>
      </c>
      <c r="AG2">
        <f>70.4+255.6</f>
        <v>326</v>
      </c>
      <c r="AH2">
        <v>1</v>
      </c>
      <c r="AI2">
        <v>1E-4</v>
      </c>
      <c r="AJ2">
        <v>0</v>
      </c>
      <c r="AK2">
        <v>5</v>
      </c>
      <c r="AL2">
        <v>14</v>
      </c>
      <c r="AM2">
        <v>0</v>
      </c>
      <c r="AN2">
        <v>3.6</v>
      </c>
    </row>
    <row r="3" spans="1:40">
      <c r="A3" t="s">
        <v>65</v>
      </c>
      <c r="B3" t="s">
        <v>160</v>
      </c>
      <c r="C3" t="s">
        <v>10</v>
      </c>
      <c r="D3" t="s">
        <v>12</v>
      </c>
      <c r="E3">
        <v>1</v>
      </c>
      <c r="F3" t="s">
        <v>152</v>
      </c>
      <c r="G3" t="s">
        <v>165</v>
      </c>
      <c r="H3">
        <v>3</v>
      </c>
      <c r="I3" s="1">
        <v>0.23182957393483708</v>
      </c>
      <c r="J3" s="2">
        <v>2.0499999999999998</v>
      </c>
      <c r="K3">
        <v>2</v>
      </c>
      <c r="L3">
        <v>0</v>
      </c>
      <c r="M3">
        <v>1</v>
      </c>
      <c r="N3" t="s">
        <v>50</v>
      </c>
      <c r="O3" t="s">
        <v>56</v>
      </c>
      <c r="P3">
        <v>1</v>
      </c>
      <c r="Q3">
        <v>13.2</v>
      </c>
      <c r="R3">
        <v>1</v>
      </c>
      <c r="S3">
        <v>0</v>
      </c>
      <c r="T3">
        <v>0</v>
      </c>
      <c r="U3">
        <f t="shared" si="0"/>
        <v>13.2</v>
      </c>
      <c r="V3">
        <v>1</v>
      </c>
      <c r="W3">
        <v>1513.2</v>
      </c>
      <c r="X3">
        <v>1</v>
      </c>
      <c r="Y3">
        <f>76.2+6.8+0.8</f>
        <v>83.8</v>
      </c>
      <c r="Z3">
        <v>34</v>
      </c>
      <c r="AA3">
        <v>1</v>
      </c>
      <c r="AB3">
        <v>0</v>
      </c>
      <c r="AC3">
        <v>0</v>
      </c>
      <c r="AD3">
        <v>0</v>
      </c>
      <c r="AE3">
        <v>1E-4</v>
      </c>
      <c r="AF3">
        <v>0</v>
      </c>
      <c r="AG3">
        <v>1E-4</v>
      </c>
      <c r="AH3">
        <v>0</v>
      </c>
      <c r="AI3">
        <v>1E-4</v>
      </c>
      <c r="AJ3">
        <v>0</v>
      </c>
      <c r="AK3">
        <v>23</v>
      </c>
      <c r="AL3">
        <v>0</v>
      </c>
      <c r="AM3">
        <v>0</v>
      </c>
      <c r="AN3">
        <v>4</v>
      </c>
    </row>
    <row r="4" spans="1:40">
      <c r="A4" t="s">
        <v>65</v>
      </c>
      <c r="B4" t="s">
        <v>160</v>
      </c>
      <c r="C4" t="s">
        <v>13</v>
      </c>
      <c r="D4" t="s">
        <v>11</v>
      </c>
      <c r="E4">
        <v>1</v>
      </c>
      <c r="F4" t="s">
        <v>152</v>
      </c>
      <c r="G4" t="s">
        <v>165</v>
      </c>
      <c r="H4">
        <v>3</v>
      </c>
      <c r="I4" s="1">
        <v>0.11363636363636363</v>
      </c>
      <c r="J4" s="2">
        <v>0.87</v>
      </c>
      <c r="K4">
        <v>1</v>
      </c>
      <c r="L4">
        <v>1</v>
      </c>
      <c r="M4">
        <v>1</v>
      </c>
      <c r="N4" t="s">
        <v>50</v>
      </c>
      <c r="O4" t="s">
        <v>56</v>
      </c>
      <c r="P4">
        <v>0</v>
      </c>
      <c r="Q4">
        <v>1E-4</v>
      </c>
      <c r="R4">
        <v>0</v>
      </c>
      <c r="S4">
        <v>0</v>
      </c>
      <c r="T4">
        <v>0</v>
      </c>
      <c r="U4">
        <f t="shared" si="0"/>
        <v>1E-4</v>
      </c>
      <c r="V4">
        <v>0</v>
      </c>
      <c r="W4" t="s">
        <v>14</v>
      </c>
      <c r="X4" t="s">
        <v>14</v>
      </c>
      <c r="Y4">
        <v>14.2</v>
      </c>
      <c r="Z4">
        <v>6</v>
      </c>
      <c r="AA4">
        <v>1</v>
      </c>
      <c r="AB4" t="s">
        <v>14</v>
      </c>
      <c r="AC4">
        <v>0</v>
      </c>
      <c r="AD4">
        <v>0</v>
      </c>
      <c r="AE4" t="s">
        <v>14</v>
      </c>
      <c r="AF4" t="s">
        <v>14</v>
      </c>
      <c r="AG4">
        <v>1E-4</v>
      </c>
      <c r="AH4">
        <v>0</v>
      </c>
      <c r="AI4">
        <v>1E-4</v>
      </c>
      <c r="AJ4">
        <v>0</v>
      </c>
      <c r="AK4" t="s">
        <v>14</v>
      </c>
      <c r="AL4" t="s">
        <v>14</v>
      </c>
      <c r="AM4" t="s">
        <v>14</v>
      </c>
      <c r="AN4" t="s">
        <v>14</v>
      </c>
    </row>
    <row r="5" spans="1:40">
      <c r="A5" t="s">
        <v>65</v>
      </c>
      <c r="B5" t="s">
        <v>160</v>
      </c>
      <c r="C5" t="s">
        <v>13</v>
      </c>
      <c r="D5" t="s">
        <v>15</v>
      </c>
      <c r="E5">
        <v>1</v>
      </c>
      <c r="F5" t="s">
        <v>152</v>
      </c>
      <c r="G5" t="s">
        <v>165</v>
      </c>
      <c r="H5">
        <v>3</v>
      </c>
      <c r="I5" s="1">
        <v>0.11363636363636363</v>
      </c>
      <c r="J5" s="2">
        <v>0.87</v>
      </c>
      <c r="K5">
        <v>3</v>
      </c>
      <c r="L5">
        <v>0</v>
      </c>
      <c r="M5">
        <v>1</v>
      </c>
      <c r="N5" t="s">
        <v>50</v>
      </c>
      <c r="O5" t="s">
        <v>56</v>
      </c>
      <c r="P5">
        <v>1</v>
      </c>
      <c r="Q5">
        <v>1E-4</v>
      </c>
      <c r="R5">
        <v>0</v>
      </c>
      <c r="S5">
        <v>1.2</v>
      </c>
      <c r="T5">
        <v>1</v>
      </c>
      <c r="U5">
        <f t="shared" si="0"/>
        <v>1.2000999999999999</v>
      </c>
      <c r="V5">
        <v>1</v>
      </c>
      <c r="W5">
        <v>1E-4</v>
      </c>
      <c r="X5">
        <v>0</v>
      </c>
      <c r="Y5">
        <v>1E-4</v>
      </c>
      <c r="Z5">
        <v>39</v>
      </c>
      <c r="AA5">
        <v>0</v>
      </c>
      <c r="AB5">
        <v>0</v>
      </c>
      <c r="AC5">
        <v>0</v>
      </c>
      <c r="AD5">
        <v>0</v>
      </c>
      <c r="AE5">
        <v>39.799999999999997</v>
      </c>
      <c r="AF5">
        <v>1</v>
      </c>
      <c r="AG5">
        <v>1E-4</v>
      </c>
      <c r="AH5">
        <v>0</v>
      </c>
      <c r="AI5">
        <v>1E-4</v>
      </c>
      <c r="AJ5">
        <v>0</v>
      </c>
      <c r="AK5">
        <v>25</v>
      </c>
      <c r="AL5">
        <v>0</v>
      </c>
      <c r="AM5">
        <v>0</v>
      </c>
      <c r="AN5">
        <v>6.6</v>
      </c>
    </row>
    <row r="6" spans="1:40">
      <c r="A6" t="s">
        <v>65</v>
      </c>
      <c r="B6" t="s">
        <v>160</v>
      </c>
      <c r="C6" t="s">
        <v>16</v>
      </c>
      <c r="D6" t="s">
        <v>12</v>
      </c>
      <c r="E6">
        <v>1</v>
      </c>
      <c r="F6" t="s">
        <v>152</v>
      </c>
      <c r="G6" t="s">
        <v>165</v>
      </c>
      <c r="H6">
        <v>3</v>
      </c>
      <c r="I6" s="1">
        <v>0.16145833333333334</v>
      </c>
      <c r="J6" s="2">
        <v>1.35</v>
      </c>
      <c r="K6">
        <v>2</v>
      </c>
      <c r="L6">
        <v>0</v>
      </c>
      <c r="M6">
        <v>1</v>
      </c>
      <c r="N6" t="s">
        <v>50</v>
      </c>
      <c r="O6" t="s">
        <v>56</v>
      </c>
      <c r="P6">
        <v>0</v>
      </c>
      <c r="Q6">
        <v>1E-4</v>
      </c>
      <c r="R6">
        <v>0</v>
      </c>
      <c r="S6">
        <v>0</v>
      </c>
      <c r="T6">
        <v>0</v>
      </c>
      <c r="U6">
        <f t="shared" si="0"/>
        <v>1E-4</v>
      </c>
      <c r="V6">
        <v>0</v>
      </c>
      <c r="W6" t="s">
        <v>14</v>
      </c>
      <c r="X6" t="s">
        <v>14</v>
      </c>
      <c r="Y6">
        <f>0.8+6.8+0.4</f>
        <v>8</v>
      </c>
      <c r="Z6">
        <v>3</v>
      </c>
      <c r="AA6">
        <v>1</v>
      </c>
      <c r="AB6" t="s">
        <v>14</v>
      </c>
      <c r="AC6">
        <v>0</v>
      </c>
      <c r="AD6">
        <v>0</v>
      </c>
      <c r="AE6" t="s">
        <v>14</v>
      </c>
      <c r="AF6" t="s">
        <v>14</v>
      </c>
      <c r="AG6">
        <v>1E-4</v>
      </c>
      <c r="AH6">
        <v>0</v>
      </c>
      <c r="AI6">
        <v>1E-4</v>
      </c>
      <c r="AJ6">
        <v>0</v>
      </c>
      <c r="AK6" t="s">
        <v>14</v>
      </c>
      <c r="AL6" t="s">
        <v>14</v>
      </c>
      <c r="AM6" t="s">
        <v>14</v>
      </c>
      <c r="AN6" t="s">
        <v>14</v>
      </c>
    </row>
    <row r="7" spans="1:40">
      <c r="A7" t="s">
        <v>65</v>
      </c>
      <c r="B7" t="s">
        <v>160</v>
      </c>
      <c r="C7" t="s">
        <v>16</v>
      </c>
      <c r="D7" t="s">
        <v>15</v>
      </c>
      <c r="E7">
        <v>1</v>
      </c>
      <c r="F7" t="s">
        <v>152</v>
      </c>
      <c r="G7" t="s">
        <v>165</v>
      </c>
      <c r="H7">
        <v>3</v>
      </c>
      <c r="I7" s="1">
        <v>0.16145833333333301</v>
      </c>
      <c r="J7" s="2">
        <v>1.35</v>
      </c>
      <c r="K7">
        <v>3</v>
      </c>
      <c r="L7">
        <v>0</v>
      </c>
      <c r="M7">
        <v>1</v>
      </c>
      <c r="N7" t="s">
        <v>50</v>
      </c>
      <c r="O7" t="s">
        <v>56</v>
      </c>
      <c r="P7">
        <v>0</v>
      </c>
      <c r="Q7">
        <v>1E-4</v>
      </c>
      <c r="R7">
        <v>0</v>
      </c>
      <c r="S7">
        <v>1.2</v>
      </c>
      <c r="T7">
        <v>1</v>
      </c>
      <c r="U7">
        <f t="shared" si="0"/>
        <v>1.2000999999999999</v>
      </c>
      <c r="V7">
        <v>1</v>
      </c>
      <c r="W7" t="s">
        <v>14</v>
      </c>
      <c r="X7" t="s">
        <v>14</v>
      </c>
      <c r="Y7">
        <v>1E-4</v>
      </c>
      <c r="Z7">
        <v>4</v>
      </c>
      <c r="AA7">
        <v>0</v>
      </c>
      <c r="AB7" t="s">
        <v>14</v>
      </c>
      <c r="AC7">
        <v>0</v>
      </c>
      <c r="AD7">
        <v>0</v>
      </c>
      <c r="AE7" t="s">
        <v>14</v>
      </c>
      <c r="AF7" t="s">
        <v>14</v>
      </c>
      <c r="AG7">
        <v>61.6</v>
      </c>
      <c r="AH7">
        <v>1</v>
      </c>
      <c r="AI7">
        <v>1E-4</v>
      </c>
      <c r="AJ7">
        <v>0</v>
      </c>
      <c r="AK7" t="s">
        <v>14</v>
      </c>
      <c r="AL7" t="s">
        <v>14</v>
      </c>
      <c r="AM7" t="s">
        <v>14</v>
      </c>
      <c r="AN7" t="s">
        <v>14</v>
      </c>
    </row>
    <row r="8" spans="1:40">
      <c r="A8" t="s">
        <v>65</v>
      </c>
      <c r="B8" t="s">
        <v>160</v>
      </c>
      <c r="C8" t="s">
        <v>10</v>
      </c>
      <c r="D8" t="s">
        <v>11</v>
      </c>
      <c r="E8">
        <v>1</v>
      </c>
      <c r="F8" t="s">
        <v>152</v>
      </c>
      <c r="G8" t="s">
        <v>165</v>
      </c>
      <c r="H8">
        <v>3</v>
      </c>
      <c r="I8" s="1">
        <v>0.23182957393483708</v>
      </c>
      <c r="J8" s="2">
        <v>2.0499999999999998</v>
      </c>
      <c r="K8">
        <v>1</v>
      </c>
      <c r="L8">
        <v>1</v>
      </c>
      <c r="M8">
        <v>2</v>
      </c>
      <c r="N8" t="s">
        <v>51</v>
      </c>
      <c r="O8" t="s">
        <v>57</v>
      </c>
      <c r="P8">
        <v>1</v>
      </c>
      <c r="Q8">
        <f>71.8+15.4</f>
        <v>87.2</v>
      </c>
      <c r="R8">
        <v>1</v>
      </c>
      <c r="S8">
        <v>0</v>
      </c>
      <c r="T8">
        <v>0</v>
      </c>
      <c r="U8">
        <f t="shared" si="0"/>
        <v>87.2</v>
      </c>
      <c r="V8">
        <v>1</v>
      </c>
      <c r="W8">
        <v>89.2</v>
      </c>
      <c r="X8">
        <v>1</v>
      </c>
      <c r="Y8">
        <v>1E-4</v>
      </c>
      <c r="Z8">
        <v>0</v>
      </c>
      <c r="AA8">
        <v>0</v>
      </c>
      <c r="AB8">
        <v>1</v>
      </c>
      <c r="AC8">
        <v>0</v>
      </c>
      <c r="AD8">
        <v>0</v>
      </c>
      <c r="AE8">
        <v>1075</v>
      </c>
      <c r="AF8">
        <v>1</v>
      </c>
      <c r="AG8">
        <f>40.8+27.4</f>
        <v>68.199999999999989</v>
      </c>
      <c r="AH8">
        <v>1</v>
      </c>
      <c r="AI8">
        <v>1E-4</v>
      </c>
      <c r="AJ8">
        <v>0</v>
      </c>
      <c r="AK8">
        <v>1</v>
      </c>
      <c r="AL8">
        <v>12</v>
      </c>
      <c r="AM8">
        <v>5</v>
      </c>
      <c r="AN8">
        <v>2.8</v>
      </c>
    </row>
    <row r="9" spans="1:40">
      <c r="A9" t="s">
        <v>65</v>
      </c>
      <c r="B9" t="s">
        <v>160</v>
      </c>
      <c r="C9" t="s">
        <v>10</v>
      </c>
      <c r="D9" t="s">
        <v>12</v>
      </c>
      <c r="E9">
        <v>1</v>
      </c>
      <c r="F9" t="s">
        <v>152</v>
      </c>
      <c r="G9" t="s">
        <v>165</v>
      </c>
      <c r="H9">
        <v>3</v>
      </c>
      <c r="I9" s="1">
        <v>0.23182957393483708</v>
      </c>
      <c r="J9" s="2">
        <v>2.0499999999999998</v>
      </c>
      <c r="K9">
        <v>2</v>
      </c>
      <c r="L9">
        <v>0</v>
      </c>
      <c r="M9">
        <v>2</v>
      </c>
      <c r="N9" t="s">
        <v>51</v>
      </c>
      <c r="O9" t="s">
        <v>57</v>
      </c>
      <c r="P9">
        <v>1</v>
      </c>
      <c r="Q9">
        <f>71.8+15.4</f>
        <v>87.2</v>
      </c>
      <c r="R9">
        <v>1</v>
      </c>
      <c r="S9">
        <v>0</v>
      </c>
      <c r="T9">
        <v>0</v>
      </c>
      <c r="U9">
        <f t="shared" si="0"/>
        <v>87.2</v>
      </c>
      <c r="V9">
        <v>1</v>
      </c>
      <c r="W9">
        <v>1608.8</v>
      </c>
      <c r="X9">
        <v>1</v>
      </c>
      <c r="Y9">
        <v>1E-4</v>
      </c>
      <c r="Z9">
        <v>0</v>
      </c>
      <c r="AA9">
        <v>0</v>
      </c>
      <c r="AB9">
        <v>0</v>
      </c>
      <c r="AC9">
        <v>0</v>
      </c>
      <c r="AD9">
        <v>0</v>
      </c>
      <c r="AE9">
        <v>127.2</v>
      </c>
      <c r="AF9">
        <v>1</v>
      </c>
      <c r="AG9">
        <v>4.4000000000000004</v>
      </c>
      <c r="AH9">
        <v>1</v>
      </c>
      <c r="AI9">
        <v>1E-4</v>
      </c>
      <c r="AJ9">
        <v>0</v>
      </c>
      <c r="AK9">
        <v>18</v>
      </c>
      <c r="AL9">
        <v>2</v>
      </c>
      <c r="AM9">
        <v>0</v>
      </c>
      <c r="AN9">
        <v>3.2</v>
      </c>
    </row>
    <row r="10" spans="1:40">
      <c r="A10" t="s">
        <v>65</v>
      </c>
      <c r="B10" t="s">
        <v>160</v>
      </c>
      <c r="C10" t="s">
        <v>13</v>
      </c>
      <c r="D10" t="s">
        <v>11</v>
      </c>
      <c r="E10">
        <v>1</v>
      </c>
      <c r="F10" t="s">
        <v>152</v>
      </c>
      <c r="G10" t="s">
        <v>165</v>
      </c>
      <c r="H10">
        <v>3</v>
      </c>
      <c r="I10" s="1">
        <v>0.11363636363636363</v>
      </c>
      <c r="J10" s="2">
        <v>0.87</v>
      </c>
      <c r="K10">
        <v>1</v>
      </c>
      <c r="L10">
        <v>1</v>
      </c>
      <c r="M10">
        <v>2</v>
      </c>
      <c r="N10" t="s">
        <v>51</v>
      </c>
      <c r="O10" t="s">
        <v>57</v>
      </c>
      <c r="P10">
        <v>0</v>
      </c>
      <c r="Q10">
        <f>15.4+4.4</f>
        <v>19.8</v>
      </c>
      <c r="R10">
        <v>1</v>
      </c>
      <c r="S10">
        <v>0</v>
      </c>
      <c r="T10">
        <v>0</v>
      </c>
      <c r="U10">
        <f t="shared" si="0"/>
        <v>19.8</v>
      </c>
      <c r="V10">
        <v>1</v>
      </c>
      <c r="W10" t="s">
        <v>14</v>
      </c>
      <c r="X10" t="s">
        <v>14</v>
      </c>
      <c r="Y10">
        <v>14.2</v>
      </c>
      <c r="Z10">
        <v>3</v>
      </c>
      <c r="AA10">
        <v>1</v>
      </c>
      <c r="AB10" t="s">
        <v>14</v>
      </c>
      <c r="AC10">
        <v>0</v>
      </c>
      <c r="AD10">
        <v>0</v>
      </c>
      <c r="AE10" t="s">
        <v>14</v>
      </c>
      <c r="AF10" t="s">
        <v>14</v>
      </c>
      <c r="AG10">
        <v>7.8</v>
      </c>
      <c r="AH10">
        <v>1</v>
      </c>
      <c r="AI10">
        <v>1E-4</v>
      </c>
      <c r="AJ10">
        <v>0</v>
      </c>
      <c r="AK10" t="s">
        <v>14</v>
      </c>
      <c r="AL10" t="s">
        <v>14</v>
      </c>
      <c r="AM10" t="s">
        <v>14</v>
      </c>
      <c r="AN10" t="s">
        <v>14</v>
      </c>
    </row>
    <row r="11" spans="1:40">
      <c r="A11" t="s">
        <v>65</v>
      </c>
      <c r="B11" t="s">
        <v>160</v>
      </c>
      <c r="C11" t="s">
        <v>13</v>
      </c>
      <c r="D11" t="s">
        <v>15</v>
      </c>
      <c r="E11">
        <v>1</v>
      </c>
      <c r="F11" t="s">
        <v>152</v>
      </c>
      <c r="G11" t="s">
        <v>165</v>
      </c>
      <c r="H11">
        <v>3</v>
      </c>
      <c r="I11" s="1">
        <v>0.11363636363636363</v>
      </c>
      <c r="J11" s="2">
        <v>0.87</v>
      </c>
      <c r="K11">
        <v>3</v>
      </c>
      <c r="L11">
        <v>0</v>
      </c>
      <c r="M11">
        <v>2</v>
      </c>
      <c r="N11" t="s">
        <v>51</v>
      </c>
      <c r="O11" t="s">
        <v>57</v>
      </c>
      <c r="P11">
        <v>1</v>
      </c>
      <c r="Q11">
        <v>19.8</v>
      </c>
      <c r="R11">
        <v>1</v>
      </c>
      <c r="S11">
        <v>0</v>
      </c>
      <c r="T11">
        <v>0</v>
      </c>
      <c r="U11">
        <f t="shared" si="0"/>
        <v>19.8</v>
      </c>
      <c r="V11">
        <v>1</v>
      </c>
      <c r="W11">
        <v>1.8</v>
      </c>
      <c r="X11">
        <v>1</v>
      </c>
      <c r="Y11">
        <v>1E-4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781</v>
      </c>
      <c r="AF11">
        <v>1</v>
      </c>
      <c r="AG11">
        <v>11.2</v>
      </c>
      <c r="AH11">
        <v>1</v>
      </c>
      <c r="AI11">
        <v>1E-4</v>
      </c>
      <c r="AJ11">
        <v>0</v>
      </c>
      <c r="AK11">
        <v>0</v>
      </c>
      <c r="AL11">
        <v>2</v>
      </c>
      <c r="AM11">
        <v>14</v>
      </c>
      <c r="AN11">
        <v>3.2</v>
      </c>
    </row>
    <row r="12" spans="1:40">
      <c r="A12" t="s">
        <v>65</v>
      </c>
      <c r="B12" t="s">
        <v>160</v>
      </c>
      <c r="C12" t="s">
        <v>16</v>
      </c>
      <c r="D12" t="s">
        <v>12</v>
      </c>
      <c r="E12">
        <v>1</v>
      </c>
      <c r="F12" t="s">
        <v>152</v>
      </c>
      <c r="G12" t="s">
        <v>165</v>
      </c>
      <c r="H12">
        <v>3</v>
      </c>
      <c r="I12" s="1">
        <v>0.16145833333333334</v>
      </c>
      <c r="J12" s="2">
        <v>1.35</v>
      </c>
      <c r="K12">
        <v>2</v>
      </c>
      <c r="L12">
        <v>0</v>
      </c>
      <c r="M12">
        <v>2</v>
      </c>
      <c r="N12" t="s">
        <v>51</v>
      </c>
      <c r="O12" t="s">
        <v>57</v>
      </c>
      <c r="P12">
        <v>0</v>
      </c>
      <c r="Q12">
        <f>6+15.4</f>
        <v>21.4</v>
      </c>
      <c r="R12">
        <v>1</v>
      </c>
      <c r="S12">
        <v>0</v>
      </c>
      <c r="T12">
        <v>0</v>
      </c>
      <c r="U12">
        <f t="shared" si="0"/>
        <v>21.4</v>
      </c>
      <c r="V12">
        <v>1</v>
      </c>
      <c r="W12" t="s">
        <v>14</v>
      </c>
      <c r="X12" t="s">
        <v>14</v>
      </c>
      <c r="Y12">
        <v>1E-4</v>
      </c>
      <c r="Z12">
        <v>0</v>
      </c>
      <c r="AA12">
        <v>0</v>
      </c>
      <c r="AB12" t="s">
        <v>14</v>
      </c>
      <c r="AC12">
        <v>0</v>
      </c>
      <c r="AD12">
        <v>0</v>
      </c>
      <c r="AE12" t="s">
        <v>14</v>
      </c>
      <c r="AF12" t="s">
        <v>14</v>
      </c>
      <c r="AG12">
        <v>6.2</v>
      </c>
      <c r="AH12">
        <v>1</v>
      </c>
      <c r="AI12">
        <v>1E-4</v>
      </c>
      <c r="AJ12">
        <v>0</v>
      </c>
      <c r="AK12" t="s">
        <v>14</v>
      </c>
      <c r="AL12" t="s">
        <v>14</v>
      </c>
      <c r="AM12" t="s">
        <v>14</v>
      </c>
      <c r="AN12" t="s">
        <v>14</v>
      </c>
    </row>
    <row r="13" spans="1:40">
      <c r="A13" t="s">
        <v>65</v>
      </c>
      <c r="B13" t="s">
        <v>160</v>
      </c>
      <c r="C13" t="s">
        <v>16</v>
      </c>
      <c r="D13" t="s">
        <v>15</v>
      </c>
      <c r="E13">
        <v>1</v>
      </c>
      <c r="F13" t="s">
        <v>152</v>
      </c>
      <c r="G13" t="s">
        <v>165</v>
      </c>
      <c r="H13">
        <v>3</v>
      </c>
      <c r="I13" s="1">
        <v>0.16145833333333301</v>
      </c>
      <c r="J13" s="2">
        <v>1.35</v>
      </c>
      <c r="K13">
        <v>3</v>
      </c>
      <c r="L13">
        <v>0</v>
      </c>
      <c r="M13">
        <v>2</v>
      </c>
      <c r="N13" t="s">
        <v>51</v>
      </c>
      <c r="O13" t="s">
        <v>57</v>
      </c>
      <c r="P13">
        <v>0</v>
      </c>
      <c r="Q13">
        <v>21.4</v>
      </c>
      <c r="R13">
        <v>1</v>
      </c>
      <c r="S13">
        <v>0</v>
      </c>
      <c r="T13">
        <v>0</v>
      </c>
      <c r="U13">
        <f t="shared" si="0"/>
        <v>21.4</v>
      </c>
      <c r="V13">
        <v>1</v>
      </c>
      <c r="W13" t="s">
        <v>14</v>
      </c>
      <c r="X13" t="s">
        <v>14</v>
      </c>
      <c r="Y13">
        <v>1E-4</v>
      </c>
      <c r="Z13">
        <v>0</v>
      </c>
      <c r="AA13">
        <v>0</v>
      </c>
      <c r="AB13" t="s">
        <v>14</v>
      </c>
      <c r="AC13">
        <v>0</v>
      </c>
      <c r="AD13">
        <v>0</v>
      </c>
      <c r="AE13" t="s">
        <v>14</v>
      </c>
      <c r="AF13" t="s">
        <v>14</v>
      </c>
      <c r="AG13">
        <v>9.1999999999999993</v>
      </c>
      <c r="AH13">
        <v>1</v>
      </c>
      <c r="AI13">
        <v>1E-4</v>
      </c>
      <c r="AJ13">
        <v>0</v>
      </c>
      <c r="AK13" t="s">
        <v>14</v>
      </c>
      <c r="AL13" t="s">
        <v>14</v>
      </c>
      <c r="AM13" t="s">
        <v>14</v>
      </c>
      <c r="AN13" t="s">
        <v>14</v>
      </c>
    </row>
    <row r="14" spans="1:40">
      <c r="A14" t="s">
        <v>65</v>
      </c>
      <c r="B14" t="s">
        <v>160</v>
      </c>
      <c r="C14" t="s">
        <v>10</v>
      </c>
      <c r="D14" t="s">
        <v>11</v>
      </c>
      <c r="E14">
        <v>2</v>
      </c>
      <c r="F14" t="s">
        <v>152</v>
      </c>
      <c r="G14" t="s">
        <v>165</v>
      </c>
      <c r="H14">
        <v>3</v>
      </c>
      <c r="I14" s="1">
        <v>0.33</v>
      </c>
      <c r="J14" s="2">
        <v>3.45</v>
      </c>
      <c r="K14">
        <v>1</v>
      </c>
      <c r="L14">
        <v>1</v>
      </c>
      <c r="M14">
        <v>3</v>
      </c>
      <c r="N14" t="s">
        <v>52</v>
      </c>
      <c r="O14" t="s">
        <v>56</v>
      </c>
      <c r="P14">
        <v>1</v>
      </c>
      <c r="Q14">
        <v>2.2000000000000002</v>
      </c>
      <c r="R14">
        <v>1</v>
      </c>
      <c r="S14">
        <v>15</v>
      </c>
      <c r="T14">
        <v>1</v>
      </c>
      <c r="U14">
        <f t="shared" si="0"/>
        <v>17.2</v>
      </c>
      <c r="V14">
        <v>1</v>
      </c>
      <c r="W14">
        <v>1E-4</v>
      </c>
      <c r="X14">
        <v>0</v>
      </c>
      <c r="Y14">
        <v>1E-4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446.8</v>
      </c>
      <c r="AF14">
        <v>1</v>
      </c>
      <c r="AG14">
        <v>80.2</v>
      </c>
      <c r="AH14">
        <v>1</v>
      </c>
      <c r="AI14">
        <v>1E-4</v>
      </c>
      <c r="AJ14">
        <v>0</v>
      </c>
      <c r="AK14">
        <v>0</v>
      </c>
      <c r="AL14">
        <v>16</v>
      </c>
      <c r="AM14">
        <v>1</v>
      </c>
      <c r="AN14">
        <v>1.4</v>
      </c>
    </row>
    <row r="15" spans="1:40">
      <c r="A15" t="s">
        <v>65</v>
      </c>
      <c r="B15" t="s">
        <v>160</v>
      </c>
      <c r="C15" t="s">
        <v>10</v>
      </c>
      <c r="D15" t="s">
        <v>12</v>
      </c>
      <c r="E15">
        <v>2</v>
      </c>
      <c r="F15" t="s">
        <v>152</v>
      </c>
      <c r="G15" t="s">
        <v>165</v>
      </c>
      <c r="H15">
        <v>3</v>
      </c>
      <c r="I15" s="1">
        <v>0.33</v>
      </c>
      <c r="J15" s="2">
        <v>3.45</v>
      </c>
      <c r="K15">
        <v>2</v>
      </c>
      <c r="L15">
        <v>0</v>
      </c>
      <c r="M15">
        <v>3</v>
      </c>
      <c r="N15" t="s">
        <v>52</v>
      </c>
      <c r="O15" t="s">
        <v>56</v>
      </c>
      <c r="P15">
        <v>1</v>
      </c>
      <c r="Q15">
        <v>2</v>
      </c>
      <c r="R15">
        <v>1</v>
      </c>
      <c r="S15">
        <v>15</v>
      </c>
      <c r="T15">
        <v>1</v>
      </c>
      <c r="U15">
        <f t="shared" si="0"/>
        <v>17</v>
      </c>
      <c r="V15">
        <v>1</v>
      </c>
      <c r="W15">
        <v>2376.8000000000002</v>
      </c>
      <c r="X15">
        <v>1</v>
      </c>
      <c r="Y15">
        <v>14.8</v>
      </c>
      <c r="Z15">
        <v>2</v>
      </c>
      <c r="AA15">
        <v>1</v>
      </c>
      <c r="AB15">
        <v>1</v>
      </c>
      <c r="AC15">
        <v>0</v>
      </c>
      <c r="AD15">
        <v>0</v>
      </c>
      <c r="AE15">
        <v>1E-4</v>
      </c>
      <c r="AF15">
        <v>0</v>
      </c>
      <c r="AG15">
        <v>1E-4</v>
      </c>
      <c r="AH15">
        <v>0</v>
      </c>
      <c r="AI15">
        <v>1E-4</v>
      </c>
      <c r="AJ15">
        <v>0</v>
      </c>
      <c r="AK15">
        <v>20</v>
      </c>
      <c r="AL15">
        <v>0</v>
      </c>
      <c r="AM15">
        <v>0</v>
      </c>
      <c r="AN15">
        <v>1.4</v>
      </c>
    </row>
    <row r="16" spans="1:40">
      <c r="A16" t="s">
        <v>65</v>
      </c>
      <c r="B16" t="s">
        <v>160</v>
      </c>
      <c r="C16" t="s">
        <v>13</v>
      </c>
      <c r="D16" t="s">
        <v>11</v>
      </c>
      <c r="E16">
        <v>2</v>
      </c>
      <c r="F16" t="s">
        <v>152</v>
      </c>
      <c r="G16" t="s">
        <v>165</v>
      </c>
      <c r="H16">
        <v>3</v>
      </c>
      <c r="I16" s="1">
        <v>0.13</v>
      </c>
      <c r="J16" s="2">
        <v>0.5</v>
      </c>
      <c r="K16">
        <v>1</v>
      </c>
      <c r="L16">
        <v>1</v>
      </c>
      <c r="M16">
        <v>3</v>
      </c>
      <c r="N16" t="s">
        <v>52</v>
      </c>
      <c r="O16" t="s">
        <v>56</v>
      </c>
      <c r="P16">
        <v>0</v>
      </c>
      <c r="Q16">
        <v>0.8</v>
      </c>
      <c r="R16">
        <v>1</v>
      </c>
      <c r="S16">
        <v>10</v>
      </c>
      <c r="T16">
        <v>1</v>
      </c>
      <c r="U16">
        <f t="shared" si="0"/>
        <v>10.8</v>
      </c>
      <c r="V16">
        <v>1</v>
      </c>
      <c r="W16" t="s">
        <v>14</v>
      </c>
      <c r="X16" t="s">
        <v>14</v>
      </c>
      <c r="Y16">
        <v>10.6</v>
      </c>
      <c r="Z16">
        <v>3</v>
      </c>
      <c r="AA16">
        <v>1</v>
      </c>
      <c r="AB16" t="s">
        <v>14</v>
      </c>
      <c r="AC16">
        <v>0</v>
      </c>
      <c r="AD16">
        <v>0</v>
      </c>
      <c r="AE16" t="s">
        <v>14</v>
      </c>
      <c r="AF16" t="s">
        <v>14</v>
      </c>
      <c r="AG16">
        <v>1E-4</v>
      </c>
      <c r="AH16">
        <v>0</v>
      </c>
      <c r="AI16">
        <v>1E-4</v>
      </c>
      <c r="AJ16">
        <v>0</v>
      </c>
      <c r="AK16" t="s">
        <v>14</v>
      </c>
      <c r="AL16" t="s">
        <v>14</v>
      </c>
      <c r="AM16" t="s">
        <v>14</v>
      </c>
      <c r="AN16" t="s">
        <v>14</v>
      </c>
    </row>
    <row r="17" spans="1:40">
      <c r="A17" t="s">
        <v>65</v>
      </c>
      <c r="B17" t="s">
        <v>160</v>
      </c>
      <c r="C17" t="s">
        <v>13</v>
      </c>
      <c r="D17" t="s">
        <v>15</v>
      </c>
      <c r="E17">
        <v>2</v>
      </c>
      <c r="F17" t="s">
        <v>152</v>
      </c>
      <c r="G17" t="s">
        <v>165</v>
      </c>
      <c r="H17">
        <v>3</v>
      </c>
      <c r="I17" s="1">
        <v>0.13</v>
      </c>
      <c r="J17" s="2">
        <v>0.5</v>
      </c>
      <c r="K17">
        <v>3</v>
      </c>
      <c r="L17">
        <v>0</v>
      </c>
      <c r="M17">
        <v>3</v>
      </c>
      <c r="N17" t="s">
        <v>52</v>
      </c>
      <c r="O17" t="s">
        <v>56</v>
      </c>
      <c r="P17">
        <v>1</v>
      </c>
      <c r="Q17">
        <v>10.8</v>
      </c>
      <c r="R17">
        <v>1</v>
      </c>
      <c r="S17">
        <v>0</v>
      </c>
      <c r="T17">
        <v>0</v>
      </c>
      <c r="U17">
        <f t="shared" si="0"/>
        <v>10.8</v>
      </c>
      <c r="V17">
        <v>1</v>
      </c>
      <c r="W17">
        <v>94.4</v>
      </c>
      <c r="X17">
        <v>1</v>
      </c>
      <c r="Y17">
        <v>1E-4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1186.2</v>
      </c>
      <c r="AF17">
        <v>1</v>
      </c>
      <c r="AG17">
        <v>1E-4</v>
      </c>
      <c r="AH17">
        <v>0</v>
      </c>
      <c r="AI17">
        <v>1E-4</v>
      </c>
      <c r="AJ17">
        <v>0</v>
      </c>
      <c r="AK17">
        <v>0</v>
      </c>
      <c r="AL17">
        <v>2</v>
      </c>
      <c r="AM17">
        <v>17</v>
      </c>
      <c r="AN17">
        <v>3</v>
      </c>
    </row>
    <row r="18" spans="1:40">
      <c r="A18" t="s">
        <v>65</v>
      </c>
      <c r="B18" t="s">
        <v>160</v>
      </c>
      <c r="C18" t="s">
        <v>16</v>
      </c>
      <c r="D18" t="s">
        <v>12</v>
      </c>
      <c r="E18">
        <v>2</v>
      </c>
      <c r="F18" t="s">
        <v>152</v>
      </c>
      <c r="G18" t="s">
        <v>165</v>
      </c>
      <c r="H18">
        <v>3</v>
      </c>
      <c r="I18" s="1">
        <v>0.1</v>
      </c>
      <c r="J18" s="2">
        <v>1.08</v>
      </c>
      <c r="K18">
        <v>2</v>
      </c>
      <c r="L18">
        <v>0</v>
      </c>
      <c r="M18">
        <v>3</v>
      </c>
      <c r="N18" t="s">
        <v>52</v>
      </c>
      <c r="O18" t="s">
        <v>56</v>
      </c>
      <c r="P18">
        <v>0</v>
      </c>
      <c r="Q18">
        <v>3</v>
      </c>
      <c r="R18">
        <v>1</v>
      </c>
      <c r="S18">
        <v>12.6</v>
      </c>
      <c r="T18">
        <v>1</v>
      </c>
      <c r="U18">
        <f t="shared" si="0"/>
        <v>15.6</v>
      </c>
      <c r="V18">
        <v>1</v>
      </c>
      <c r="W18" t="s">
        <v>14</v>
      </c>
      <c r="X18" t="s">
        <v>14</v>
      </c>
      <c r="Y18">
        <v>1E-4</v>
      </c>
      <c r="Z18">
        <v>0</v>
      </c>
      <c r="AA18">
        <v>0</v>
      </c>
      <c r="AB18" t="s">
        <v>14</v>
      </c>
      <c r="AC18">
        <v>0</v>
      </c>
      <c r="AD18">
        <v>0</v>
      </c>
      <c r="AE18" t="s">
        <v>14</v>
      </c>
      <c r="AF18" t="s">
        <v>14</v>
      </c>
      <c r="AG18">
        <v>1E-4</v>
      </c>
      <c r="AH18">
        <v>0</v>
      </c>
      <c r="AI18">
        <v>1E-4</v>
      </c>
      <c r="AJ18">
        <v>0</v>
      </c>
      <c r="AK18" t="s">
        <v>14</v>
      </c>
      <c r="AL18" t="s">
        <v>14</v>
      </c>
      <c r="AM18" t="s">
        <v>14</v>
      </c>
      <c r="AN18" t="s">
        <v>14</v>
      </c>
    </row>
    <row r="19" spans="1:40">
      <c r="A19" t="s">
        <v>65</v>
      </c>
      <c r="B19" t="s">
        <v>160</v>
      </c>
      <c r="C19" t="s">
        <v>16</v>
      </c>
      <c r="D19" t="s">
        <v>15</v>
      </c>
      <c r="E19">
        <v>2</v>
      </c>
      <c r="F19" t="s">
        <v>152</v>
      </c>
      <c r="G19" t="s">
        <v>165</v>
      </c>
      <c r="H19">
        <v>3</v>
      </c>
      <c r="I19" s="1">
        <v>0.1</v>
      </c>
      <c r="J19" s="2">
        <v>1.08</v>
      </c>
      <c r="K19">
        <v>3</v>
      </c>
      <c r="L19">
        <v>0</v>
      </c>
      <c r="M19">
        <v>3</v>
      </c>
      <c r="N19" t="s">
        <v>52</v>
      </c>
      <c r="O19" t="s">
        <v>56</v>
      </c>
      <c r="P19">
        <v>0</v>
      </c>
      <c r="Q19">
        <f>10.8+4.8</f>
        <v>15.600000000000001</v>
      </c>
      <c r="R19">
        <v>1</v>
      </c>
      <c r="S19">
        <v>0</v>
      </c>
      <c r="T19">
        <v>0</v>
      </c>
      <c r="U19">
        <f t="shared" si="0"/>
        <v>15.600000000000001</v>
      </c>
      <c r="V19">
        <v>1</v>
      </c>
      <c r="W19" t="s">
        <v>14</v>
      </c>
      <c r="X19" t="s">
        <v>14</v>
      </c>
      <c r="Y19">
        <v>1E-4</v>
      </c>
      <c r="Z19">
        <v>0</v>
      </c>
      <c r="AA19">
        <v>0</v>
      </c>
      <c r="AB19" t="s">
        <v>14</v>
      </c>
      <c r="AC19">
        <v>0</v>
      </c>
      <c r="AD19">
        <v>0</v>
      </c>
      <c r="AE19" t="s">
        <v>14</v>
      </c>
      <c r="AF19" t="s">
        <v>14</v>
      </c>
      <c r="AG19">
        <v>13.4</v>
      </c>
      <c r="AH19">
        <v>1</v>
      </c>
      <c r="AI19">
        <v>1E-4</v>
      </c>
      <c r="AJ19">
        <v>0</v>
      </c>
      <c r="AK19" t="s">
        <v>14</v>
      </c>
      <c r="AL19" t="s">
        <v>14</v>
      </c>
      <c r="AM19" t="s">
        <v>14</v>
      </c>
      <c r="AN19" t="s">
        <v>14</v>
      </c>
    </row>
    <row r="20" spans="1:40">
      <c r="A20" t="s">
        <v>65</v>
      </c>
      <c r="B20" t="s">
        <v>160</v>
      </c>
      <c r="C20" t="s">
        <v>10</v>
      </c>
      <c r="D20" t="s">
        <v>11</v>
      </c>
      <c r="E20">
        <v>2</v>
      </c>
      <c r="F20" t="s">
        <v>152</v>
      </c>
      <c r="G20" t="s">
        <v>165</v>
      </c>
      <c r="H20">
        <v>3</v>
      </c>
      <c r="I20" s="1">
        <v>0.33</v>
      </c>
      <c r="J20" s="2">
        <v>3.45</v>
      </c>
      <c r="K20">
        <v>1</v>
      </c>
      <c r="L20">
        <v>1</v>
      </c>
      <c r="M20">
        <v>4</v>
      </c>
      <c r="N20" t="s">
        <v>53</v>
      </c>
      <c r="O20" t="s">
        <v>56</v>
      </c>
      <c r="P20">
        <v>1</v>
      </c>
      <c r="Q20">
        <v>32.200000000000003</v>
      </c>
      <c r="R20">
        <v>1</v>
      </c>
      <c r="S20">
        <v>0</v>
      </c>
      <c r="T20">
        <v>0</v>
      </c>
      <c r="U20">
        <f t="shared" si="0"/>
        <v>32.200000000000003</v>
      </c>
      <c r="V20">
        <v>1</v>
      </c>
      <c r="W20">
        <v>22.4</v>
      </c>
      <c r="X20">
        <v>1</v>
      </c>
      <c r="Y20">
        <v>1.6</v>
      </c>
      <c r="Z20">
        <v>0</v>
      </c>
      <c r="AA20">
        <v>1</v>
      </c>
      <c r="AB20">
        <v>1</v>
      </c>
      <c r="AC20">
        <v>0</v>
      </c>
      <c r="AD20">
        <v>0</v>
      </c>
      <c r="AE20">
        <v>20.2</v>
      </c>
      <c r="AF20">
        <v>1</v>
      </c>
      <c r="AG20">
        <v>64</v>
      </c>
      <c r="AH20">
        <v>1</v>
      </c>
      <c r="AI20">
        <v>1E-4</v>
      </c>
      <c r="AJ20">
        <v>0</v>
      </c>
      <c r="AK20">
        <v>0</v>
      </c>
      <c r="AL20">
        <v>6</v>
      </c>
      <c r="AM20">
        <v>13</v>
      </c>
      <c r="AN20">
        <v>1.2</v>
      </c>
    </row>
    <row r="21" spans="1:40">
      <c r="A21" t="s">
        <v>65</v>
      </c>
      <c r="B21" t="s">
        <v>160</v>
      </c>
      <c r="C21" t="s">
        <v>10</v>
      </c>
      <c r="D21" t="s">
        <v>12</v>
      </c>
      <c r="E21">
        <v>2</v>
      </c>
      <c r="F21" t="s">
        <v>152</v>
      </c>
      <c r="G21" t="s">
        <v>165</v>
      </c>
      <c r="H21">
        <v>3</v>
      </c>
      <c r="I21" s="1">
        <v>0.33</v>
      </c>
      <c r="J21" s="2">
        <v>3.45</v>
      </c>
      <c r="K21">
        <v>2</v>
      </c>
      <c r="L21">
        <v>0</v>
      </c>
      <c r="M21">
        <v>4</v>
      </c>
      <c r="N21" t="s">
        <v>53</v>
      </c>
      <c r="O21" t="s">
        <v>56</v>
      </c>
      <c r="P21">
        <v>1</v>
      </c>
      <c r="Q21">
        <v>32.200000000000003</v>
      </c>
      <c r="R21">
        <v>1</v>
      </c>
      <c r="S21">
        <v>0</v>
      </c>
      <c r="T21">
        <v>0</v>
      </c>
      <c r="U21">
        <f t="shared" si="0"/>
        <v>32.200000000000003</v>
      </c>
      <c r="V21">
        <v>1</v>
      </c>
      <c r="W21">
        <v>789.6</v>
      </c>
      <c r="X21">
        <v>1</v>
      </c>
      <c r="Y21">
        <v>1E-4</v>
      </c>
      <c r="Z21">
        <v>2</v>
      </c>
      <c r="AA21">
        <v>0</v>
      </c>
      <c r="AB21">
        <v>0</v>
      </c>
      <c r="AC21">
        <v>0</v>
      </c>
      <c r="AD21">
        <v>0</v>
      </c>
      <c r="AE21">
        <v>2.2000000000000002</v>
      </c>
      <c r="AF21">
        <v>1</v>
      </c>
      <c r="AG21">
        <v>1E-4</v>
      </c>
      <c r="AH21">
        <v>0</v>
      </c>
      <c r="AI21">
        <v>1E-4</v>
      </c>
      <c r="AJ21">
        <v>0</v>
      </c>
      <c r="AK21">
        <v>9</v>
      </c>
      <c r="AL21">
        <v>2</v>
      </c>
      <c r="AM21">
        <v>9</v>
      </c>
      <c r="AN21">
        <v>2.4</v>
      </c>
    </row>
    <row r="22" spans="1:40">
      <c r="A22" t="s">
        <v>65</v>
      </c>
      <c r="B22" t="s">
        <v>160</v>
      </c>
      <c r="C22" t="s">
        <v>13</v>
      </c>
      <c r="D22" t="s">
        <v>11</v>
      </c>
      <c r="E22">
        <v>2</v>
      </c>
      <c r="F22" t="s">
        <v>152</v>
      </c>
      <c r="G22" t="s">
        <v>165</v>
      </c>
      <c r="H22">
        <v>3</v>
      </c>
      <c r="I22" s="1">
        <v>0.13</v>
      </c>
      <c r="J22" s="2">
        <v>0.5</v>
      </c>
      <c r="K22">
        <v>1</v>
      </c>
      <c r="L22">
        <v>1</v>
      </c>
      <c r="M22">
        <v>4</v>
      </c>
      <c r="N22" t="s">
        <v>53</v>
      </c>
      <c r="O22" t="s">
        <v>56</v>
      </c>
      <c r="P22">
        <v>0</v>
      </c>
      <c r="Q22">
        <v>0.6</v>
      </c>
      <c r="R22">
        <v>1</v>
      </c>
      <c r="S22">
        <v>0</v>
      </c>
      <c r="T22">
        <v>0</v>
      </c>
      <c r="U22">
        <f t="shared" si="0"/>
        <v>0.6</v>
      </c>
      <c r="V22">
        <v>1</v>
      </c>
      <c r="W22" t="s">
        <v>14</v>
      </c>
      <c r="X22" t="s">
        <v>14</v>
      </c>
      <c r="Y22">
        <v>1.6</v>
      </c>
      <c r="Z22">
        <v>1</v>
      </c>
      <c r="AA22">
        <v>1</v>
      </c>
      <c r="AB22" t="s">
        <v>14</v>
      </c>
      <c r="AC22">
        <v>0</v>
      </c>
      <c r="AD22">
        <v>0</v>
      </c>
      <c r="AE22" t="s">
        <v>14</v>
      </c>
      <c r="AF22" t="s">
        <v>14</v>
      </c>
      <c r="AG22">
        <v>1E-4</v>
      </c>
      <c r="AH22">
        <v>0</v>
      </c>
      <c r="AI22">
        <v>1E-4</v>
      </c>
      <c r="AJ22">
        <v>0</v>
      </c>
      <c r="AK22" t="s">
        <v>14</v>
      </c>
      <c r="AL22" t="s">
        <v>14</v>
      </c>
      <c r="AM22" t="s">
        <v>14</v>
      </c>
      <c r="AN22" t="s">
        <v>14</v>
      </c>
    </row>
    <row r="23" spans="1:40">
      <c r="A23" t="s">
        <v>65</v>
      </c>
      <c r="B23" t="s">
        <v>160</v>
      </c>
      <c r="C23" t="s">
        <v>13</v>
      </c>
      <c r="D23" t="s">
        <v>15</v>
      </c>
      <c r="E23">
        <v>2</v>
      </c>
      <c r="F23" t="s">
        <v>152</v>
      </c>
      <c r="G23" t="s">
        <v>165</v>
      </c>
      <c r="H23">
        <v>3</v>
      </c>
      <c r="I23" s="1">
        <v>0.13</v>
      </c>
      <c r="J23" s="2">
        <v>0.5</v>
      </c>
      <c r="K23">
        <v>3</v>
      </c>
      <c r="L23">
        <v>0</v>
      </c>
      <c r="M23">
        <v>4</v>
      </c>
      <c r="N23" t="s">
        <v>53</v>
      </c>
      <c r="O23" t="s">
        <v>56</v>
      </c>
      <c r="P23">
        <v>1</v>
      </c>
      <c r="Q23">
        <v>0.6</v>
      </c>
      <c r="R23">
        <v>1</v>
      </c>
      <c r="S23">
        <v>0</v>
      </c>
      <c r="T23">
        <v>0</v>
      </c>
      <c r="U23">
        <f t="shared" si="0"/>
        <v>0.6</v>
      </c>
      <c r="V23">
        <v>1</v>
      </c>
      <c r="W23">
        <v>1E-4</v>
      </c>
      <c r="X23">
        <v>0</v>
      </c>
      <c r="Y23">
        <v>1E-4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20.399999999999999</v>
      </c>
      <c r="AF23">
        <v>1</v>
      </c>
      <c r="AG23">
        <v>1E-4</v>
      </c>
      <c r="AH23">
        <v>0</v>
      </c>
      <c r="AI23">
        <v>1E-4</v>
      </c>
      <c r="AJ23">
        <v>0</v>
      </c>
      <c r="AK23">
        <v>0</v>
      </c>
      <c r="AL23">
        <v>1</v>
      </c>
      <c r="AM23">
        <v>19</v>
      </c>
      <c r="AN23">
        <v>2.4</v>
      </c>
    </row>
    <row r="24" spans="1:40">
      <c r="A24" t="s">
        <v>65</v>
      </c>
      <c r="B24" t="s">
        <v>160</v>
      </c>
      <c r="C24" t="s">
        <v>16</v>
      </c>
      <c r="D24" t="s">
        <v>12</v>
      </c>
      <c r="E24">
        <v>2</v>
      </c>
      <c r="F24" t="s">
        <v>152</v>
      </c>
      <c r="G24" t="s">
        <v>165</v>
      </c>
      <c r="H24">
        <v>3</v>
      </c>
      <c r="I24" s="1">
        <v>0.1</v>
      </c>
      <c r="J24" s="2">
        <v>1.08</v>
      </c>
      <c r="K24">
        <v>2</v>
      </c>
      <c r="L24">
        <v>0</v>
      </c>
      <c r="M24">
        <v>4</v>
      </c>
      <c r="N24" t="s">
        <v>53</v>
      </c>
      <c r="O24" t="s">
        <v>56</v>
      </c>
      <c r="P24">
        <v>0</v>
      </c>
      <c r="Q24">
        <v>1.8</v>
      </c>
      <c r="R24">
        <v>1</v>
      </c>
      <c r="S24">
        <v>0</v>
      </c>
      <c r="T24">
        <v>0</v>
      </c>
      <c r="U24">
        <f t="shared" si="0"/>
        <v>1.8</v>
      </c>
      <c r="V24">
        <v>1</v>
      </c>
      <c r="W24" t="s">
        <v>14</v>
      </c>
      <c r="X24" t="s">
        <v>14</v>
      </c>
      <c r="Y24">
        <v>1.2</v>
      </c>
      <c r="Z24">
        <v>0</v>
      </c>
      <c r="AA24">
        <v>1</v>
      </c>
      <c r="AB24" t="s">
        <v>14</v>
      </c>
      <c r="AC24">
        <v>0</v>
      </c>
      <c r="AD24">
        <v>0</v>
      </c>
      <c r="AE24" t="s">
        <v>14</v>
      </c>
      <c r="AF24" t="s">
        <v>14</v>
      </c>
      <c r="AG24">
        <v>1E-4</v>
      </c>
      <c r="AH24">
        <v>0</v>
      </c>
      <c r="AI24">
        <v>1E-4</v>
      </c>
      <c r="AJ24">
        <v>0</v>
      </c>
      <c r="AK24" t="s">
        <v>14</v>
      </c>
      <c r="AL24" t="s">
        <v>14</v>
      </c>
      <c r="AM24" t="s">
        <v>14</v>
      </c>
      <c r="AN24" t="s">
        <v>14</v>
      </c>
    </row>
    <row r="25" spans="1:40">
      <c r="A25" t="s">
        <v>65</v>
      </c>
      <c r="B25" t="s">
        <v>160</v>
      </c>
      <c r="C25" t="s">
        <v>16</v>
      </c>
      <c r="D25" t="s">
        <v>15</v>
      </c>
      <c r="E25">
        <v>2</v>
      </c>
      <c r="F25" t="s">
        <v>152</v>
      </c>
      <c r="G25" t="s">
        <v>165</v>
      </c>
      <c r="H25">
        <v>3</v>
      </c>
      <c r="I25" s="1">
        <v>0.1</v>
      </c>
      <c r="J25" s="2">
        <v>1.08</v>
      </c>
      <c r="K25">
        <v>3</v>
      </c>
      <c r="L25">
        <v>0</v>
      </c>
      <c r="M25">
        <v>4</v>
      </c>
      <c r="N25" t="s">
        <v>53</v>
      </c>
      <c r="O25" t="s">
        <v>56</v>
      </c>
      <c r="P25">
        <v>0</v>
      </c>
      <c r="Q25">
        <v>1.8</v>
      </c>
      <c r="R25">
        <v>1</v>
      </c>
      <c r="S25">
        <v>0</v>
      </c>
      <c r="T25">
        <v>0</v>
      </c>
      <c r="U25">
        <f t="shared" si="0"/>
        <v>1.8</v>
      </c>
      <c r="V25">
        <v>1</v>
      </c>
      <c r="W25" t="s">
        <v>14</v>
      </c>
      <c r="X25" t="s">
        <v>14</v>
      </c>
      <c r="Y25">
        <v>1E-4</v>
      </c>
      <c r="Z25">
        <v>0</v>
      </c>
      <c r="AA25">
        <v>0</v>
      </c>
      <c r="AB25" t="s">
        <v>14</v>
      </c>
      <c r="AC25">
        <v>0</v>
      </c>
      <c r="AD25">
        <v>0</v>
      </c>
      <c r="AE25" t="s">
        <v>14</v>
      </c>
      <c r="AF25" t="s">
        <v>14</v>
      </c>
      <c r="AG25">
        <v>1E-4</v>
      </c>
      <c r="AH25">
        <v>0</v>
      </c>
      <c r="AI25">
        <v>1E-4</v>
      </c>
      <c r="AJ25">
        <v>0</v>
      </c>
      <c r="AK25" t="s">
        <v>14</v>
      </c>
      <c r="AL25" t="s">
        <v>14</v>
      </c>
      <c r="AM25" t="s">
        <v>14</v>
      </c>
      <c r="AN25" t="s">
        <v>14</v>
      </c>
    </row>
    <row r="26" spans="1:40">
      <c r="A26" t="s">
        <v>65</v>
      </c>
      <c r="B26" t="s">
        <v>160</v>
      </c>
      <c r="C26" t="s">
        <v>10</v>
      </c>
      <c r="D26" t="s">
        <v>11</v>
      </c>
      <c r="E26">
        <v>2</v>
      </c>
      <c r="F26" t="s">
        <v>152</v>
      </c>
      <c r="G26" t="s">
        <v>165</v>
      </c>
      <c r="H26">
        <v>3</v>
      </c>
      <c r="I26" s="1">
        <v>0.33</v>
      </c>
      <c r="J26" s="2">
        <v>3.45</v>
      </c>
      <c r="K26">
        <v>1</v>
      </c>
      <c r="L26">
        <v>1</v>
      </c>
      <c r="M26">
        <v>5</v>
      </c>
      <c r="N26" t="s">
        <v>54</v>
      </c>
      <c r="O26" t="s">
        <v>56</v>
      </c>
      <c r="P26">
        <v>1</v>
      </c>
      <c r="Q26">
        <v>55.8</v>
      </c>
      <c r="R26">
        <v>1</v>
      </c>
      <c r="S26">
        <v>0</v>
      </c>
      <c r="T26">
        <v>0</v>
      </c>
      <c r="U26">
        <f t="shared" si="0"/>
        <v>55.8</v>
      </c>
      <c r="V26">
        <v>1</v>
      </c>
      <c r="W26">
        <v>11.6</v>
      </c>
      <c r="X26">
        <v>1</v>
      </c>
      <c r="Y26">
        <v>1E-4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283.2</v>
      </c>
      <c r="AF26">
        <v>1</v>
      </c>
      <c r="AG26">
        <v>51.2</v>
      </c>
      <c r="AH26">
        <v>1</v>
      </c>
      <c r="AI26">
        <v>1E-4</v>
      </c>
      <c r="AJ26">
        <v>0</v>
      </c>
      <c r="AK26">
        <v>4</v>
      </c>
      <c r="AL26">
        <v>8</v>
      </c>
      <c r="AM26">
        <v>5</v>
      </c>
      <c r="AN26">
        <v>8.6</v>
      </c>
    </row>
    <row r="27" spans="1:40">
      <c r="A27" t="s">
        <v>65</v>
      </c>
      <c r="B27" t="s">
        <v>160</v>
      </c>
      <c r="C27" t="s">
        <v>10</v>
      </c>
      <c r="D27" t="s">
        <v>12</v>
      </c>
      <c r="E27">
        <v>2</v>
      </c>
      <c r="F27" t="s">
        <v>152</v>
      </c>
      <c r="G27" t="s">
        <v>165</v>
      </c>
      <c r="H27">
        <v>3</v>
      </c>
      <c r="I27" s="1">
        <v>0.33</v>
      </c>
      <c r="J27" s="2">
        <v>3.45</v>
      </c>
      <c r="K27">
        <v>2</v>
      </c>
      <c r="L27">
        <v>0</v>
      </c>
      <c r="M27">
        <v>5</v>
      </c>
      <c r="N27" t="s">
        <v>54</v>
      </c>
      <c r="O27" t="s">
        <v>56</v>
      </c>
      <c r="P27">
        <v>1</v>
      </c>
      <c r="Q27">
        <v>55.8</v>
      </c>
      <c r="R27">
        <v>1</v>
      </c>
      <c r="S27">
        <v>0</v>
      </c>
      <c r="T27">
        <v>0</v>
      </c>
      <c r="U27">
        <f t="shared" si="0"/>
        <v>55.8</v>
      </c>
      <c r="V27">
        <v>1</v>
      </c>
      <c r="W27">
        <v>2199.4</v>
      </c>
      <c r="X27">
        <v>1</v>
      </c>
      <c r="Y27">
        <v>19.2</v>
      </c>
      <c r="Z27">
        <v>0</v>
      </c>
      <c r="AA27">
        <v>1</v>
      </c>
      <c r="AB27">
        <v>1</v>
      </c>
      <c r="AC27">
        <v>0</v>
      </c>
      <c r="AD27">
        <v>0</v>
      </c>
      <c r="AE27">
        <v>1E-4</v>
      </c>
      <c r="AF27">
        <v>0</v>
      </c>
      <c r="AG27">
        <v>1E-4</v>
      </c>
      <c r="AH27">
        <v>0</v>
      </c>
      <c r="AI27">
        <v>1E-4</v>
      </c>
      <c r="AJ27">
        <v>0</v>
      </c>
      <c r="AK27">
        <v>20</v>
      </c>
      <c r="AL27">
        <v>0</v>
      </c>
      <c r="AM27">
        <v>0</v>
      </c>
      <c r="AN27">
        <v>1.8</v>
      </c>
    </row>
    <row r="28" spans="1:40">
      <c r="A28" t="s">
        <v>65</v>
      </c>
      <c r="B28" t="s">
        <v>160</v>
      </c>
      <c r="C28" t="s">
        <v>13</v>
      </c>
      <c r="D28" t="s">
        <v>11</v>
      </c>
      <c r="E28">
        <v>2</v>
      </c>
      <c r="F28" t="s">
        <v>152</v>
      </c>
      <c r="G28" t="s">
        <v>165</v>
      </c>
      <c r="H28">
        <v>3</v>
      </c>
      <c r="I28" s="1">
        <v>0.13</v>
      </c>
      <c r="J28" s="2">
        <v>0.5</v>
      </c>
      <c r="K28">
        <v>1</v>
      </c>
      <c r="L28">
        <v>1</v>
      </c>
      <c r="M28">
        <v>5</v>
      </c>
      <c r="N28" t="s">
        <v>54</v>
      </c>
      <c r="O28" t="s">
        <v>56</v>
      </c>
      <c r="P28">
        <v>0</v>
      </c>
      <c r="Q28">
        <v>1E-4</v>
      </c>
      <c r="R28">
        <v>0</v>
      </c>
      <c r="S28">
        <v>0</v>
      </c>
      <c r="T28">
        <v>0</v>
      </c>
      <c r="U28">
        <f t="shared" si="0"/>
        <v>1E-4</v>
      </c>
      <c r="V28">
        <v>0</v>
      </c>
      <c r="W28" t="s">
        <v>14</v>
      </c>
      <c r="X28" t="s">
        <v>14</v>
      </c>
      <c r="Y28">
        <f>58.8+23</f>
        <v>81.8</v>
      </c>
      <c r="Z28">
        <v>1</v>
      </c>
      <c r="AA28">
        <v>1</v>
      </c>
      <c r="AB28" t="s">
        <v>14</v>
      </c>
      <c r="AC28">
        <v>3</v>
      </c>
      <c r="AD28">
        <v>1</v>
      </c>
      <c r="AE28" t="s">
        <v>14</v>
      </c>
      <c r="AF28" t="s">
        <v>14</v>
      </c>
      <c r="AG28">
        <v>1E-4</v>
      </c>
      <c r="AH28">
        <v>0</v>
      </c>
      <c r="AI28">
        <v>1E-4</v>
      </c>
      <c r="AJ28">
        <v>0</v>
      </c>
      <c r="AK28" t="s">
        <v>14</v>
      </c>
      <c r="AL28" t="s">
        <v>14</v>
      </c>
      <c r="AM28" t="s">
        <v>14</v>
      </c>
      <c r="AN28" t="s">
        <v>14</v>
      </c>
    </row>
    <row r="29" spans="1:40">
      <c r="A29" t="s">
        <v>65</v>
      </c>
      <c r="B29" t="s">
        <v>160</v>
      </c>
      <c r="C29" t="s">
        <v>13</v>
      </c>
      <c r="D29" t="s">
        <v>15</v>
      </c>
      <c r="E29">
        <v>2</v>
      </c>
      <c r="F29" t="s">
        <v>152</v>
      </c>
      <c r="G29" t="s">
        <v>165</v>
      </c>
      <c r="H29">
        <v>3</v>
      </c>
      <c r="I29" s="1">
        <v>0.13</v>
      </c>
      <c r="J29" s="2">
        <v>0.5</v>
      </c>
      <c r="K29">
        <v>3</v>
      </c>
      <c r="L29">
        <v>0</v>
      </c>
      <c r="M29">
        <v>5</v>
      </c>
      <c r="N29" t="s">
        <v>54</v>
      </c>
      <c r="O29" t="s">
        <v>56</v>
      </c>
      <c r="P29">
        <v>1</v>
      </c>
      <c r="Q29">
        <v>1E-4</v>
      </c>
      <c r="R29">
        <v>0</v>
      </c>
      <c r="S29">
        <v>0</v>
      </c>
      <c r="T29">
        <v>0</v>
      </c>
      <c r="U29">
        <f t="shared" si="0"/>
        <v>1E-4</v>
      </c>
      <c r="V29">
        <v>0</v>
      </c>
      <c r="W29">
        <v>1E-4</v>
      </c>
      <c r="X29">
        <v>0</v>
      </c>
      <c r="Y29">
        <v>1E-4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628.4</v>
      </c>
      <c r="AF29">
        <v>1</v>
      </c>
      <c r="AG29">
        <v>1E-4</v>
      </c>
      <c r="AH29">
        <v>0</v>
      </c>
      <c r="AI29">
        <v>1E-4</v>
      </c>
      <c r="AJ29">
        <v>0</v>
      </c>
      <c r="AK29">
        <v>1</v>
      </c>
      <c r="AL29">
        <v>4</v>
      </c>
      <c r="AM29">
        <v>13</v>
      </c>
      <c r="AN29">
        <v>2400</v>
      </c>
    </row>
    <row r="30" spans="1:40">
      <c r="A30" t="s">
        <v>65</v>
      </c>
      <c r="B30" t="s">
        <v>160</v>
      </c>
      <c r="C30" t="s">
        <v>16</v>
      </c>
      <c r="D30" t="s">
        <v>12</v>
      </c>
      <c r="E30">
        <v>2</v>
      </c>
      <c r="F30" t="s">
        <v>152</v>
      </c>
      <c r="G30" t="s">
        <v>165</v>
      </c>
      <c r="H30">
        <v>3</v>
      </c>
      <c r="I30" s="1">
        <v>0.1</v>
      </c>
      <c r="J30" s="2">
        <v>1.08</v>
      </c>
      <c r="K30">
        <v>2</v>
      </c>
      <c r="L30">
        <v>0</v>
      </c>
      <c r="M30">
        <v>5</v>
      </c>
      <c r="N30" t="s">
        <v>54</v>
      </c>
      <c r="O30" t="s">
        <v>56</v>
      </c>
      <c r="P30">
        <v>0</v>
      </c>
      <c r="Q30">
        <v>1E-4</v>
      </c>
      <c r="R30">
        <v>0</v>
      </c>
      <c r="S30">
        <v>0</v>
      </c>
      <c r="T30">
        <v>0</v>
      </c>
      <c r="U30">
        <f t="shared" si="0"/>
        <v>1E-4</v>
      </c>
      <c r="V30">
        <v>0</v>
      </c>
      <c r="W30" t="s">
        <v>14</v>
      </c>
      <c r="X30" t="s">
        <v>14</v>
      </c>
      <c r="Y30">
        <v>11.8</v>
      </c>
      <c r="Z30">
        <v>1</v>
      </c>
      <c r="AA30">
        <v>1</v>
      </c>
      <c r="AB30" t="s">
        <v>14</v>
      </c>
      <c r="AC30">
        <v>0</v>
      </c>
      <c r="AD30">
        <v>0</v>
      </c>
      <c r="AE30" t="s">
        <v>14</v>
      </c>
      <c r="AF30" t="s">
        <v>14</v>
      </c>
      <c r="AG30">
        <v>1E-4</v>
      </c>
      <c r="AH30">
        <v>0</v>
      </c>
      <c r="AI30">
        <v>1E-4</v>
      </c>
      <c r="AJ30">
        <v>0</v>
      </c>
      <c r="AK30" t="s">
        <v>14</v>
      </c>
      <c r="AL30" t="s">
        <v>14</v>
      </c>
      <c r="AM30" t="s">
        <v>14</v>
      </c>
      <c r="AN30" t="s">
        <v>14</v>
      </c>
    </row>
    <row r="31" spans="1:40">
      <c r="A31" t="s">
        <v>65</v>
      </c>
      <c r="B31" t="s">
        <v>160</v>
      </c>
      <c r="C31" t="s">
        <v>16</v>
      </c>
      <c r="D31" t="s">
        <v>15</v>
      </c>
      <c r="E31">
        <v>2</v>
      </c>
      <c r="F31" t="s">
        <v>152</v>
      </c>
      <c r="G31" t="s">
        <v>165</v>
      </c>
      <c r="H31">
        <v>3</v>
      </c>
      <c r="I31" s="1">
        <v>0.1</v>
      </c>
      <c r="J31" s="2">
        <v>1.08</v>
      </c>
      <c r="K31">
        <v>3</v>
      </c>
      <c r="L31">
        <v>0</v>
      </c>
      <c r="M31">
        <v>5</v>
      </c>
      <c r="N31" t="s">
        <v>54</v>
      </c>
      <c r="O31" t="s">
        <v>56</v>
      </c>
      <c r="P31">
        <v>0</v>
      </c>
      <c r="Q31">
        <v>1E-4</v>
      </c>
      <c r="R31">
        <v>0</v>
      </c>
      <c r="S31">
        <v>0</v>
      </c>
      <c r="T31">
        <v>0</v>
      </c>
      <c r="U31">
        <f t="shared" si="0"/>
        <v>1E-4</v>
      </c>
      <c r="V31">
        <v>0</v>
      </c>
      <c r="W31" t="s">
        <v>14</v>
      </c>
      <c r="X31" t="s">
        <v>14</v>
      </c>
      <c r="Y31">
        <v>1E-4</v>
      </c>
      <c r="Z31">
        <v>0</v>
      </c>
      <c r="AA31">
        <v>0</v>
      </c>
      <c r="AB31" t="s">
        <v>14</v>
      </c>
      <c r="AC31">
        <v>0</v>
      </c>
      <c r="AD31">
        <v>0</v>
      </c>
      <c r="AE31" t="s">
        <v>14</v>
      </c>
      <c r="AF31" t="s">
        <v>14</v>
      </c>
      <c r="AG31">
        <v>38</v>
      </c>
      <c r="AH31">
        <v>1</v>
      </c>
      <c r="AI31">
        <v>1E-4</v>
      </c>
      <c r="AJ31">
        <v>0</v>
      </c>
      <c r="AK31" t="s">
        <v>14</v>
      </c>
      <c r="AL31" t="s">
        <v>14</v>
      </c>
      <c r="AM31" t="s">
        <v>14</v>
      </c>
      <c r="AN31" t="s">
        <v>14</v>
      </c>
    </row>
    <row r="32" spans="1:40">
      <c r="A32" t="s">
        <v>65</v>
      </c>
      <c r="B32" t="s">
        <v>160</v>
      </c>
      <c r="C32" t="s">
        <v>10</v>
      </c>
      <c r="D32" t="s">
        <v>11</v>
      </c>
      <c r="E32">
        <v>2</v>
      </c>
      <c r="F32" t="s">
        <v>152</v>
      </c>
      <c r="G32" t="s">
        <v>165</v>
      </c>
      <c r="H32">
        <v>3</v>
      </c>
      <c r="I32" s="1">
        <v>0.33</v>
      </c>
      <c r="J32" s="2">
        <v>3.45</v>
      </c>
      <c r="K32">
        <v>1</v>
      </c>
      <c r="L32">
        <v>1</v>
      </c>
      <c r="M32">
        <v>6</v>
      </c>
      <c r="N32" t="s">
        <v>55</v>
      </c>
      <c r="O32" t="s">
        <v>56</v>
      </c>
      <c r="P32">
        <v>1</v>
      </c>
      <c r="Q32">
        <v>5</v>
      </c>
      <c r="R32">
        <v>1</v>
      </c>
      <c r="S32">
        <v>1.8</v>
      </c>
      <c r="T32">
        <v>1</v>
      </c>
      <c r="U32">
        <f t="shared" si="0"/>
        <v>6.8</v>
      </c>
      <c r="V32">
        <v>1</v>
      </c>
      <c r="W32">
        <v>1E-4</v>
      </c>
      <c r="X32">
        <v>0</v>
      </c>
      <c r="Y32">
        <v>1E-4</v>
      </c>
      <c r="Z32">
        <v>0</v>
      </c>
      <c r="AA32">
        <v>0</v>
      </c>
      <c r="AB32" t="s">
        <v>14</v>
      </c>
      <c r="AC32">
        <v>0</v>
      </c>
      <c r="AD32">
        <v>0</v>
      </c>
      <c r="AE32">
        <v>3.2</v>
      </c>
      <c r="AF32">
        <v>1</v>
      </c>
      <c r="AG32">
        <v>13.2</v>
      </c>
      <c r="AH32">
        <v>1</v>
      </c>
      <c r="AI32">
        <v>1E-4</v>
      </c>
      <c r="AJ32">
        <v>0</v>
      </c>
      <c r="AK32">
        <v>0</v>
      </c>
      <c r="AL32">
        <v>11</v>
      </c>
      <c r="AM32">
        <v>6</v>
      </c>
      <c r="AN32">
        <v>0.1</v>
      </c>
    </row>
    <row r="33" spans="1:40">
      <c r="A33" t="s">
        <v>65</v>
      </c>
      <c r="B33" t="s">
        <v>160</v>
      </c>
      <c r="C33" t="s">
        <v>10</v>
      </c>
      <c r="D33" t="s">
        <v>12</v>
      </c>
      <c r="E33">
        <v>2</v>
      </c>
      <c r="F33" t="s">
        <v>152</v>
      </c>
      <c r="G33" t="s">
        <v>165</v>
      </c>
      <c r="H33">
        <v>3</v>
      </c>
      <c r="I33" s="1">
        <v>0.33</v>
      </c>
      <c r="J33" s="2">
        <v>3.45</v>
      </c>
      <c r="K33">
        <v>2</v>
      </c>
      <c r="L33">
        <v>0</v>
      </c>
      <c r="M33">
        <v>6</v>
      </c>
      <c r="N33" t="s">
        <v>55</v>
      </c>
      <c r="O33" t="s">
        <v>56</v>
      </c>
      <c r="P33">
        <v>1</v>
      </c>
      <c r="Q33">
        <v>5</v>
      </c>
      <c r="R33">
        <v>1</v>
      </c>
      <c r="S33">
        <v>1.8</v>
      </c>
      <c r="T33">
        <v>1</v>
      </c>
      <c r="U33">
        <f t="shared" si="0"/>
        <v>6.8</v>
      </c>
      <c r="V33">
        <v>1</v>
      </c>
      <c r="W33">
        <v>387.6</v>
      </c>
      <c r="X33">
        <v>1</v>
      </c>
      <c r="Y33">
        <v>5.4</v>
      </c>
      <c r="Z33">
        <v>1</v>
      </c>
      <c r="AA33">
        <v>1</v>
      </c>
      <c r="AB33" t="s">
        <v>14</v>
      </c>
      <c r="AC33">
        <v>1</v>
      </c>
      <c r="AD33">
        <v>1</v>
      </c>
      <c r="AE33">
        <v>1E-4</v>
      </c>
      <c r="AF33">
        <v>0</v>
      </c>
      <c r="AG33">
        <v>1E-4</v>
      </c>
      <c r="AH33">
        <v>0</v>
      </c>
      <c r="AI33">
        <v>1E-4</v>
      </c>
      <c r="AJ33">
        <v>0</v>
      </c>
      <c r="AK33">
        <v>8</v>
      </c>
      <c r="AL33">
        <v>12</v>
      </c>
      <c r="AM33">
        <v>0</v>
      </c>
      <c r="AN33">
        <v>0.1</v>
      </c>
    </row>
    <row r="34" spans="1:40">
      <c r="A34" t="s">
        <v>65</v>
      </c>
      <c r="B34" t="s">
        <v>160</v>
      </c>
      <c r="C34" t="s">
        <v>13</v>
      </c>
      <c r="D34" t="s">
        <v>11</v>
      </c>
      <c r="E34">
        <v>2</v>
      </c>
      <c r="F34" t="s">
        <v>152</v>
      </c>
      <c r="G34" t="s">
        <v>165</v>
      </c>
      <c r="H34">
        <v>3</v>
      </c>
      <c r="I34" s="1">
        <v>0.13</v>
      </c>
      <c r="J34" s="2">
        <v>0.5</v>
      </c>
      <c r="K34">
        <v>1</v>
      </c>
      <c r="L34">
        <v>1</v>
      </c>
      <c r="M34">
        <v>6</v>
      </c>
      <c r="N34" t="s">
        <v>55</v>
      </c>
      <c r="O34" t="s">
        <v>56</v>
      </c>
      <c r="P34">
        <v>0</v>
      </c>
      <c r="Q34">
        <v>1E-4</v>
      </c>
      <c r="R34">
        <v>0</v>
      </c>
      <c r="S34">
        <v>1.8</v>
      </c>
      <c r="T34">
        <v>1</v>
      </c>
      <c r="U34">
        <f t="shared" si="0"/>
        <v>1.8001</v>
      </c>
      <c r="V34">
        <v>1</v>
      </c>
      <c r="W34" t="s">
        <v>14</v>
      </c>
      <c r="X34" t="s">
        <v>14</v>
      </c>
      <c r="Y34">
        <v>0.8</v>
      </c>
      <c r="Z34">
        <v>21</v>
      </c>
      <c r="AA34">
        <v>1</v>
      </c>
      <c r="AB34" t="s">
        <v>14</v>
      </c>
      <c r="AC34">
        <v>0</v>
      </c>
      <c r="AD34">
        <v>0</v>
      </c>
      <c r="AE34" t="s">
        <v>14</v>
      </c>
      <c r="AF34" t="s">
        <v>14</v>
      </c>
      <c r="AG34">
        <v>1E-4</v>
      </c>
      <c r="AH34">
        <v>0</v>
      </c>
      <c r="AI34">
        <v>1E-4</v>
      </c>
      <c r="AJ34">
        <v>0</v>
      </c>
      <c r="AK34" t="s">
        <v>14</v>
      </c>
      <c r="AL34" t="s">
        <v>14</v>
      </c>
      <c r="AM34" t="s">
        <v>14</v>
      </c>
      <c r="AN34" t="s">
        <v>14</v>
      </c>
    </row>
    <row r="35" spans="1:40">
      <c r="A35" t="s">
        <v>65</v>
      </c>
      <c r="B35" t="s">
        <v>160</v>
      </c>
      <c r="C35" t="s">
        <v>13</v>
      </c>
      <c r="D35" t="s">
        <v>15</v>
      </c>
      <c r="E35">
        <v>2</v>
      </c>
      <c r="F35" t="s">
        <v>152</v>
      </c>
      <c r="G35" t="s">
        <v>165</v>
      </c>
      <c r="H35">
        <v>3</v>
      </c>
      <c r="I35" s="1">
        <v>0.13</v>
      </c>
      <c r="J35" s="2">
        <v>0.5</v>
      </c>
      <c r="K35">
        <v>3</v>
      </c>
      <c r="L35">
        <v>0</v>
      </c>
      <c r="M35">
        <v>6</v>
      </c>
      <c r="N35" t="s">
        <v>55</v>
      </c>
      <c r="O35" t="s">
        <v>56</v>
      </c>
      <c r="P35">
        <v>1</v>
      </c>
      <c r="Q35">
        <v>1E-4</v>
      </c>
      <c r="R35">
        <v>0</v>
      </c>
      <c r="S35">
        <v>1.8</v>
      </c>
      <c r="T35">
        <v>1</v>
      </c>
      <c r="U35">
        <f t="shared" si="0"/>
        <v>1.8001</v>
      </c>
      <c r="V35">
        <v>1</v>
      </c>
      <c r="W35">
        <v>1E-4</v>
      </c>
      <c r="X35">
        <v>0</v>
      </c>
      <c r="Y35">
        <v>1E-4</v>
      </c>
      <c r="Z35">
        <v>0</v>
      </c>
      <c r="AA35">
        <v>0</v>
      </c>
      <c r="AB35" t="s">
        <v>14</v>
      </c>
      <c r="AC35">
        <v>0</v>
      </c>
      <c r="AD35">
        <v>0</v>
      </c>
      <c r="AE35">
        <v>1E-4</v>
      </c>
      <c r="AF35">
        <v>0</v>
      </c>
      <c r="AG35">
        <v>1E-4</v>
      </c>
      <c r="AH35">
        <v>0</v>
      </c>
      <c r="AI35">
        <v>1E-4</v>
      </c>
      <c r="AJ35">
        <v>0</v>
      </c>
      <c r="AK35">
        <v>0</v>
      </c>
      <c r="AL35">
        <v>0</v>
      </c>
      <c r="AM35">
        <v>20</v>
      </c>
      <c r="AN35">
        <v>1.6</v>
      </c>
    </row>
    <row r="36" spans="1:40">
      <c r="A36" t="s">
        <v>65</v>
      </c>
      <c r="B36" t="s">
        <v>160</v>
      </c>
      <c r="C36" t="s">
        <v>16</v>
      </c>
      <c r="D36" t="s">
        <v>12</v>
      </c>
      <c r="E36">
        <v>2</v>
      </c>
      <c r="F36" t="s">
        <v>152</v>
      </c>
      <c r="G36" t="s">
        <v>165</v>
      </c>
      <c r="H36">
        <v>3</v>
      </c>
      <c r="I36" s="1">
        <v>0.1</v>
      </c>
      <c r="J36" s="2">
        <v>1.08</v>
      </c>
      <c r="K36">
        <v>2</v>
      </c>
      <c r="L36">
        <v>0</v>
      </c>
      <c r="M36">
        <v>6</v>
      </c>
      <c r="N36" t="s">
        <v>55</v>
      </c>
      <c r="O36" t="s">
        <v>56</v>
      </c>
      <c r="P36">
        <v>0</v>
      </c>
      <c r="Q36">
        <v>1E-4</v>
      </c>
      <c r="R36">
        <v>0</v>
      </c>
      <c r="S36">
        <f>3.2+1.8</f>
        <v>5</v>
      </c>
      <c r="T36">
        <v>1</v>
      </c>
      <c r="U36">
        <f t="shared" si="0"/>
        <v>5.0000999999999998</v>
      </c>
      <c r="V36">
        <v>1</v>
      </c>
      <c r="W36" t="s">
        <v>14</v>
      </c>
      <c r="X36" t="s">
        <v>14</v>
      </c>
      <c r="Y36">
        <v>1E-4</v>
      </c>
      <c r="Z36">
        <v>5</v>
      </c>
      <c r="AA36">
        <v>0</v>
      </c>
      <c r="AB36" t="s">
        <v>14</v>
      </c>
      <c r="AC36">
        <v>0</v>
      </c>
      <c r="AD36">
        <v>0</v>
      </c>
      <c r="AE36" t="s">
        <v>14</v>
      </c>
      <c r="AF36" t="s">
        <v>14</v>
      </c>
      <c r="AG36">
        <v>1E-4</v>
      </c>
      <c r="AH36">
        <v>0</v>
      </c>
      <c r="AI36">
        <v>1E-4</v>
      </c>
      <c r="AJ36">
        <v>0</v>
      </c>
      <c r="AK36" t="s">
        <v>14</v>
      </c>
      <c r="AL36" t="s">
        <v>14</v>
      </c>
      <c r="AM36" t="s">
        <v>14</v>
      </c>
      <c r="AN36" t="s">
        <v>14</v>
      </c>
    </row>
    <row r="37" spans="1:40">
      <c r="A37" t="s">
        <v>65</v>
      </c>
      <c r="B37" t="s">
        <v>160</v>
      </c>
      <c r="C37" t="s">
        <v>16</v>
      </c>
      <c r="D37" t="s">
        <v>15</v>
      </c>
      <c r="E37">
        <v>2</v>
      </c>
      <c r="F37" t="s">
        <v>152</v>
      </c>
      <c r="G37" t="s">
        <v>165</v>
      </c>
      <c r="H37">
        <v>3</v>
      </c>
      <c r="I37" s="1">
        <v>0.1</v>
      </c>
      <c r="J37" s="2">
        <v>1.08</v>
      </c>
      <c r="K37">
        <v>3</v>
      </c>
      <c r="L37">
        <v>0</v>
      </c>
      <c r="M37">
        <v>6</v>
      </c>
      <c r="N37" t="s">
        <v>55</v>
      </c>
      <c r="O37" t="s">
        <v>56</v>
      </c>
      <c r="P37">
        <v>0</v>
      </c>
      <c r="Q37">
        <v>1E-4</v>
      </c>
      <c r="R37">
        <v>0</v>
      </c>
      <c r="S37">
        <v>5</v>
      </c>
      <c r="T37">
        <v>1</v>
      </c>
      <c r="U37">
        <f t="shared" si="0"/>
        <v>5.0000999999999998</v>
      </c>
      <c r="V37">
        <v>1</v>
      </c>
      <c r="W37" t="s">
        <v>14</v>
      </c>
      <c r="X37" t="s">
        <v>14</v>
      </c>
      <c r="Y37">
        <v>1E-4</v>
      </c>
      <c r="Z37">
        <v>0</v>
      </c>
      <c r="AA37">
        <v>0</v>
      </c>
      <c r="AB37" t="s">
        <v>14</v>
      </c>
      <c r="AC37">
        <v>0</v>
      </c>
      <c r="AD37">
        <v>0</v>
      </c>
      <c r="AE37" t="s">
        <v>14</v>
      </c>
      <c r="AF37" t="s">
        <v>14</v>
      </c>
      <c r="AG37">
        <v>1E-4</v>
      </c>
      <c r="AH37">
        <v>0</v>
      </c>
      <c r="AI37">
        <v>1E-4</v>
      </c>
      <c r="AJ37">
        <v>0</v>
      </c>
      <c r="AK37" t="s">
        <v>14</v>
      </c>
      <c r="AL37" t="s">
        <v>14</v>
      </c>
      <c r="AM37" t="s">
        <v>14</v>
      </c>
      <c r="AN37" t="s">
        <v>14</v>
      </c>
    </row>
    <row r="38" spans="1:40">
      <c r="A38" t="s">
        <v>65</v>
      </c>
      <c r="B38" t="s">
        <v>17</v>
      </c>
      <c r="C38" t="s">
        <v>18</v>
      </c>
      <c r="D38" t="s">
        <v>17</v>
      </c>
      <c r="E38">
        <v>1</v>
      </c>
      <c r="F38" t="s">
        <v>152</v>
      </c>
      <c r="G38" t="s">
        <v>165</v>
      </c>
      <c r="H38">
        <v>5</v>
      </c>
      <c r="I38" s="2">
        <v>0.16146993318485522</v>
      </c>
      <c r="J38">
        <v>2.0330578512396693</v>
      </c>
      <c r="K38" s="4">
        <v>1</v>
      </c>
      <c r="L38">
        <v>1</v>
      </c>
      <c r="M38">
        <v>1</v>
      </c>
      <c r="N38" t="s">
        <v>58</v>
      </c>
      <c r="O38" t="s">
        <v>57</v>
      </c>
      <c r="P38">
        <v>1</v>
      </c>
      <c r="Q38">
        <v>0.8</v>
      </c>
      <c r="R38">
        <v>1</v>
      </c>
      <c r="S38" s="1">
        <v>27.4</v>
      </c>
      <c r="T38">
        <v>1</v>
      </c>
      <c r="U38">
        <f t="shared" si="0"/>
        <v>28.2</v>
      </c>
      <c r="V38">
        <v>1</v>
      </c>
      <c r="W38">
        <v>4</v>
      </c>
      <c r="X38">
        <v>1</v>
      </c>
      <c r="Y38">
        <f>5+4.4+5.8</f>
        <v>15.2</v>
      </c>
      <c r="Z38">
        <v>3</v>
      </c>
      <c r="AA38">
        <v>1</v>
      </c>
      <c r="AB38">
        <v>0</v>
      </c>
      <c r="AC38">
        <v>0</v>
      </c>
      <c r="AD38">
        <v>0</v>
      </c>
      <c r="AE38">
        <v>1E-4</v>
      </c>
      <c r="AF38">
        <v>0</v>
      </c>
      <c r="AG38">
        <v>1E-4</v>
      </c>
      <c r="AH38">
        <v>0</v>
      </c>
      <c r="AI38">
        <v>1E-4</v>
      </c>
      <c r="AJ38">
        <v>0</v>
      </c>
      <c r="AK38">
        <v>0</v>
      </c>
      <c r="AL38">
        <v>0</v>
      </c>
      <c r="AM38">
        <v>20</v>
      </c>
      <c r="AN38">
        <v>2400</v>
      </c>
    </row>
    <row r="39" spans="1:40">
      <c r="A39" t="s">
        <v>65</v>
      </c>
      <c r="B39" t="s">
        <v>17</v>
      </c>
      <c r="C39" t="s">
        <v>18</v>
      </c>
      <c r="D39" t="s">
        <v>19</v>
      </c>
      <c r="E39">
        <v>1</v>
      </c>
      <c r="F39" t="s">
        <v>152</v>
      </c>
      <c r="G39" t="s">
        <v>165</v>
      </c>
      <c r="H39">
        <v>5</v>
      </c>
      <c r="I39" s="2">
        <v>0.16146993318485522</v>
      </c>
      <c r="J39">
        <v>2.0330578512396693</v>
      </c>
      <c r="K39" s="4">
        <v>2</v>
      </c>
      <c r="L39">
        <v>0</v>
      </c>
      <c r="M39">
        <v>1</v>
      </c>
      <c r="N39" t="s">
        <v>58</v>
      </c>
      <c r="O39" t="s">
        <v>57</v>
      </c>
      <c r="P39">
        <v>1</v>
      </c>
      <c r="Q39">
        <v>1.4</v>
      </c>
      <c r="R39">
        <v>1</v>
      </c>
      <c r="S39" s="1">
        <f>27.4+18.2</f>
        <v>45.599999999999994</v>
      </c>
      <c r="T39">
        <v>1</v>
      </c>
      <c r="U39">
        <f t="shared" si="0"/>
        <v>46.999999999999993</v>
      </c>
      <c r="V39">
        <v>1</v>
      </c>
      <c r="W39">
        <v>40</v>
      </c>
      <c r="X39">
        <v>1</v>
      </c>
      <c r="Y39">
        <v>5.8</v>
      </c>
      <c r="Z39">
        <v>1</v>
      </c>
      <c r="AA39">
        <v>1</v>
      </c>
      <c r="AB39">
        <v>0</v>
      </c>
      <c r="AC39">
        <v>0</v>
      </c>
      <c r="AD39">
        <v>0</v>
      </c>
      <c r="AE39">
        <v>1E-4</v>
      </c>
      <c r="AF39">
        <v>0</v>
      </c>
      <c r="AG39">
        <v>1E-4</v>
      </c>
      <c r="AH39">
        <v>0</v>
      </c>
      <c r="AI39">
        <v>1E-4</v>
      </c>
      <c r="AJ39">
        <v>0</v>
      </c>
      <c r="AK39">
        <v>8</v>
      </c>
      <c r="AL39">
        <v>0</v>
      </c>
      <c r="AM39">
        <v>12</v>
      </c>
      <c r="AN39">
        <v>81.2</v>
      </c>
    </row>
    <row r="40" spans="1:40">
      <c r="A40" t="s">
        <v>65</v>
      </c>
      <c r="B40" t="s">
        <v>17</v>
      </c>
      <c r="C40" t="s">
        <v>20</v>
      </c>
      <c r="D40" t="s">
        <v>17</v>
      </c>
      <c r="E40">
        <v>1</v>
      </c>
      <c r="F40" t="s">
        <v>153</v>
      </c>
      <c r="G40" t="s">
        <v>165</v>
      </c>
      <c r="H40">
        <v>5</v>
      </c>
      <c r="I40" s="2">
        <v>0.10057803468208093</v>
      </c>
      <c r="J40">
        <v>2.0826446280991733</v>
      </c>
      <c r="K40" s="4">
        <v>1</v>
      </c>
      <c r="L40">
        <v>1</v>
      </c>
      <c r="M40">
        <v>1</v>
      </c>
      <c r="N40" t="s">
        <v>58</v>
      </c>
      <c r="O40" t="s">
        <v>57</v>
      </c>
      <c r="P40">
        <v>0</v>
      </c>
      <c r="Q40">
        <v>1E-4</v>
      </c>
      <c r="R40">
        <v>0</v>
      </c>
      <c r="S40" s="1">
        <v>0</v>
      </c>
      <c r="T40">
        <v>0</v>
      </c>
      <c r="U40">
        <f t="shared" si="0"/>
        <v>1E-4</v>
      </c>
      <c r="V40">
        <v>0</v>
      </c>
      <c r="W40" t="s">
        <v>14</v>
      </c>
      <c r="X40" t="s">
        <v>14</v>
      </c>
      <c r="Y40">
        <v>1E-4</v>
      </c>
      <c r="Z40">
        <v>0</v>
      </c>
      <c r="AA40">
        <v>0</v>
      </c>
      <c r="AB40" t="s">
        <v>14</v>
      </c>
      <c r="AC40">
        <v>0</v>
      </c>
      <c r="AD40">
        <v>0</v>
      </c>
      <c r="AE40" t="s">
        <v>14</v>
      </c>
      <c r="AF40" t="s">
        <v>14</v>
      </c>
      <c r="AG40">
        <v>1E-4</v>
      </c>
      <c r="AH40">
        <v>0</v>
      </c>
      <c r="AI40">
        <v>1E-4</v>
      </c>
      <c r="AJ40">
        <v>0</v>
      </c>
      <c r="AK40" t="s">
        <v>14</v>
      </c>
      <c r="AL40" t="s">
        <v>14</v>
      </c>
      <c r="AM40" t="s">
        <v>14</v>
      </c>
      <c r="AN40" t="s">
        <v>14</v>
      </c>
    </row>
    <row r="41" spans="1:40">
      <c r="A41" t="s">
        <v>65</v>
      </c>
      <c r="B41" t="s">
        <v>17</v>
      </c>
      <c r="C41" t="s">
        <v>20</v>
      </c>
      <c r="D41" t="s">
        <v>21</v>
      </c>
      <c r="E41">
        <v>1</v>
      </c>
      <c r="F41" t="s">
        <v>153</v>
      </c>
      <c r="G41" t="s">
        <v>166</v>
      </c>
      <c r="H41">
        <v>5</v>
      </c>
      <c r="I41" s="2">
        <v>0.10057803468208093</v>
      </c>
      <c r="J41">
        <v>2.0826446280991733</v>
      </c>
      <c r="K41" s="4">
        <v>5</v>
      </c>
      <c r="L41">
        <v>0</v>
      </c>
      <c r="M41">
        <v>1</v>
      </c>
      <c r="N41" t="s">
        <v>58</v>
      </c>
      <c r="O41" t="s">
        <v>57</v>
      </c>
      <c r="P41">
        <v>1</v>
      </c>
      <c r="Q41">
        <v>1E-4</v>
      </c>
      <c r="R41">
        <v>0</v>
      </c>
      <c r="S41" s="1">
        <v>0</v>
      </c>
      <c r="T41">
        <v>0</v>
      </c>
      <c r="U41">
        <f t="shared" si="0"/>
        <v>1E-4</v>
      </c>
      <c r="V41">
        <v>0</v>
      </c>
      <c r="W41">
        <v>1E-4</v>
      </c>
      <c r="X41">
        <v>0</v>
      </c>
      <c r="Y41">
        <v>1E-4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21</v>
      </c>
      <c r="AF41">
        <v>1</v>
      </c>
      <c r="AG41">
        <v>1E-4</v>
      </c>
      <c r="AH41">
        <v>0</v>
      </c>
      <c r="AI41">
        <v>1E-4</v>
      </c>
      <c r="AJ41">
        <v>0</v>
      </c>
      <c r="AK41">
        <v>0</v>
      </c>
      <c r="AL41">
        <v>0</v>
      </c>
      <c r="AM41">
        <v>20</v>
      </c>
      <c r="AN41">
        <v>2400</v>
      </c>
    </row>
    <row r="42" spans="1:40">
      <c r="A42" t="s">
        <v>65</v>
      </c>
      <c r="B42" t="s">
        <v>17</v>
      </c>
      <c r="C42" t="s">
        <v>22</v>
      </c>
      <c r="D42" t="s">
        <v>17</v>
      </c>
      <c r="E42">
        <v>1</v>
      </c>
      <c r="F42" t="s">
        <v>153</v>
      </c>
      <c r="G42" t="s">
        <v>165</v>
      </c>
      <c r="H42">
        <v>5</v>
      </c>
      <c r="I42" s="2">
        <v>0.17768147345612134</v>
      </c>
      <c r="J42">
        <v>2.0655737704918034</v>
      </c>
      <c r="K42" s="4">
        <v>1</v>
      </c>
      <c r="L42">
        <v>1</v>
      </c>
      <c r="M42">
        <v>1</v>
      </c>
      <c r="N42" t="s">
        <v>58</v>
      </c>
      <c r="O42" t="s">
        <v>57</v>
      </c>
      <c r="P42">
        <v>0</v>
      </c>
      <c r="Q42">
        <v>6</v>
      </c>
      <c r="R42">
        <v>1</v>
      </c>
      <c r="S42" s="1">
        <v>0</v>
      </c>
      <c r="T42">
        <v>0</v>
      </c>
      <c r="U42">
        <f t="shared" si="0"/>
        <v>6</v>
      </c>
      <c r="V42">
        <v>1</v>
      </c>
      <c r="W42" t="s">
        <v>14</v>
      </c>
      <c r="X42" t="s">
        <v>14</v>
      </c>
      <c r="Y42">
        <v>4.4000000000000004</v>
      </c>
      <c r="Z42">
        <v>1</v>
      </c>
      <c r="AA42">
        <v>1</v>
      </c>
      <c r="AB42" t="s">
        <v>14</v>
      </c>
      <c r="AC42">
        <v>0</v>
      </c>
      <c r="AD42">
        <v>0</v>
      </c>
      <c r="AE42" t="s">
        <v>14</v>
      </c>
      <c r="AF42" t="s">
        <v>14</v>
      </c>
      <c r="AG42">
        <v>1E-4</v>
      </c>
      <c r="AH42">
        <v>0</v>
      </c>
      <c r="AI42">
        <v>1E-4</v>
      </c>
      <c r="AJ42">
        <v>0</v>
      </c>
      <c r="AK42" t="s">
        <v>14</v>
      </c>
      <c r="AL42" t="s">
        <v>14</v>
      </c>
      <c r="AM42" t="s">
        <v>14</v>
      </c>
      <c r="AN42" t="s">
        <v>14</v>
      </c>
    </row>
    <row r="43" spans="1:40">
      <c r="A43" t="s">
        <v>65</v>
      </c>
      <c r="B43" t="s">
        <v>17</v>
      </c>
      <c r="C43" t="s">
        <v>22</v>
      </c>
      <c r="D43" t="s">
        <v>23</v>
      </c>
      <c r="E43">
        <v>1</v>
      </c>
      <c r="F43" t="s">
        <v>153</v>
      </c>
      <c r="G43" t="s">
        <v>166</v>
      </c>
      <c r="H43">
        <v>5</v>
      </c>
      <c r="I43" s="2">
        <v>0.17768147345612134</v>
      </c>
      <c r="J43">
        <v>2.0655737704918034</v>
      </c>
      <c r="K43" s="4">
        <v>3</v>
      </c>
      <c r="L43">
        <v>0</v>
      </c>
      <c r="M43">
        <v>1</v>
      </c>
      <c r="N43" t="s">
        <v>58</v>
      </c>
      <c r="O43" t="s">
        <v>57</v>
      </c>
      <c r="P43">
        <v>1</v>
      </c>
      <c r="Q43">
        <v>7</v>
      </c>
      <c r="R43">
        <v>1</v>
      </c>
      <c r="S43" s="1">
        <v>9.6</v>
      </c>
      <c r="T43">
        <v>1</v>
      </c>
      <c r="U43">
        <f t="shared" si="0"/>
        <v>16.600000000000001</v>
      </c>
      <c r="V43">
        <v>1</v>
      </c>
      <c r="W43">
        <v>35.799999999999997</v>
      </c>
      <c r="X43">
        <v>1</v>
      </c>
      <c r="Y43">
        <v>1E-4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20.6</v>
      </c>
      <c r="AF43">
        <v>1</v>
      </c>
      <c r="AG43">
        <v>1E-4</v>
      </c>
      <c r="AH43">
        <v>0</v>
      </c>
      <c r="AI43">
        <v>1E-4</v>
      </c>
      <c r="AJ43">
        <v>0</v>
      </c>
      <c r="AK43">
        <v>10</v>
      </c>
      <c r="AL43">
        <v>0</v>
      </c>
      <c r="AM43">
        <v>10</v>
      </c>
      <c r="AN43">
        <v>2400</v>
      </c>
    </row>
    <row r="44" spans="1:40">
      <c r="A44" t="s">
        <v>65</v>
      </c>
      <c r="B44" t="s">
        <v>17</v>
      </c>
      <c r="C44" t="s">
        <v>24</v>
      </c>
      <c r="D44" t="s">
        <v>17</v>
      </c>
      <c r="E44">
        <v>1</v>
      </c>
      <c r="F44" t="s">
        <v>152</v>
      </c>
      <c r="G44" t="s">
        <v>165</v>
      </c>
      <c r="H44">
        <v>5</v>
      </c>
      <c r="I44" s="2">
        <v>0.10974244120940649</v>
      </c>
      <c r="J44">
        <v>1.3170731707317074</v>
      </c>
      <c r="K44" s="4">
        <v>1</v>
      </c>
      <c r="L44">
        <v>1</v>
      </c>
      <c r="M44">
        <v>1</v>
      </c>
      <c r="N44" t="s">
        <v>58</v>
      </c>
      <c r="O44" t="s">
        <v>57</v>
      </c>
      <c r="P44">
        <v>0</v>
      </c>
      <c r="Q44">
        <f>2.4+0.8+6</f>
        <v>9.1999999999999993</v>
      </c>
      <c r="R44">
        <v>1</v>
      </c>
      <c r="S44" s="1">
        <v>27.4</v>
      </c>
      <c r="T44">
        <v>1</v>
      </c>
      <c r="U44">
        <f t="shared" si="0"/>
        <v>36.599999999999994</v>
      </c>
      <c r="V44">
        <v>1</v>
      </c>
      <c r="W44" t="s">
        <v>14</v>
      </c>
      <c r="X44" t="s">
        <v>14</v>
      </c>
      <c r="Y44">
        <v>1E-4</v>
      </c>
      <c r="Z44">
        <v>0</v>
      </c>
      <c r="AA44">
        <v>0</v>
      </c>
      <c r="AB44" t="s">
        <v>14</v>
      </c>
      <c r="AC44">
        <v>0</v>
      </c>
      <c r="AD44">
        <v>0</v>
      </c>
      <c r="AE44" t="s">
        <v>14</v>
      </c>
      <c r="AF44" t="s">
        <v>14</v>
      </c>
      <c r="AG44">
        <v>1E-4</v>
      </c>
      <c r="AH44">
        <v>0</v>
      </c>
      <c r="AI44">
        <v>1E-4</v>
      </c>
      <c r="AJ44">
        <v>0</v>
      </c>
      <c r="AK44" t="s">
        <v>14</v>
      </c>
      <c r="AL44" t="s">
        <v>14</v>
      </c>
      <c r="AM44" t="s">
        <v>14</v>
      </c>
      <c r="AN44" t="s">
        <v>14</v>
      </c>
    </row>
    <row r="45" spans="1:40">
      <c r="A45" t="s">
        <v>65</v>
      </c>
      <c r="B45" t="s">
        <v>17</v>
      </c>
      <c r="C45" t="s">
        <v>24</v>
      </c>
      <c r="D45" t="s">
        <v>25</v>
      </c>
      <c r="E45">
        <v>1</v>
      </c>
      <c r="F45" t="s">
        <v>152</v>
      </c>
      <c r="G45" t="s">
        <v>165</v>
      </c>
      <c r="H45">
        <v>5</v>
      </c>
      <c r="I45" s="2">
        <v>0.10974244120940649</v>
      </c>
      <c r="J45">
        <v>1.3170731707317074</v>
      </c>
      <c r="K45" s="4">
        <v>4</v>
      </c>
      <c r="L45">
        <v>0</v>
      </c>
      <c r="M45">
        <v>1</v>
      </c>
      <c r="N45" t="s">
        <v>58</v>
      </c>
      <c r="O45" t="s">
        <v>57</v>
      </c>
      <c r="P45">
        <v>1</v>
      </c>
      <c r="Q45">
        <f>1.8+1.4+7</f>
        <v>10.199999999999999</v>
      </c>
      <c r="R45">
        <v>1</v>
      </c>
      <c r="S45" s="1">
        <v>0</v>
      </c>
      <c r="T45">
        <v>0</v>
      </c>
      <c r="U45">
        <f t="shared" si="0"/>
        <v>10.199999999999999</v>
      </c>
      <c r="V45">
        <v>1</v>
      </c>
      <c r="W45">
        <v>840</v>
      </c>
      <c r="X45">
        <v>1</v>
      </c>
      <c r="Y45">
        <v>1E-4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1E-4</v>
      </c>
      <c r="AF45">
        <v>0</v>
      </c>
      <c r="AG45">
        <v>11.4</v>
      </c>
      <c r="AH45">
        <v>1</v>
      </c>
      <c r="AI45">
        <v>1E-4</v>
      </c>
      <c r="AJ45">
        <v>0</v>
      </c>
      <c r="AK45">
        <v>19</v>
      </c>
      <c r="AL45">
        <v>0</v>
      </c>
      <c r="AM45">
        <v>1</v>
      </c>
      <c r="AN45">
        <v>1</v>
      </c>
    </row>
    <row r="46" spans="1:40">
      <c r="A46" t="s">
        <v>65</v>
      </c>
      <c r="B46" t="s">
        <v>17</v>
      </c>
      <c r="C46" t="s">
        <v>26</v>
      </c>
      <c r="D46" t="s">
        <v>19</v>
      </c>
      <c r="E46">
        <v>1</v>
      </c>
      <c r="F46" t="s">
        <v>153</v>
      </c>
      <c r="G46" t="s">
        <v>165</v>
      </c>
      <c r="H46">
        <v>5</v>
      </c>
      <c r="I46" s="2">
        <v>0.10292397660818714</v>
      </c>
      <c r="J46">
        <v>1.5</v>
      </c>
      <c r="K46" s="4">
        <v>2</v>
      </c>
      <c r="L46">
        <v>0</v>
      </c>
      <c r="M46">
        <v>1</v>
      </c>
      <c r="N46" t="s">
        <v>58</v>
      </c>
      <c r="O46" t="s">
        <v>57</v>
      </c>
      <c r="P46">
        <v>0</v>
      </c>
      <c r="Q46">
        <v>1E-4</v>
      </c>
      <c r="R46">
        <v>0</v>
      </c>
      <c r="S46" s="1">
        <v>0</v>
      </c>
      <c r="T46">
        <v>0</v>
      </c>
      <c r="U46">
        <f t="shared" si="0"/>
        <v>1E-4</v>
      </c>
      <c r="V46">
        <v>0</v>
      </c>
      <c r="W46" t="s">
        <v>14</v>
      </c>
      <c r="X46" t="s">
        <v>14</v>
      </c>
      <c r="Y46">
        <f>1.4+2.8</f>
        <v>4.1999999999999993</v>
      </c>
      <c r="Z46">
        <v>2</v>
      </c>
      <c r="AA46">
        <v>1</v>
      </c>
      <c r="AB46" t="s">
        <v>14</v>
      </c>
      <c r="AC46">
        <v>0</v>
      </c>
      <c r="AD46">
        <v>0</v>
      </c>
      <c r="AE46" t="s">
        <v>14</v>
      </c>
      <c r="AF46" t="s">
        <v>14</v>
      </c>
      <c r="AG46">
        <v>1E-4</v>
      </c>
      <c r="AH46">
        <v>0</v>
      </c>
      <c r="AI46">
        <v>1E-4</v>
      </c>
      <c r="AJ46">
        <v>0</v>
      </c>
      <c r="AK46" t="s">
        <v>14</v>
      </c>
      <c r="AL46" t="s">
        <v>14</v>
      </c>
      <c r="AM46" t="s">
        <v>14</v>
      </c>
      <c r="AN46" t="s">
        <v>14</v>
      </c>
    </row>
    <row r="47" spans="1:40">
      <c r="A47" t="s">
        <v>65</v>
      </c>
      <c r="B47" t="s">
        <v>17</v>
      </c>
      <c r="C47" t="s">
        <v>26</v>
      </c>
      <c r="D47" t="s">
        <v>21</v>
      </c>
      <c r="E47">
        <v>1</v>
      </c>
      <c r="F47" t="s">
        <v>153</v>
      </c>
      <c r="G47" t="s">
        <v>166</v>
      </c>
      <c r="H47">
        <v>5</v>
      </c>
      <c r="I47" s="2">
        <v>0.10292397660818714</v>
      </c>
      <c r="J47">
        <v>1.5</v>
      </c>
      <c r="K47" s="4">
        <v>5</v>
      </c>
      <c r="L47">
        <v>0</v>
      </c>
      <c r="M47">
        <v>1</v>
      </c>
      <c r="N47" t="s">
        <v>58</v>
      </c>
      <c r="O47" t="s">
        <v>57</v>
      </c>
      <c r="P47">
        <v>0</v>
      </c>
      <c r="Q47">
        <v>1E-4</v>
      </c>
      <c r="R47">
        <v>0</v>
      </c>
      <c r="S47" s="1">
        <v>0</v>
      </c>
      <c r="T47">
        <v>0</v>
      </c>
      <c r="U47">
        <f t="shared" si="0"/>
        <v>1E-4</v>
      </c>
      <c r="V47">
        <v>0</v>
      </c>
      <c r="W47" t="s">
        <v>14</v>
      </c>
      <c r="X47" t="s">
        <v>14</v>
      </c>
      <c r="Y47">
        <v>1E-4</v>
      </c>
      <c r="Z47">
        <v>0</v>
      </c>
      <c r="AA47">
        <v>0</v>
      </c>
      <c r="AB47" t="s">
        <v>14</v>
      </c>
      <c r="AC47">
        <v>0</v>
      </c>
      <c r="AD47">
        <v>0</v>
      </c>
      <c r="AE47" t="s">
        <v>14</v>
      </c>
      <c r="AF47" t="s">
        <v>14</v>
      </c>
      <c r="AG47">
        <v>1E-4</v>
      </c>
      <c r="AH47">
        <v>0</v>
      </c>
      <c r="AI47">
        <v>1E-4</v>
      </c>
      <c r="AJ47">
        <v>0</v>
      </c>
      <c r="AK47" t="s">
        <v>14</v>
      </c>
      <c r="AL47" t="s">
        <v>14</v>
      </c>
      <c r="AM47" t="s">
        <v>14</v>
      </c>
      <c r="AN47" t="s">
        <v>14</v>
      </c>
    </row>
    <row r="48" spans="1:40">
      <c r="A48" t="s">
        <v>65</v>
      </c>
      <c r="B48" t="s">
        <v>17</v>
      </c>
      <c r="C48" t="s">
        <v>27</v>
      </c>
      <c r="D48" t="s">
        <v>19</v>
      </c>
      <c r="E48">
        <v>1</v>
      </c>
      <c r="F48" t="s">
        <v>153</v>
      </c>
      <c r="G48" t="s">
        <v>165</v>
      </c>
      <c r="H48">
        <v>5</v>
      </c>
      <c r="I48" s="2">
        <v>0.16429353778751368</v>
      </c>
      <c r="J48">
        <v>1.8347107438016528</v>
      </c>
      <c r="K48" s="4">
        <v>2</v>
      </c>
      <c r="L48">
        <v>0</v>
      </c>
      <c r="M48">
        <v>1</v>
      </c>
      <c r="N48" t="s">
        <v>58</v>
      </c>
      <c r="O48" t="s">
        <v>57</v>
      </c>
      <c r="P48">
        <v>0</v>
      </c>
      <c r="Q48">
        <f>31.2+148.8</f>
        <v>180</v>
      </c>
      <c r="R48">
        <v>1</v>
      </c>
      <c r="S48" s="1">
        <v>18.2</v>
      </c>
      <c r="T48">
        <v>1</v>
      </c>
      <c r="U48">
        <f t="shared" si="0"/>
        <v>198.2</v>
      </c>
      <c r="V48">
        <v>1</v>
      </c>
      <c r="W48" t="s">
        <v>14</v>
      </c>
      <c r="X48" t="s">
        <v>14</v>
      </c>
      <c r="Y48">
        <f>29.8+2.2</f>
        <v>32</v>
      </c>
      <c r="Z48">
        <v>9</v>
      </c>
      <c r="AA48">
        <v>1</v>
      </c>
      <c r="AB48" t="s">
        <v>14</v>
      </c>
      <c r="AC48">
        <v>0</v>
      </c>
      <c r="AD48">
        <v>0</v>
      </c>
      <c r="AE48" t="s">
        <v>14</v>
      </c>
      <c r="AF48" t="s">
        <v>14</v>
      </c>
      <c r="AG48">
        <v>1E-4</v>
      </c>
      <c r="AH48">
        <v>0</v>
      </c>
      <c r="AI48">
        <v>1E-4</v>
      </c>
      <c r="AJ48">
        <v>0</v>
      </c>
      <c r="AK48" t="s">
        <v>14</v>
      </c>
      <c r="AL48" t="s">
        <v>14</v>
      </c>
      <c r="AM48" t="s">
        <v>14</v>
      </c>
      <c r="AN48" t="s">
        <v>14</v>
      </c>
    </row>
    <row r="49" spans="1:40">
      <c r="A49" t="s">
        <v>65</v>
      </c>
      <c r="B49" t="s">
        <v>17</v>
      </c>
      <c r="C49" t="s">
        <v>27</v>
      </c>
      <c r="D49" t="s">
        <v>23</v>
      </c>
      <c r="E49">
        <v>1</v>
      </c>
      <c r="F49" t="s">
        <v>153</v>
      </c>
      <c r="G49" t="s">
        <v>166</v>
      </c>
      <c r="H49">
        <v>5</v>
      </c>
      <c r="I49" s="2">
        <v>0.16429353778751368</v>
      </c>
      <c r="J49">
        <v>1.8347107438016528</v>
      </c>
      <c r="K49" s="4">
        <v>3</v>
      </c>
      <c r="L49">
        <v>0</v>
      </c>
      <c r="M49">
        <v>1</v>
      </c>
      <c r="N49" t="s">
        <v>58</v>
      </c>
      <c r="O49" t="s">
        <v>57</v>
      </c>
      <c r="P49">
        <v>0</v>
      </c>
      <c r="Q49">
        <f>31+242+0.4</f>
        <v>273.39999999999998</v>
      </c>
      <c r="R49">
        <v>1</v>
      </c>
      <c r="S49" s="1">
        <v>9.6</v>
      </c>
      <c r="T49">
        <v>1</v>
      </c>
      <c r="U49">
        <f t="shared" si="0"/>
        <v>283</v>
      </c>
      <c r="V49">
        <v>1</v>
      </c>
      <c r="W49" t="s">
        <v>14</v>
      </c>
      <c r="X49" t="s">
        <v>14</v>
      </c>
      <c r="Y49">
        <v>1E-4</v>
      </c>
      <c r="Z49">
        <v>2</v>
      </c>
      <c r="AA49">
        <v>0</v>
      </c>
      <c r="AB49" t="s">
        <v>14</v>
      </c>
      <c r="AC49">
        <v>0</v>
      </c>
      <c r="AD49">
        <v>0</v>
      </c>
      <c r="AE49" t="s">
        <v>14</v>
      </c>
      <c r="AF49" t="s">
        <v>14</v>
      </c>
      <c r="AG49">
        <v>99.2</v>
      </c>
      <c r="AH49">
        <v>1</v>
      </c>
      <c r="AI49">
        <v>1E-4</v>
      </c>
      <c r="AJ49">
        <v>0</v>
      </c>
      <c r="AK49" t="s">
        <v>14</v>
      </c>
      <c r="AL49" t="s">
        <v>14</v>
      </c>
      <c r="AM49" t="s">
        <v>14</v>
      </c>
      <c r="AN49" t="s">
        <v>14</v>
      </c>
    </row>
    <row r="50" spans="1:40">
      <c r="A50" t="s">
        <v>65</v>
      </c>
      <c r="B50" t="s">
        <v>17</v>
      </c>
      <c r="C50" t="s">
        <v>28</v>
      </c>
      <c r="D50" t="s">
        <v>19</v>
      </c>
      <c r="E50">
        <v>1</v>
      </c>
      <c r="F50" t="s">
        <v>152</v>
      </c>
      <c r="G50" t="s">
        <v>165</v>
      </c>
      <c r="H50">
        <v>5</v>
      </c>
      <c r="I50" s="2">
        <v>0.12910532276330691</v>
      </c>
      <c r="J50">
        <v>2.1147540983606556</v>
      </c>
      <c r="K50" s="4">
        <v>2</v>
      </c>
      <c r="L50">
        <v>0</v>
      </c>
      <c r="M50">
        <v>1</v>
      </c>
      <c r="N50" t="s">
        <v>58</v>
      </c>
      <c r="O50" t="s">
        <v>57</v>
      </c>
      <c r="P50">
        <v>0</v>
      </c>
      <c r="Q50">
        <f>263.4+1.4+148.8</f>
        <v>413.59999999999997</v>
      </c>
      <c r="R50">
        <v>1</v>
      </c>
      <c r="S50" s="1">
        <f>22+27.4+18.2</f>
        <v>67.599999999999994</v>
      </c>
      <c r="T50">
        <v>1</v>
      </c>
      <c r="U50">
        <f t="shared" si="0"/>
        <v>481.19999999999993</v>
      </c>
      <c r="V50">
        <v>1</v>
      </c>
      <c r="W50" t="s">
        <v>14</v>
      </c>
      <c r="X50" t="s">
        <v>14</v>
      </c>
      <c r="Y50">
        <v>1E-4</v>
      </c>
      <c r="Z50">
        <v>0</v>
      </c>
      <c r="AA50">
        <v>0</v>
      </c>
      <c r="AB50" t="s">
        <v>14</v>
      </c>
      <c r="AC50">
        <v>0</v>
      </c>
      <c r="AD50">
        <v>0</v>
      </c>
      <c r="AE50" t="s">
        <v>14</v>
      </c>
      <c r="AF50" t="s">
        <v>14</v>
      </c>
      <c r="AG50">
        <v>1E-4</v>
      </c>
      <c r="AH50">
        <v>0</v>
      </c>
      <c r="AI50">
        <v>1E-4</v>
      </c>
      <c r="AJ50">
        <v>0</v>
      </c>
      <c r="AK50" t="s">
        <v>14</v>
      </c>
      <c r="AL50" t="s">
        <v>14</v>
      </c>
      <c r="AM50" t="s">
        <v>14</v>
      </c>
      <c r="AN50" t="s">
        <v>14</v>
      </c>
    </row>
    <row r="51" spans="1:40">
      <c r="A51" t="s">
        <v>65</v>
      </c>
      <c r="B51" t="s">
        <v>17</v>
      </c>
      <c r="C51" t="s">
        <v>28</v>
      </c>
      <c r="D51" t="s">
        <v>25</v>
      </c>
      <c r="E51">
        <v>1</v>
      </c>
      <c r="F51" t="s">
        <v>152</v>
      </c>
      <c r="G51" t="s">
        <v>165</v>
      </c>
      <c r="H51">
        <v>5</v>
      </c>
      <c r="I51" s="2">
        <v>0.12910532276330691</v>
      </c>
      <c r="J51">
        <v>2.1147540983606556</v>
      </c>
      <c r="K51" s="4">
        <v>4</v>
      </c>
      <c r="L51">
        <v>0</v>
      </c>
      <c r="M51">
        <v>1</v>
      </c>
      <c r="N51" t="s">
        <v>58</v>
      </c>
      <c r="O51" t="s">
        <v>57</v>
      </c>
      <c r="P51">
        <v>0</v>
      </c>
      <c r="Q51">
        <f>281.4+1.4+146.6</f>
        <v>429.4</v>
      </c>
      <c r="R51">
        <v>1</v>
      </c>
      <c r="S51" s="1">
        <v>0</v>
      </c>
      <c r="T51">
        <v>0</v>
      </c>
      <c r="U51">
        <f t="shared" si="0"/>
        <v>429.4</v>
      </c>
      <c r="V51">
        <v>1</v>
      </c>
      <c r="W51" t="s">
        <v>14</v>
      </c>
      <c r="X51" t="s">
        <v>14</v>
      </c>
      <c r="Y51">
        <f>1.8+2.2</f>
        <v>4</v>
      </c>
      <c r="Z51">
        <v>0</v>
      </c>
      <c r="AA51">
        <v>1</v>
      </c>
      <c r="AB51" t="s">
        <v>14</v>
      </c>
      <c r="AC51">
        <v>0</v>
      </c>
      <c r="AD51">
        <v>0</v>
      </c>
      <c r="AE51" t="s">
        <v>14</v>
      </c>
      <c r="AF51" t="s">
        <v>14</v>
      </c>
      <c r="AG51">
        <f>191+11.4+103.8</f>
        <v>306.2</v>
      </c>
      <c r="AH51">
        <v>1</v>
      </c>
      <c r="AI51">
        <v>1E-4</v>
      </c>
      <c r="AJ51">
        <v>0</v>
      </c>
      <c r="AK51" t="s">
        <v>14</v>
      </c>
      <c r="AL51" t="s">
        <v>14</v>
      </c>
      <c r="AM51" t="s">
        <v>14</v>
      </c>
      <c r="AN51" t="s">
        <v>14</v>
      </c>
    </row>
    <row r="52" spans="1:40">
      <c r="A52" t="s">
        <v>65</v>
      </c>
      <c r="B52" t="s">
        <v>17</v>
      </c>
      <c r="C52" t="s">
        <v>29</v>
      </c>
      <c r="D52" t="s">
        <v>21</v>
      </c>
      <c r="E52">
        <v>1</v>
      </c>
      <c r="F52" t="s">
        <v>154</v>
      </c>
      <c r="G52" t="s">
        <v>166</v>
      </c>
      <c r="H52">
        <v>5</v>
      </c>
      <c r="I52" s="2">
        <v>0.10568181818181818</v>
      </c>
      <c r="J52">
        <v>0.69421487603305776</v>
      </c>
      <c r="K52" s="4">
        <v>5</v>
      </c>
      <c r="L52">
        <v>0</v>
      </c>
      <c r="M52">
        <v>1</v>
      </c>
      <c r="N52" t="s">
        <v>58</v>
      </c>
      <c r="O52" t="s">
        <v>57</v>
      </c>
      <c r="P52">
        <v>0</v>
      </c>
      <c r="Q52">
        <v>1E-4</v>
      </c>
      <c r="R52">
        <v>0</v>
      </c>
      <c r="S52" s="1">
        <v>0</v>
      </c>
      <c r="T52">
        <v>0</v>
      </c>
      <c r="U52">
        <f t="shared" si="0"/>
        <v>1E-4</v>
      </c>
      <c r="V52">
        <v>0</v>
      </c>
      <c r="W52" t="s">
        <v>14</v>
      </c>
      <c r="X52" t="s">
        <v>14</v>
      </c>
      <c r="Y52">
        <v>1E-4</v>
      </c>
      <c r="Z52">
        <v>0</v>
      </c>
      <c r="AA52">
        <v>0</v>
      </c>
      <c r="AB52" t="s">
        <v>14</v>
      </c>
      <c r="AC52">
        <v>0</v>
      </c>
      <c r="AD52">
        <v>0</v>
      </c>
      <c r="AE52" t="s">
        <v>14</v>
      </c>
      <c r="AF52" t="s">
        <v>14</v>
      </c>
      <c r="AG52">
        <v>1E-4</v>
      </c>
      <c r="AH52">
        <v>0</v>
      </c>
      <c r="AI52">
        <v>1E-4</v>
      </c>
      <c r="AJ52">
        <v>0</v>
      </c>
      <c r="AK52" t="s">
        <v>14</v>
      </c>
      <c r="AL52" t="s">
        <v>14</v>
      </c>
      <c r="AM52" t="s">
        <v>14</v>
      </c>
      <c r="AN52" t="s">
        <v>14</v>
      </c>
    </row>
    <row r="53" spans="1:40">
      <c r="A53" t="s">
        <v>65</v>
      </c>
      <c r="B53" t="s">
        <v>17</v>
      </c>
      <c r="C53" t="s">
        <v>29</v>
      </c>
      <c r="D53" t="s">
        <v>23</v>
      </c>
      <c r="E53">
        <v>1</v>
      </c>
      <c r="F53" t="s">
        <v>154</v>
      </c>
      <c r="G53" t="s">
        <v>166</v>
      </c>
      <c r="H53">
        <v>5</v>
      </c>
      <c r="I53" s="2">
        <v>0.10568181818181818</v>
      </c>
      <c r="J53">
        <v>0.69421487603305776</v>
      </c>
      <c r="K53" s="4">
        <v>3</v>
      </c>
      <c r="L53">
        <v>0</v>
      </c>
      <c r="M53">
        <v>1</v>
      </c>
      <c r="N53" t="s">
        <v>58</v>
      </c>
      <c r="O53" t="s">
        <v>57</v>
      </c>
      <c r="P53">
        <v>0</v>
      </c>
      <c r="Q53">
        <v>1E-4</v>
      </c>
      <c r="R53">
        <v>0</v>
      </c>
      <c r="S53" s="1">
        <v>0</v>
      </c>
      <c r="T53">
        <v>0</v>
      </c>
      <c r="U53">
        <f t="shared" si="0"/>
        <v>1E-4</v>
      </c>
      <c r="V53">
        <v>0</v>
      </c>
      <c r="W53" t="s">
        <v>14</v>
      </c>
      <c r="X53" t="s">
        <v>14</v>
      </c>
      <c r="Y53">
        <v>1E-4</v>
      </c>
      <c r="Z53">
        <v>0</v>
      </c>
      <c r="AA53">
        <v>0</v>
      </c>
      <c r="AB53" t="s">
        <v>14</v>
      </c>
      <c r="AC53">
        <v>0</v>
      </c>
      <c r="AD53">
        <v>0</v>
      </c>
      <c r="AE53" t="s">
        <v>14</v>
      </c>
      <c r="AF53" t="s">
        <v>14</v>
      </c>
      <c r="AG53">
        <v>1E-4</v>
      </c>
      <c r="AH53">
        <v>0</v>
      </c>
      <c r="AI53">
        <v>1E-4</v>
      </c>
      <c r="AJ53">
        <v>0</v>
      </c>
      <c r="AK53" t="s">
        <v>14</v>
      </c>
      <c r="AL53" t="s">
        <v>14</v>
      </c>
      <c r="AM53" t="s">
        <v>14</v>
      </c>
      <c r="AN53" t="s">
        <v>14</v>
      </c>
    </row>
    <row r="54" spans="1:40">
      <c r="A54" t="s">
        <v>65</v>
      </c>
      <c r="B54" t="s">
        <v>17</v>
      </c>
      <c r="C54" t="s">
        <v>30</v>
      </c>
      <c r="D54" t="s">
        <v>21</v>
      </c>
      <c r="E54">
        <v>1</v>
      </c>
      <c r="F54" t="s">
        <v>153</v>
      </c>
      <c r="G54" t="s">
        <v>166</v>
      </c>
      <c r="H54">
        <v>5</v>
      </c>
      <c r="I54" s="2">
        <v>0.11529411764705882</v>
      </c>
      <c r="J54">
        <v>1.7704918032786887</v>
      </c>
      <c r="K54" s="4">
        <v>5</v>
      </c>
      <c r="L54">
        <v>0</v>
      </c>
      <c r="M54">
        <v>1</v>
      </c>
      <c r="N54" t="s">
        <v>58</v>
      </c>
      <c r="O54" t="s">
        <v>57</v>
      </c>
      <c r="P54">
        <v>0</v>
      </c>
      <c r="Q54">
        <v>1E-4</v>
      </c>
      <c r="R54">
        <v>0</v>
      </c>
      <c r="S54" s="1">
        <v>0</v>
      </c>
      <c r="T54">
        <v>0</v>
      </c>
      <c r="U54">
        <f t="shared" si="0"/>
        <v>1E-4</v>
      </c>
      <c r="V54">
        <v>0</v>
      </c>
      <c r="W54" t="s">
        <v>14</v>
      </c>
      <c r="X54" t="s">
        <v>14</v>
      </c>
      <c r="Y54">
        <v>1E-4</v>
      </c>
      <c r="Z54">
        <v>0</v>
      </c>
      <c r="AA54">
        <v>0</v>
      </c>
      <c r="AB54" t="s">
        <v>14</v>
      </c>
      <c r="AC54">
        <v>0</v>
      </c>
      <c r="AD54">
        <v>0</v>
      </c>
      <c r="AE54" t="s">
        <v>14</v>
      </c>
      <c r="AF54" t="s">
        <v>14</v>
      </c>
      <c r="AG54">
        <v>1E-4</v>
      </c>
      <c r="AH54">
        <v>0</v>
      </c>
      <c r="AI54">
        <v>1E-4</v>
      </c>
      <c r="AJ54">
        <v>0</v>
      </c>
      <c r="AK54" t="s">
        <v>14</v>
      </c>
      <c r="AL54" t="s">
        <v>14</v>
      </c>
      <c r="AM54" t="s">
        <v>14</v>
      </c>
      <c r="AN54" t="s">
        <v>14</v>
      </c>
    </row>
    <row r="55" spans="1:40">
      <c r="A55" t="s">
        <v>65</v>
      </c>
      <c r="B55" t="s">
        <v>17</v>
      </c>
      <c r="C55" t="s">
        <v>30</v>
      </c>
      <c r="D55" t="s">
        <v>25</v>
      </c>
      <c r="E55">
        <v>1</v>
      </c>
      <c r="F55" t="s">
        <v>153</v>
      </c>
      <c r="G55" t="s">
        <v>165</v>
      </c>
      <c r="H55">
        <v>5</v>
      </c>
      <c r="I55" s="2">
        <v>0.11529411764705882</v>
      </c>
      <c r="J55">
        <v>1.7704918032786887</v>
      </c>
      <c r="K55" s="4">
        <v>4</v>
      </c>
      <c r="L55">
        <v>0</v>
      </c>
      <c r="M55">
        <v>1</v>
      </c>
      <c r="N55" t="s">
        <v>58</v>
      </c>
      <c r="O55" t="s">
        <v>57</v>
      </c>
      <c r="P55">
        <v>0</v>
      </c>
      <c r="Q55">
        <v>1E-4</v>
      </c>
      <c r="R55">
        <v>0</v>
      </c>
      <c r="S55" s="1">
        <v>0</v>
      </c>
      <c r="T55">
        <v>0</v>
      </c>
      <c r="U55">
        <f t="shared" si="0"/>
        <v>1E-4</v>
      </c>
      <c r="V55">
        <v>0</v>
      </c>
      <c r="W55" t="s">
        <v>14</v>
      </c>
      <c r="X55" t="s">
        <v>14</v>
      </c>
      <c r="Y55">
        <v>1E-4</v>
      </c>
      <c r="Z55">
        <v>0</v>
      </c>
      <c r="AA55">
        <v>0</v>
      </c>
      <c r="AB55" t="s">
        <v>14</v>
      </c>
      <c r="AC55">
        <v>0</v>
      </c>
      <c r="AD55">
        <v>0</v>
      </c>
      <c r="AE55" t="s">
        <v>14</v>
      </c>
      <c r="AF55" t="s">
        <v>14</v>
      </c>
      <c r="AG55">
        <v>1E-4</v>
      </c>
      <c r="AH55">
        <v>0</v>
      </c>
      <c r="AI55">
        <v>1E-4</v>
      </c>
      <c r="AJ55">
        <v>0</v>
      </c>
      <c r="AK55" t="s">
        <v>14</v>
      </c>
      <c r="AL55" t="s">
        <v>14</v>
      </c>
      <c r="AM55" t="s">
        <v>14</v>
      </c>
      <c r="AN55" t="s">
        <v>14</v>
      </c>
    </row>
    <row r="56" spans="1:40">
      <c r="A56" t="s">
        <v>65</v>
      </c>
      <c r="B56" t="s">
        <v>17</v>
      </c>
      <c r="C56" t="s">
        <v>31</v>
      </c>
      <c r="D56" t="s">
        <v>23</v>
      </c>
      <c r="E56">
        <v>1</v>
      </c>
      <c r="F56" t="s">
        <v>153</v>
      </c>
      <c r="G56" t="s">
        <v>166</v>
      </c>
      <c r="H56">
        <v>5</v>
      </c>
      <c r="I56" s="2">
        <v>0.20374449339207049</v>
      </c>
      <c r="J56">
        <v>4.0487804878048781</v>
      </c>
      <c r="K56" s="4">
        <v>3</v>
      </c>
      <c r="L56">
        <v>0</v>
      </c>
      <c r="M56">
        <v>1</v>
      </c>
      <c r="N56" t="s">
        <v>58</v>
      </c>
      <c r="O56" t="s">
        <v>57</v>
      </c>
      <c r="P56">
        <v>0</v>
      </c>
      <c r="Q56">
        <f>737.4+6.6+242+0.4</f>
        <v>986.4</v>
      </c>
      <c r="R56">
        <v>1</v>
      </c>
      <c r="S56" s="1">
        <v>9.6</v>
      </c>
      <c r="T56">
        <v>1</v>
      </c>
      <c r="U56">
        <f t="shared" si="0"/>
        <v>996</v>
      </c>
      <c r="V56">
        <v>1</v>
      </c>
      <c r="W56" t="s">
        <v>14</v>
      </c>
      <c r="X56" t="s">
        <v>14</v>
      </c>
      <c r="Y56">
        <v>33.200000000000003</v>
      </c>
      <c r="Z56">
        <v>2</v>
      </c>
      <c r="AA56">
        <v>1</v>
      </c>
      <c r="AB56" t="s">
        <v>14</v>
      </c>
      <c r="AC56">
        <v>0</v>
      </c>
      <c r="AD56">
        <v>0</v>
      </c>
      <c r="AE56" t="s">
        <v>14</v>
      </c>
      <c r="AF56" t="s">
        <v>14</v>
      </c>
      <c r="AG56">
        <v>1E-4</v>
      </c>
      <c r="AH56">
        <v>0</v>
      </c>
      <c r="AI56">
        <v>1E-4</v>
      </c>
      <c r="AJ56">
        <v>0</v>
      </c>
      <c r="AK56" t="s">
        <v>14</v>
      </c>
      <c r="AL56" t="s">
        <v>14</v>
      </c>
      <c r="AM56" t="s">
        <v>14</v>
      </c>
      <c r="AN56" t="s">
        <v>14</v>
      </c>
    </row>
    <row r="57" spans="1:40">
      <c r="A57" t="s">
        <v>65</v>
      </c>
      <c r="B57" t="s">
        <v>17</v>
      </c>
      <c r="C57" t="s">
        <v>31</v>
      </c>
      <c r="D57" t="s">
        <v>25</v>
      </c>
      <c r="E57">
        <v>1</v>
      </c>
      <c r="F57" t="s">
        <v>153</v>
      </c>
      <c r="G57" t="s">
        <v>165</v>
      </c>
      <c r="H57">
        <v>5</v>
      </c>
      <c r="I57" s="2">
        <v>0.20374449339207049</v>
      </c>
      <c r="J57">
        <v>4.0487804878048781</v>
      </c>
      <c r="K57" s="4">
        <v>4</v>
      </c>
      <c r="L57">
        <v>0</v>
      </c>
      <c r="M57">
        <v>1</v>
      </c>
      <c r="N57" t="s">
        <v>58</v>
      </c>
      <c r="O57" t="s">
        <v>57</v>
      </c>
      <c r="P57">
        <v>0</v>
      </c>
      <c r="Q57">
        <f>637.8+7+146.6</f>
        <v>791.4</v>
      </c>
      <c r="R57">
        <v>1</v>
      </c>
      <c r="S57" s="1">
        <v>0</v>
      </c>
      <c r="T57">
        <v>0</v>
      </c>
      <c r="U57">
        <f t="shared" si="0"/>
        <v>791.4</v>
      </c>
      <c r="V57">
        <v>1</v>
      </c>
      <c r="W57" t="s">
        <v>14</v>
      </c>
      <c r="X57" t="s">
        <v>14</v>
      </c>
      <c r="Y57">
        <f>3.8+10+10.2</f>
        <v>24</v>
      </c>
      <c r="Z57">
        <v>7</v>
      </c>
      <c r="AA57">
        <v>1</v>
      </c>
      <c r="AB57" t="s">
        <v>14</v>
      </c>
      <c r="AC57">
        <v>0</v>
      </c>
      <c r="AD57">
        <v>0</v>
      </c>
      <c r="AE57" t="s">
        <v>14</v>
      </c>
      <c r="AF57" t="s">
        <v>14</v>
      </c>
      <c r="AG57">
        <v>1E-4</v>
      </c>
      <c r="AH57">
        <v>0</v>
      </c>
      <c r="AI57">
        <v>1E-4</v>
      </c>
      <c r="AJ57">
        <v>0</v>
      </c>
      <c r="AK57" t="s">
        <v>14</v>
      </c>
      <c r="AL57" t="s">
        <v>14</v>
      </c>
      <c r="AM57" t="s">
        <v>14</v>
      </c>
      <c r="AN57" t="s">
        <v>14</v>
      </c>
    </row>
    <row r="58" spans="1:40">
      <c r="A58" t="s">
        <v>65</v>
      </c>
      <c r="B58" t="s">
        <v>17</v>
      </c>
      <c r="C58" t="s">
        <v>18</v>
      </c>
      <c r="D58" t="s">
        <v>17</v>
      </c>
      <c r="E58">
        <v>1</v>
      </c>
      <c r="F58" t="s">
        <v>152</v>
      </c>
      <c r="G58" t="s">
        <v>165</v>
      </c>
      <c r="H58">
        <v>5</v>
      </c>
      <c r="I58" s="2">
        <v>0.16146993318485522</v>
      </c>
      <c r="J58">
        <v>2.0330578512396693</v>
      </c>
      <c r="K58" s="4">
        <v>1</v>
      </c>
      <c r="L58">
        <v>1</v>
      </c>
      <c r="M58">
        <v>2</v>
      </c>
      <c r="N58" t="s">
        <v>59</v>
      </c>
      <c r="O58" t="s">
        <v>56</v>
      </c>
      <c r="P58">
        <v>1</v>
      </c>
      <c r="Q58">
        <v>12</v>
      </c>
      <c r="R58">
        <v>1</v>
      </c>
      <c r="S58" s="1">
        <v>7</v>
      </c>
      <c r="T58">
        <v>1</v>
      </c>
      <c r="U58">
        <f t="shared" si="0"/>
        <v>19</v>
      </c>
      <c r="V58">
        <v>1</v>
      </c>
      <c r="W58">
        <v>61.8</v>
      </c>
      <c r="X58">
        <v>1</v>
      </c>
      <c r="Y58">
        <v>1E-4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1E-4</v>
      </c>
      <c r="AF58">
        <v>0</v>
      </c>
      <c r="AG58">
        <v>1E-4</v>
      </c>
      <c r="AH58">
        <v>0</v>
      </c>
      <c r="AI58">
        <v>1E-4</v>
      </c>
      <c r="AJ58">
        <v>0</v>
      </c>
      <c r="AK58">
        <v>20</v>
      </c>
      <c r="AL58">
        <v>0</v>
      </c>
      <c r="AM58">
        <v>0</v>
      </c>
      <c r="AN58">
        <v>6.2</v>
      </c>
    </row>
    <row r="59" spans="1:40">
      <c r="A59" t="s">
        <v>65</v>
      </c>
      <c r="B59" t="s">
        <v>17</v>
      </c>
      <c r="C59" t="s">
        <v>18</v>
      </c>
      <c r="D59" t="s">
        <v>19</v>
      </c>
      <c r="E59">
        <v>1</v>
      </c>
      <c r="F59" t="s">
        <v>152</v>
      </c>
      <c r="G59" t="s">
        <v>165</v>
      </c>
      <c r="H59">
        <v>5</v>
      </c>
      <c r="I59" s="2">
        <v>0.16146993318485522</v>
      </c>
      <c r="J59">
        <v>2.0330578512396693</v>
      </c>
      <c r="K59" s="4">
        <v>2</v>
      </c>
      <c r="L59">
        <v>0</v>
      </c>
      <c r="M59">
        <v>2</v>
      </c>
      <c r="N59" t="s">
        <v>59</v>
      </c>
      <c r="O59" t="s">
        <v>56</v>
      </c>
      <c r="P59">
        <v>1</v>
      </c>
      <c r="Q59">
        <v>18.2</v>
      </c>
      <c r="R59">
        <v>1</v>
      </c>
      <c r="S59" s="1">
        <v>0</v>
      </c>
      <c r="T59">
        <v>0</v>
      </c>
      <c r="U59">
        <f t="shared" si="0"/>
        <v>18.2</v>
      </c>
      <c r="V59">
        <v>1</v>
      </c>
      <c r="W59">
        <v>1E-4</v>
      </c>
      <c r="X59">
        <v>0</v>
      </c>
      <c r="Y59">
        <v>1E-4</v>
      </c>
      <c r="Z59">
        <v>1</v>
      </c>
      <c r="AA59">
        <v>0</v>
      </c>
      <c r="AB59">
        <v>0</v>
      </c>
      <c r="AC59">
        <v>0</v>
      </c>
      <c r="AD59">
        <v>0</v>
      </c>
      <c r="AE59">
        <v>1E-4</v>
      </c>
      <c r="AF59">
        <v>0</v>
      </c>
      <c r="AG59">
        <v>1E-4</v>
      </c>
      <c r="AH59">
        <v>0</v>
      </c>
      <c r="AI59">
        <v>1E-4</v>
      </c>
      <c r="AJ59">
        <v>0</v>
      </c>
      <c r="AK59">
        <v>0</v>
      </c>
      <c r="AL59">
        <v>0</v>
      </c>
      <c r="AM59">
        <v>19</v>
      </c>
      <c r="AN59">
        <v>2.8</v>
      </c>
    </row>
    <row r="60" spans="1:40">
      <c r="A60" t="s">
        <v>65</v>
      </c>
      <c r="B60" t="s">
        <v>17</v>
      </c>
      <c r="C60" t="s">
        <v>20</v>
      </c>
      <c r="D60" t="s">
        <v>17</v>
      </c>
      <c r="E60">
        <v>1</v>
      </c>
      <c r="F60" t="s">
        <v>153</v>
      </c>
      <c r="G60" t="s">
        <v>165</v>
      </c>
      <c r="H60">
        <v>5</v>
      </c>
      <c r="I60" s="2">
        <v>0.10057803468208093</v>
      </c>
      <c r="J60">
        <v>2.0826446280991733</v>
      </c>
      <c r="K60" s="4">
        <v>1</v>
      </c>
      <c r="L60">
        <v>1</v>
      </c>
      <c r="M60">
        <v>2</v>
      </c>
      <c r="N60" t="s">
        <v>59</v>
      </c>
      <c r="O60" t="s">
        <v>56</v>
      </c>
      <c r="P60">
        <v>0</v>
      </c>
      <c r="Q60">
        <v>1E-4</v>
      </c>
      <c r="R60">
        <v>0</v>
      </c>
      <c r="S60" s="1">
        <v>0</v>
      </c>
      <c r="T60">
        <v>0</v>
      </c>
      <c r="U60">
        <f t="shared" si="0"/>
        <v>1E-4</v>
      </c>
      <c r="V60">
        <v>0</v>
      </c>
      <c r="W60" t="s">
        <v>14</v>
      </c>
      <c r="X60" t="s">
        <v>14</v>
      </c>
      <c r="Y60">
        <v>1E-4</v>
      </c>
      <c r="Z60">
        <v>1</v>
      </c>
      <c r="AA60">
        <v>0</v>
      </c>
      <c r="AB60" t="s">
        <v>14</v>
      </c>
      <c r="AC60">
        <v>0</v>
      </c>
      <c r="AD60">
        <v>0</v>
      </c>
      <c r="AE60" t="s">
        <v>14</v>
      </c>
      <c r="AF60" t="s">
        <v>14</v>
      </c>
      <c r="AG60">
        <v>1E-4</v>
      </c>
      <c r="AH60">
        <v>0</v>
      </c>
      <c r="AI60">
        <v>1E-4</v>
      </c>
      <c r="AJ60">
        <v>0</v>
      </c>
      <c r="AK60" t="s">
        <v>14</v>
      </c>
      <c r="AL60" t="s">
        <v>14</v>
      </c>
      <c r="AM60" t="s">
        <v>14</v>
      </c>
      <c r="AN60" t="s">
        <v>14</v>
      </c>
    </row>
    <row r="61" spans="1:40">
      <c r="A61" t="s">
        <v>65</v>
      </c>
      <c r="B61" t="s">
        <v>17</v>
      </c>
      <c r="C61" t="s">
        <v>20</v>
      </c>
      <c r="D61" t="s">
        <v>21</v>
      </c>
      <c r="E61">
        <v>1</v>
      </c>
      <c r="F61" t="s">
        <v>153</v>
      </c>
      <c r="G61" t="s">
        <v>166</v>
      </c>
      <c r="H61">
        <v>5</v>
      </c>
      <c r="I61" s="2">
        <v>0.10057803468208093</v>
      </c>
      <c r="J61">
        <v>2.0826446280991733</v>
      </c>
      <c r="K61" s="4">
        <v>5</v>
      </c>
      <c r="L61">
        <v>0</v>
      </c>
      <c r="M61">
        <v>2</v>
      </c>
      <c r="N61" t="s">
        <v>59</v>
      </c>
      <c r="O61" t="s">
        <v>56</v>
      </c>
      <c r="P61">
        <v>1</v>
      </c>
      <c r="Q61">
        <v>1E-4</v>
      </c>
      <c r="R61">
        <v>0</v>
      </c>
      <c r="S61" s="1">
        <v>0</v>
      </c>
      <c r="T61">
        <v>0</v>
      </c>
      <c r="U61">
        <f t="shared" si="0"/>
        <v>1E-4</v>
      </c>
      <c r="V61">
        <v>0</v>
      </c>
      <c r="W61">
        <v>1E-4</v>
      </c>
      <c r="X61">
        <v>0</v>
      </c>
      <c r="Y61">
        <v>1E-4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228.2</v>
      </c>
      <c r="AF61">
        <v>1</v>
      </c>
      <c r="AG61">
        <v>1E-4</v>
      </c>
      <c r="AH61">
        <v>0</v>
      </c>
      <c r="AI61">
        <v>1E-4</v>
      </c>
      <c r="AJ61">
        <v>0</v>
      </c>
      <c r="AK61">
        <v>1</v>
      </c>
      <c r="AL61">
        <v>3</v>
      </c>
      <c r="AM61">
        <v>16</v>
      </c>
      <c r="AN61">
        <v>2400</v>
      </c>
    </row>
    <row r="62" spans="1:40">
      <c r="A62" t="s">
        <v>65</v>
      </c>
      <c r="B62" t="s">
        <v>17</v>
      </c>
      <c r="C62" t="s">
        <v>22</v>
      </c>
      <c r="D62" t="s">
        <v>17</v>
      </c>
      <c r="E62">
        <v>1</v>
      </c>
      <c r="F62" t="s">
        <v>153</v>
      </c>
      <c r="G62" t="s">
        <v>165</v>
      </c>
      <c r="H62">
        <v>5</v>
      </c>
      <c r="I62" s="2">
        <v>0.17768147345612134</v>
      </c>
      <c r="J62">
        <v>2.0655737704918034</v>
      </c>
      <c r="K62" s="4">
        <v>1</v>
      </c>
      <c r="L62">
        <v>1</v>
      </c>
      <c r="M62">
        <v>2</v>
      </c>
      <c r="N62" t="s">
        <v>59</v>
      </c>
      <c r="O62" t="s">
        <v>56</v>
      </c>
      <c r="P62">
        <v>0</v>
      </c>
      <c r="Q62">
        <v>19</v>
      </c>
      <c r="R62">
        <v>1</v>
      </c>
      <c r="S62" s="1">
        <v>63.2</v>
      </c>
      <c r="T62">
        <v>1</v>
      </c>
      <c r="U62">
        <f t="shared" si="0"/>
        <v>82.2</v>
      </c>
      <c r="V62">
        <v>1</v>
      </c>
      <c r="W62" t="s">
        <v>14</v>
      </c>
      <c r="X62" t="s">
        <v>14</v>
      </c>
      <c r="Y62">
        <v>1E-4</v>
      </c>
      <c r="Z62">
        <v>14</v>
      </c>
      <c r="AA62">
        <v>0</v>
      </c>
      <c r="AB62" t="s">
        <v>14</v>
      </c>
      <c r="AC62">
        <v>0</v>
      </c>
      <c r="AD62">
        <v>0</v>
      </c>
      <c r="AE62" t="s">
        <v>14</v>
      </c>
      <c r="AF62" t="s">
        <v>14</v>
      </c>
      <c r="AG62">
        <v>1E-4</v>
      </c>
      <c r="AH62">
        <v>0</v>
      </c>
      <c r="AI62">
        <v>1E-4</v>
      </c>
      <c r="AJ62">
        <v>0</v>
      </c>
      <c r="AK62" t="s">
        <v>14</v>
      </c>
      <c r="AL62" t="s">
        <v>14</v>
      </c>
      <c r="AM62" t="s">
        <v>14</v>
      </c>
      <c r="AN62" t="s">
        <v>14</v>
      </c>
    </row>
    <row r="63" spans="1:40">
      <c r="A63" t="s">
        <v>65</v>
      </c>
      <c r="B63" t="s">
        <v>17</v>
      </c>
      <c r="C63" t="s">
        <v>22</v>
      </c>
      <c r="D63" t="s">
        <v>23</v>
      </c>
      <c r="E63">
        <v>1</v>
      </c>
      <c r="F63" t="s">
        <v>153</v>
      </c>
      <c r="G63" t="s">
        <v>166</v>
      </c>
      <c r="H63">
        <v>5</v>
      </c>
      <c r="I63" s="2">
        <v>0.17768147345612134</v>
      </c>
      <c r="J63">
        <v>2.0655737704918034</v>
      </c>
      <c r="K63" s="4">
        <v>3</v>
      </c>
      <c r="L63">
        <v>0</v>
      </c>
      <c r="M63">
        <v>2</v>
      </c>
      <c r="N63" t="s">
        <v>59</v>
      </c>
      <c r="O63" t="s">
        <v>56</v>
      </c>
      <c r="P63">
        <v>1</v>
      </c>
      <c r="Q63">
        <f>19.4+60.8</f>
        <v>80.199999999999989</v>
      </c>
      <c r="R63">
        <v>1</v>
      </c>
      <c r="S63" s="1">
        <v>0</v>
      </c>
      <c r="T63">
        <v>0</v>
      </c>
      <c r="U63">
        <f t="shared" si="0"/>
        <v>80.199999999999989</v>
      </c>
      <c r="V63">
        <v>1</v>
      </c>
      <c r="W63">
        <v>1E-4</v>
      </c>
      <c r="X63">
        <v>0</v>
      </c>
      <c r="Y63">
        <v>1E-4</v>
      </c>
      <c r="Z63">
        <v>0</v>
      </c>
      <c r="AA63">
        <v>0</v>
      </c>
      <c r="AB63">
        <v>1</v>
      </c>
      <c r="AC63">
        <v>0</v>
      </c>
      <c r="AD63">
        <v>0</v>
      </c>
      <c r="AE63">
        <v>111.4</v>
      </c>
      <c r="AF63">
        <v>1</v>
      </c>
      <c r="AG63">
        <v>1E-4</v>
      </c>
      <c r="AH63">
        <v>0</v>
      </c>
      <c r="AI63">
        <v>15.8</v>
      </c>
      <c r="AJ63">
        <v>1</v>
      </c>
      <c r="AK63">
        <v>1</v>
      </c>
      <c r="AL63">
        <v>3</v>
      </c>
      <c r="AM63">
        <v>13</v>
      </c>
      <c r="AN63">
        <v>2.8</v>
      </c>
    </row>
    <row r="64" spans="1:40">
      <c r="A64" t="s">
        <v>65</v>
      </c>
      <c r="B64" t="s">
        <v>17</v>
      </c>
      <c r="C64" t="s">
        <v>24</v>
      </c>
      <c r="D64" t="s">
        <v>17</v>
      </c>
      <c r="E64">
        <v>1</v>
      </c>
      <c r="F64" t="s">
        <v>152</v>
      </c>
      <c r="G64" t="s">
        <v>165</v>
      </c>
      <c r="H64">
        <v>5</v>
      </c>
      <c r="I64" s="2">
        <v>0.10974244120940649</v>
      </c>
      <c r="J64">
        <v>1.3170731707317074</v>
      </c>
      <c r="K64" s="4">
        <v>1</v>
      </c>
      <c r="L64">
        <v>1</v>
      </c>
      <c r="M64">
        <v>2</v>
      </c>
      <c r="N64" t="s">
        <v>59</v>
      </c>
      <c r="O64" t="s">
        <v>56</v>
      </c>
      <c r="P64">
        <v>0</v>
      </c>
      <c r="Q64">
        <f>1930.4+12+7+19.4</f>
        <v>1968.8000000000002</v>
      </c>
      <c r="R64">
        <v>1</v>
      </c>
      <c r="S64" s="1">
        <v>63.2</v>
      </c>
      <c r="T64">
        <v>1</v>
      </c>
      <c r="U64">
        <f t="shared" si="0"/>
        <v>2032.0000000000002</v>
      </c>
      <c r="V64">
        <v>1</v>
      </c>
      <c r="W64" t="s">
        <v>14</v>
      </c>
      <c r="X64" t="s">
        <v>14</v>
      </c>
      <c r="Y64">
        <v>1E-4</v>
      </c>
      <c r="Z64">
        <v>2</v>
      </c>
      <c r="AA64">
        <v>0</v>
      </c>
      <c r="AB64" t="s">
        <v>14</v>
      </c>
      <c r="AC64">
        <v>0</v>
      </c>
      <c r="AD64">
        <v>0</v>
      </c>
      <c r="AE64" t="s">
        <v>14</v>
      </c>
      <c r="AF64" t="s">
        <v>14</v>
      </c>
      <c r="AG64">
        <v>1E-4</v>
      </c>
      <c r="AH64">
        <v>0</v>
      </c>
      <c r="AI64">
        <v>1E-4</v>
      </c>
      <c r="AJ64">
        <v>0</v>
      </c>
      <c r="AK64" t="s">
        <v>14</v>
      </c>
      <c r="AL64" t="s">
        <v>14</v>
      </c>
      <c r="AM64" t="s">
        <v>14</v>
      </c>
      <c r="AN64" t="s">
        <v>14</v>
      </c>
    </row>
    <row r="65" spans="1:40">
      <c r="A65" t="s">
        <v>65</v>
      </c>
      <c r="B65" t="s">
        <v>17</v>
      </c>
      <c r="C65" t="s">
        <v>24</v>
      </c>
      <c r="D65" t="s">
        <v>25</v>
      </c>
      <c r="E65">
        <v>1</v>
      </c>
      <c r="F65" t="s">
        <v>152</v>
      </c>
      <c r="G65" t="s">
        <v>165</v>
      </c>
      <c r="H65">
        <v>5</v>
      </c>
      <c r="I65" s="2">
        <v>0.10974244120940649</v>
      </c>
      <c r="J65">
        <v>1.3170731707317074</v>
      </c>
      <c r="K65" s="4">
        <v>4</v>
      </c>
      <c r="L65">
        <v>0</v>
      </c>
      <c r="M65">
        <v>2</v>
      </c>
      <c r="N65" t="s">
        <v>59</v>
      </c>
      <c r="O65" t="s">
        <v>56</v>
      </c>
      <c r="P65">
        <v>1</v>
      </c>
      <c r="Q65">
        <f>1958.4+60.2</f>
        <v>2018.6000000000001</v>
      </c>
      <c r="R65">
        <v>1</v>
      </c>
      <c r="S65" s="1">
        <v>0</v>
      </c>
      <c r="T65">
        <v>0</v>
      </c>
      <c r="U65">
        <f t="shared" si="0"/>
        <v>2018.6000000000001</v>
      </c>
      <c r="V65">
        <v>1</v>
      </c>
      <c r="W65">
        <v>252.8</v>
      </c>
      <c r="X65">
        <v>1</v>
      </c>
      <c r="Y65">
        <v>1E-4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1E-4</v>
      </c>
      <c r="AF65">
        <v>0</v>
      </c>
      <c r="AG65">
        <v>1E-4</v>
      </c>
      <c r="AH65">
        <v>0</v>
      </c>
      <c r="AI65">
        <v>1E-4</v>
      </c>
      <c r="AJ65">
        <v>0</v>
      </c>
      <c r="AK65">
        <v>17</v>
      </c>
      <c r="AL65">
        <v>0</v>
      </c>
      <c r="AM65">
        <v>3</v>
      </c>
      <c r="AN65">
        <v>2.8</v>
      </c>
    </row>
    <row r="66" spans="1:40">
      <c r="A66" t="s">
        <v>65</v>
      </c>
      <c r="B66" t="s">
        <v>17</v>
      </c>
      <c r="C66" t="s">
        <v>26</v>
      </c>
      <c r="D66" t="s">
        <v>19</v>
      </c>
      <c r="E66">
        <v>1</v>
      </c>
      <c r="F66" t="s">
        <v>153</v>
      </c>
      <c r="G66" t="s">
        <v>165</v>
      </c>
      <c r="H66">
        <v>5</v>
      </c>
      <c r="I66" s="2">
        <v>0.10292397660818714</v>
      </c>
      <c r="J66">
        <v>1.5</v>
      </c>
      <c r="K66" s="4">
        <v>2</v>
      </c>
      <c r="L66">
        <v>0</v>
      </c>
      <c r="M66">
        <v>2</v>
      </c>
      <c r="N66" t="s">
        <v>59</v>
      </c>
      <c r="O66" t="s">
        <v>56</v>
      </c>
      <c r="P66">
        <v>0</v>
      </c>
      <c r="Q66">
        <v>1E-4</v>
      </c>
      <c r="R66">
        <v>0</v>
      </c>
      <c r="S66" s="1">
        <v>0</v>
      </c>
      <c r="T66">
        <v>0</v>
      </c>
      <c r="U66">
        <f t="shared" ref="U66:U129" si="1">Q66+S66</f>
        <v>1E-4</v>
      </c>
      <c r="V66">
        <v>0</v>
      </c>
      <c r="W66" t="s">
        <v>14</v>
      </c>
      <c r="X66" t="s">
        <v>14</v>
      </c>
      <c r="Y66">
        <v>1E-4</v>
      </c>
      <c r="Z66">
        <v>0</v>
      </c>
      <c r="AA66">
        <v>0</v>
      </c>
      <c r="AB66" t="s">
        <v>14</v>
      </c>
      <c r="AC66">
        <v>0</v>
      </c>
      <c r="AD66">
        <v>0</v>
      </c>
      <c r="AE66" t="s">
        <v>14</v>
      </c>
      <c r="AF66" t="s">
        <v>14</v>
      </c>
      <c r="AG66">
        <v>1E-4</v>
      </c>
      <c r="AH66">
        <v>0</v>
      </c>
      <c r="AI66">
        <v>1E-4</v>
      </c>
      <c r="AJ66">
        <v>0</v>
      </c>
      <c r="AK66" t="s">
        <v>14</v>
      </c>
      <c r="AL66" t="s">
        <v>14</v>
      </c>
      <c r="AM66" t="s">
        <v>14</v>
      </c>
      <c r="AN66" t="s">
        <v>14</v>
      </c>
    </row>
    <row r="67" spans="1:40">
      <c r="A67" t="s">
        <v>65</v>
      </c>
      <c r="B67" t="s">
        <v>17</v>
      </c>
      <c r="C67" t="s">
        <v>26</v>
      </c>
      <c r="D67" t="s">
        <v>21</v>
      </c>
      <c r="E67">
        <v>1</v>
      </c>
      <c r="F67" t="s">
        <v>153</v>
      </c>
      <c r="G67" t="s">
        <v>166</v>
      </c>
      <c r="H67">
        <v>5</v>
      </c>
      <c r="I67" s="2">
        <v>0.10292397660818714</v>
      </c>
      <c r="J67">
        <v>1.5</v>
      </c>
      <c r="K67" s="4">
        <v>5</v>
      </c>
      <c r="L67">
        <v>0</v>
      </c>
      <c r="M67">
        <v>2</v>
      </c>
      <c r="N67" t="s">
        <v>59</v>
      </c>
      <c r="O67" t="s">
        <v>56</v>
      </c>
      <c r="P67">
        <v>0</v>
      </c>
      <c r="Q67">
        <v>1E-4</v>
      </c>
      <c r="R67">
        <v>0</v>
      </c>
      <c r="S67" s="1">
        <v>0</v>
      </c>
      <c r="T67">
        <v>0</v>
      </c>
      <c r="U67">
        <f t="shared" si="1"/>
        <v>1E-4</v>
      </c>
      <c r="V67">
        <v>0</v>
      </c>
      <c r="W67" t="s">
        <v>14</v>
      </c>
      <c r="X67" t="s">
        <v>14</v>
      </c>
      <c r="Y67">
        <v>1E-4</v>
      </c>
      <c r="Z67">
        <v>0</v>
      </c>
      <c r="AA67">
        <v>0</v>
      </c>
      <c r="AB67" t="s">
        <v>14</v>
      </c>
      <c r="AC67">
        <v>0</v>
      </c>
      <c r="AD67">
        <v>0</v>
      </c>
      <c r="AE67" t="s">
        <v>14</v>
      </c>
      <c r="AF67" t="s">
        <v>14</v>
      </c>
      <c r="AG67">
        <f>18.8+16.2</f>
        <v>35</v>
      </c>
      <c r="AH67">
        <v>1</v>
      </c>
      <c r="AI67">
        <v>1E-4</v>
      </c>
      <c r="AJ67">
        <v>0</v>
      </c>
      <c r="AK67" t="s">
        <v>14</v>
      </c>
      <c r="AL67" t="s">
        <v>14</v>
      </c>
      <c r="AM67" t="s">
        <v>14</v>
      </c>
      <c r="AN67" t="s">
        <v>14</v>
      </c>
    </row>
    <row r="68" spans="1:40">
      <c r="A68" t="s">
        <v>65</v>
      </c>
      <c r="B68" t="s">
        <v>17</v>
      </c>
      <c r="C68" t="s">
        <v>27</v>
      </c>
      <c r="D68" t="s">
        <v>19</v>
      </c>
      <c r="E68">
        <v>1</v>
      </c>
      <c r="F68" t="s">
        <v>153</v>
      </c>
      <c r="G68" t="s">
        <v>165</v>
      </c>
      <c r="H68">
        <v>5</v>
      </c>
      <c r="I68" s="2">
        <v>0.16429353778751368</v>
      </c>
      <c r="J68">
        <v>1.8347107438016528</v>
      </c>
      <c r="K68" s="4">
        <v>2</v>
      </c>
      <c r="L68">
        <v>0</v>
      </c>
      <c r="M68">
        <v>2</v>
      </c>
      <c r="N68" t="s">
        <v>59</v>
      </c>
      <c r="O68" t="s">
        <v>56</v>
      </c>
      <c r="P68">
        <v>0</v>
      </c>
      <c r="Q68">
        <v>18.8</v>
      </c>
      <c r="R68">
        <v>1</v>
      </c>
      <c r="S68" s="1">
        <v>0</v>
      </c>
      <c r="T68">
        <v>0</v>
      </c>
      <c r="U68">
        <f t="shared" si="1"/>
        <v>18.8</v>
      </c>
      <c r="V68">
        <v>1</v>
      </c>
      <c r="W68" t="s">
        <v>14</v>
      </c>
      <c r="X68" t="s">
        <v>14</v>
      </c>
      <c r="Y68">
        <v>1E-4</v>
      </c>
      <c r="Z68">
        <v>0</v>
      </c>
      <c r="AA68">
        <v>0</v>
      </c>
      <c r="AB68" t="s">
        <v>14</v>
      </c>
      <c r="AC68">
        <v>0</v>
      </c>
      <c r="AD68">
        <v>0</v>
      </c>
      <c r="AE68" t="s">
        <v>14</v>
      </c>
      <c r="AF68" t="s">
        <v>14</v>
      </c>
      <c r="AG68">
        <v>1E-4</v>
      </c>
      <c r="AH68">
        <v>0</v>
      </c>
      <c r="AI68">
        <v>1E-4</v>
      </c>
      <c r="AJ68">
        <v>0</v>
      </c>
      <c r="AK68" t="s">
        <v>14</v>
      </c>
      <c r="AL68" t="s">
        <v>14</v>
      </c>
      <c r="AM68" t="s">
        <v>14</v>
      </c>
      <c r="AN68" t="s">
        <v>14</v>
      </c>
    </row>
    <row r="69" spans="1:40">
      <c r="A69" t="s">
        <v>65</v>
      </c>
      <c r="B69" t="s">
        <v>17</v>
      </c>
      <c r="C69" t="s">
        <v>27</v>
      </c>
      <c r="D69" t="s">
        <v>23</v>
      </c>
      <c r="E69">
        <v>1</v>
      </c>
      <c r="F69" t="s">
        <v>153</v>
      </c>
      <c r="G69" t="s">
        <v>166</v>
      </c>
      <c r="H69">
        <v>5</v>
      </c>
      <c r="I69" s="2">
        <v>0.16429353778751368</v>
      </c>
      <c r="J69">
        <v>1.8347107438016528</v>
      </c>
      <c r="K69" s="4">
        <v>3</v>
      </c>
      <c r="L69">
        <v>0</v>
      </c>
      <c r="M69">
        <v>2</v>
      </c>
      <c r="N69" t="s">
        <v>59</v>
      </c>
      <c r="O69" t="s">
        <v>56</v>
      </c>
      <c r="P69">
        <v>0</v>
      </c>
      <c r="Q69">
        <v>60.8</v>
      </c>
      <c r="R69">
        <v>1</v>
      </c>
      <c r="S69" s="1">
        <v>0</v>
      </c>
      <c r="T69">
        <v>0</v>
      </c>
      <c r="U69">
        <f t="shared" si="1"/>
        <v>60.8</v>
      </c>
      <c r="V69">
        <v>1</v>
      </c>
      <c r="W69" t="s">
        <v>14</v>
      </c>
      <c r="X69" t="s">
        <v>14</v>
      </c>
      <c r="Y69">
        <v>1E-4</v>
      </c>
      <c r="Z69">
        <v>0</v>
      </c>
      <c r="AA69">
        <v>0</v>
      </c>
      <c r="AB69" t="s">
        <v>14</v>
      </c>
      <c r="AC69">
        <v>0</v>
      </c>
      <c r="AD69">
        <v>0</v>
      </c>
      <c r="AE69" t="s">
        <v>14</v>
      </c>
      <c r="AF69" t="s">
        <v>14</v>
      </c>
      <c r="AG69">
        <v>87.2</v>
      </c>
      <c r="AH69">
        <v>1</v>
      </c>
      <c r="AI69">
        <v>1E-4</v>
      </c>
      <c r="AJ69">
        <v>0</v>
      </c>
      <c r="AK69" t="s">
        <v>14</v>
      </c>
      <c r="AL69" t="s">
        <v>14</v>
      </c>
      <c r="AM69" t="s">
        <v>14</v>
      </c>
      <c r="AN69" t="s">
        <v>14</v>
      </c>
    </row>
    <row r="70" spans="1:40">
      <c r="A70" t="s">
        <v>65</v>
      </c>
      <c r="B70" t="s">
        <v>17</v>
      </c>
      <c r="C70" t="s">
        <v>28</v>
      </c>
      <c r="D70" t="s">
        <v>19</v>
      </c>
      <c r="E70">
        <v>1</v>
      </c>
      <c r="F70" t="s">
        <v>152</v>
      </c>
      <c r="G70" t="s">
        <v>165</v>
      </c>
      <c r="H70">
        <v>5</v>
      </c>
      <c r="I70" s="2">
        <v>0.12910532276330691</v>
      </c>
      <c r="J70">
        <v>2.1147540983606556</v>
      </c>
      <c r="K70" s="4">
        <v>2</v>
      </c>
      <c r="L70">
        <v>0</v>
      </c>
      <c r="M70">
        <v>2</v>
      </c>
      <c r="N70" t="s">
        <v>59</v>
      </c>
      <c r="O70" t="s">
        <v>56</v>
      </c>
      <c r="P70">
        <v>0</v>
      </c>
      <c r="Q70">
        <v>18.8</v>
      </c>
      <c r="R70">
        <v>1</v>
      </c>
      <c r="S70" s="1">
        <v>0</v>
      </c>
      <c r="T70">
        <v>0</v>
      </c>
      <c r="U70">
        <f t="shared" si="1"/>
        <v>18.8</v>
      </c>
      <c r="V70">
        <v>1</v>
      </c>
      <c r="W70" t="s">
        <v>14</v>
      </c>
      <c r="X70" t="s">
        <v>14</v>
      </c>
      <c r="Y70">
        <v>1E-4</v>
      </c>
      <c r="Z70">
        <v>0</v>
      </c>
      <c r="AA70">
        <v>0</v>
      </c>
      <c r="AB70" t="s">
        <v>14</v>
      </c>
      <c r="AC70">
        <v>0</v>
      </c>
      <c r="AD70">
        <v>0</v>
      </c>
      <c r="AE70" t="s">
        <v>14</v>
      </c>
      <c r="AF70" t="s">
        <v>14</v>
      </c>
      <c r="AG70">
        <v>1E-4</v>
      </c>
      <c r="AH70">
        <v>0</v>
      </c>
      <c r="AI70">
        <v>1E-4</v>
      </c>
      <c r="AJ70">
        <v>0</v>
      </c>
      <c r="AK70" t="s">
        <v>14</v>
      </c>
      <c r="AL70" t="s">
        <v>14</v>
      </c>
      <c r="AM70" t="s">
        <v>14</v>
      </c>
      <c r="AN70" t="s">
        <v>14</v>
      </c>
    </row>
    <row r="71" spans="1:40">
      <c r="A71" t="s">
        <v>65</v>
      </c>
      <c r="B71" t="s">
        <v>17</v>
      </c>
      <c r="C71" t="s">
        <v>28</v>
      </c>
      <c r="D71" t="s">
        <v>25</v>
      </c>
      <c r="E71">
        <v>1</v>
      </c>
      <c r="F71" t="s">
        <v>152</v>
      </c>
      <c r="G71" t="s">
        <v>165</v>
      </c>
      <c r="H71">
        <v>5</v>
      </c>
      <c r="I71" s="2">
        <v>0.12910532276330691</v>
      </c>
      <c r="J71">
        <v>2.1147540983606556</v>
      </c>
      <c r="K71" s="4">
        <v>4</v>
      </c>
      <c r="L71">
        <v>0</v>
      </c>
      <c r="M71">
        <v>2</v>
      </c>
      <c r="N71" t="s">
        <v>59</v>
      </c>
      <c r="O71" t="s">
        <v>56</v>
      </c>
      <c r="P71">
        <v>0</v>
      </c>
      <c r="Q71">
        <v>60.8</v>
      </c>
      <c r="R71">
        <v>1</v>
      </c>
      <c r="S71" s="1">
        <v>0</v>
      </c>
      <c r="T71">
        <v>0</v>
      </c>
      <c r="U71">
        <f t="shared" si="1"/>
        <v>60.8</v>
      </c>
      <c r="V71">
        <v>1</v>
      </c>
      <c r="W71" t="s">
        <v>14</v>
      </c>
      <c r="X71" t="s">
        <v>14</v>
      </c>
      <c r="Y71">
        <v>1E-4</v>
      </c>
      <c r="Z71">
        <v>1</v>
      </c>
      <c r="AA71">
        <v>0</v>
      </c>
      <c r="AB71" t="s">
        <v>14</v>
      </c>
      <c r="AC71">
        <v>0</v>
      </c>
      <c r="AD71">
        <v>0</v>
      </c>
      <c r="AE71" t="s">
        <v>14</v>
      </c>
      <c r="AF71" t="s">
        <v>14</v>
      </c>
      <c r="AG71">
        <v>1E-4</v>
      </c>
      <c r="AH71">
        <v>0</v>
      </c>
      <c r="AI71">
        <v>1E-4</v>
      </c>
      <c r="AJ71">
        <v>0</v>
      </c>
      <c r="AK71" t="s">
        <v>14</v>
      </c>
      <c r="AL71" t="s">
        <v>14</v>
      </c>
      <c r="AM71" t="s">
        <v>14</v>
      </c>
      <c r="AN71" t="s">
        <v>14</v>
      </c>
    </row>
    <row r="72" spans="1:40">
      <c r="A72" t="s">
        <v>65</v>
      </c>
      <c r="B72" t="s">
        <v>17</v>
      </c>
      <c r="C72" t="s">
        <v>29</v>
      </c>
      <c r="D72" t="s">
        <v>21</v>
      </c>
      <c r="E72">
        <v>1</v>
      </c>
      <c r="F72" t="s">
        <v>154</v>
      </c>
      <c r="G72" t="s">
        <v>166</v>
      </c>
      <c r="H72">
        <v>5</v>
      </c>
      <c r="I72" s="2">
        <v>0.10568181818181818</v>
      </c>
      <c r="J72">
        <v>0.69421487603305776</v>
      </c>
      <c r="K72" s="4">
        <v>5</v>
      </c>
      <c r="L72">
        <v>0</v>
      </c>
      <c r="M72">
        <v>2</v>
      </c>
      <c r="N72" t="s">
        <v>59</v>
      </c>
      <c r="O72" t="s">
        <v>56</v>
      </c>
      <c r="P72">
        <v>0</v>
      </c>
      <c r="Q72">
        <v>1E-4</v>
      </c>
      <c r="R72">
        <v>0</v>
      </c>
      <c r="S72" s="1">
        <v>0</v>
      </c>
      <c r="T72">
        <v>0</v>
      </c>
      <c r="U72">
        <f t="shared" si="1"/>
        <v>1E-4</v>
      </c>
      <c r="V72">
        <v>0</v>
      </c>
      <c r="W72" t="s">
        <v>14</v>
      </c>
      <c r="X72" t="s">
        <v>14</v>
      </c>
      <c r="Y72">
        <f>21.2+7.8</f>
        <v>29</v>
      </c>
      <c r="Z72">
        <v>0</v>
      </c>
      <c r="AA72">
        <v>1</v>
      </c>
      <c r="AB72" t="s">
        <v>14</v>
      </c>
      <c r="AC72">
        <v>0</v>
      </c>
      <c r="AD72">
        <v>0</v>
      </c>
      <c r="AE72" t="s">
        <v>14</v>
      </c>
      <c r="AF72" t="s">
        <v>14</v>
      </c>
      <c r="AG72">
        <v>35</v>
      </c>
      <c r="AH72">
        <v>1</v>
      </c>
      <c r="AI72">
        <v>1E-4</v>
      </c>
      <c r="AJ72">
        <v>0</v>
      </c>
      <c r="AK72" t="s">
        <v>14</v>
      </c>
      <c r="AL72" t="s">
        <v>14</v>
      </c>
      <c r="AM72" t="s">
        <v>14</v>
      </c>
      <c r="AN72" t="s">
        <v>14</v>
      </c>
    </row>
    <row r="73" spans="1:40">
      <c r="A73" t="s">
        <v>65</v>
      </c>
      <c r="B73" t="s">
        <v>17</v>
      </c>
      <c r="C73" t="s">
        <v>29</v>
      </c>
      <c r="D73" t="s">
        <v>23</v>
      </c>
      <c r="E73">
        <v>1</v>
      </c>
      <c r="F73" t="s">
        <v>154</v>
      </c>
      <c r="G73" t="s">
        <v>166</v>
      </c>
      <c r="H73">
        <v>5</v>
      </c>
      <c r="I73" s="2">
        <v>0.10568181818181818</v>
      </c>
      <c r="J73">
        <v>0.69421487603305776</v>
      </c>
      <c r="K73" s="4">
        <v>3</v>
      </c>
      <c r="L73">
        <v>0</v>
      </c>
      <c r="M73">
        <v>2</v>
      </c>
      <c r="N73" t="s">
        <v>59</v>
      </c>
      <c r="O73" t="s">
        <v>56</v>
      </c>
      <c r="P73">
        <v>0</v>
      </c>
      <c r="Q73">
        <v>1E-4</v>
      </c>
      <c r="R73">
        <v>0</v>
      </c>
      <c r="S73" s="1">
        <v>0</v>
      </c>
      <c r="T73">
        <v>0</v>
      </c>
      <c r="U73">
        <f t="shared" si="1"/>
        <v>1E-4</v>
      </c>
      <c r="V73">
        <v>0</v>
      </c>
      <c r="W73" t="s">
        <v>14</v>
      </c>
      <c r="X73" t="s">
        <v>14</v>
      </c>
      <c r="Y73">
        <v>1E-4</v>
      </c>
      <c r="Z73">
        <v>7</v>
      </c>
      <c r="AA73">
        <v>0</v>
      </c>
      <c r="AB73" t="s">
        <v>14</v>
      </c>
      <c r="AC73">
        <v>0</v>
      </c>
      <c r="AD73">
        <v>0</v>
      </c>
      <c r="AE73" t="s">
        <v>14</v>
      </c>
      <c r="AF73" t="s">
        <v>14</v>
      </c>
      <c r="AG73">
        <v>1E-4</v>
      </c>
      <c r="AH73">
        <v>0</v>
      </c>
      <c r="AI73">
        <v>1E-4</v>
      </c>
      <c r="AJ73">
        <v>0</v>
      </c>
      <c r="AK73" t="s">
        <v>14</v>
      </c>
      <c r="AL73" t="s">
        <v>14</v>
      </c>
      <c r="AM73" t="s">
        <v>14</v>
      </c>
      <c r="AN73" t="s">
        <v>14</v>
      </c>
    </row>
    <row r="74" spans="1:40">
      <c r="A74" t="s">
        <v>65</v>
      </c>
      <c r="B74" t="s">
        <v>17</v>
      </c>
      <c r="C74" t="s">
        <v>30</v>
      </c>
      <c r="D74" t="s">
        <v>21</v>
      </c>
      <c r="E74">
        <v>1</v>
      </c>
      <c r="F74" t="s">
        <v>153</v>
      </c>
      <c r="G74" t="s">
        <v>166</v>
      </c>
      <c r="H74">
        <v>5</v>
      </c>
      <c r="I74" s="2">
        <v>0.11529411764705882</v>
      </c>
      <c r="J74">
        <v>1.7704918032786887</v>
      </c>
      <c r="K74" s="4">
        <v>5</v>
      </c>
      <c r="L74">
        <v>0</v>
      </c>
      <c r="M74">
        <v>2</v>
      </c>
      <c r="N74" t="s">
        <v>59</v>
      </c>
      <c r="O74" t="s">
        <v>56</v>
      </c>
      <c r="P74">
        <v>0</v>
      </c>
      <c r="Q74">
        <v>1E-4</v>
      </c>
      <c r="R74">
        <v>0</v>
      </c>
      <c r="S74" s="1">
        <v>0</v>
      </c>
      <c r="T74">
        <v>0</v>
      </c>
      <c r="U74">
        <f t="shared" si="1"/>
        <v>1E-4</v>
      </c>
      <c r="V74">
        <v>0</v>
      </c>
      <c r="W74" t="s">
        <v>14</v>
      </c>
      <c r="X74" t="s">
        <v>14</v>
      </c>
      <c r="Y74">
        <v>1E-4</v>
      </c>
      <c r="Z74">
        <v>0</v>
      </c>
      <c r="AA74">
        <v>0</v>
      </c>
      <c r="AB74" t="s">
        <v>14</v>
      </c>
      <c r="AC74">
        <v>0</v>
      </c>
      <c r="AD74">
        <v>0</v>
      </c>
      <c r="AE74" t="s">
        <v>14</v>
      </c>
      <c r="AF74" t="s">
        <v>14</v>
      </c>
      <c r="AG74">
        <v>1E-4</v>
      </c>
      <c r="AH74">
        <v>0</v>
      </c>
      <c r="AI74">
        <v>1E-4</v>
      </c>
      <c r="AJ74">
        <v>0</v>
      </c>
      <c r="AK74" t="s">
        <v>14</v>
      </c>
      <c r="AL74" t="s">
        <v>14</v>
      </c>
      <c r="AM74" t="s">
        <v>14</v>
      </c>
      <c r="AN74" t="s">
        <v>14</v>
      </c>
    </row>
    <row r="75" spans="1:40">
      <c r="A75" t="s">
        <v>65</v>
      </c>
      <c r="B75" t="s">
        <v>17</v>
      </c>
      <c r="C75" t="s">
        <v>30</v>
      </c>
      <c r="D75" t="s">
        <v>25</v>
      </c>
      <c r="E75">
        <v>1</v>
      </c>
      <c r="F75" t="s">
        <v>153</v>
      </c>
      <c r="G75" t="s">
        <v>165</v>
      </c>
      <c r="H75">
        <v>5</v>
      </c>
      <c r="I75" s="2">
        <v>0.11529411764705882</v>
      </c>
      <c r="J75">
        <v>1.7704918032786887</v>
      </c>
      <c r="K75" s="4">
        <v>4</v>
      </c>
      <c r="L75">
        <v>0</v>
      </c>
      <c r="M75">
        <v>2</v>
      </c>
      <c r="N75" t="s">
        <v>59</v>
      </c>
      <c r="O75" t="s">
        <v>56</v>
      </c>
      <c r="P75">
        <v>0</v>
      </c>
      <c r="Q75">
        <v>1E-4</v>
      </c>
      <c r="R75">
        <v>0</v>
      </c>
      <c r="S75" s="1">
        <v>0</v>
      </c>
      <c r="T75">
        <v>0</v>
      </c>
      <c r="U75">
        <f t="shared" si="1"/>
        <v>1E-4</v>
      </c>
      <c r="V75">
        <v>0</v>
      </c>
      <c r="W75" t="s">
        <v>14</v>
      </c>
      <c r="X75" t="s">
        <v>14</v>
      </c>
      <c r="Y75">
        <v>0.4</v>
      </c>
      <c r="Z75">
        <v>0</v>
      </c>
      <c r="AA75">
        <v>1</v>
      </c>
      <c r="AB75" t="s">
        <v>14</v>
      </c>
      <c r="AC75">
        <v>0</v>
      </c>
      <c r="AD75">
        <v>0</v>
      </c>
      <c r="AE75" t="s">
        <v>14</v>
      </c>
      <c r="AF75" t="s">
        <v>14</v>
      </c>
      <c r="AG75">
        <v>1E-4</v>
      </c>
      <c r="AH75">
        <v>0</v>
      </c>
      <c r="AI75">
        <v>1E-4</v>
      </c>
      <c r="AJ75">
        <v>0</v>
      </c>
      <c r="AK75" t="s">
        <v>14</v>
      </c>
      <c r="AL75" t="s">
        <v>14</v>
      </c>
      <c r="AM75" t="s">
        <v>14</v>
      </c>
      <c r="AN75" t="s">
        <v>14</v>
      </c>
    </row>
    <row r="76" spans="1:40">
      <c r="A76" t="s">
        <v>65</v>
      </c>
      <c r="B76" t="s">
        <v>17</v>
      </c>
      <c r="C76" t="s">
        <v>31</v>
      </c>
      <c r="D76" t="s">
        <v>23</v>
      </c>
      <c r="E76">
        <v>1</v>
      </c>
      <c r="F76" t="s">
        <v>153</v>
      </c>
      <c r="G76" t="s">
        <v>166</v>
      </c>
      <c r="H76">
        <v>5</v>
      </c>
      <c r="I76" s="2">
        <v>0.20374449339207049</v>
      </c>
      <c r="J76">
        <v>4.0487804878048781</v>
      </c>
      <c r="K76" s="4">
        <v>3</v>
      </c>
      <c r="L76">
        <v>0</v>
      </c>
      <c r="M76">
        <v>2</v>
      </c>
      <c r="N76" t="s">
        <v>59</v>
      </c>
      <c r="O76" t="s">
        <v>56</v>
      </c>
      <c r="P76">
        <v>0</v>
      </c>
      <c r="Q76">
        <f>36.6+19.4+60.8</f>
        <v>116.8</v>
      </c>
      <c r="R76">
        <v>1</v>
      </c>
      <c r="S76" s="1">
        <v>0</v>
      </c>
      <c r="T76">
        <v>0</v>
      </c>
      <c r="U76">
        <f t="shared" si="1"/>
        <v>116.8</v>
      </c>
      <c r="V76">
        <v>1</v>
      </c>
      <c r="W76" t="s">
        <v>14</v>
      </c>
      <c r="X76" t="s">
        <v>14</v>
      </c>
      <c r="Y76">
        <v>1E-4</v>
      </c>
      <c r="Z76">
        <v>0</v>
      </c>
      <c r="AA76">
        <v>0</v>
      </c>
      <c r="AB76" t="s">
        <v>14</v>
      </c>
      <c r="AC76">
        <v>0</v>
      </c>
      <c r="AD76">
        <v>0</v>
      </c>
      <c r="AE76" t="s">
        <v>14</v>
      </c>
      <c r="AF76" t="s">
        <v>14</v>
      </c>
      <c r="AG76">
        <v>87.2</v>
      </c>
      <c r="AH76">
        <v>1</v>
      </c>
      <c r="AI76">
        <v>1E-4</v>
      </c>
      <c r="AJ76">
        <v>0</v>
      </c>
      <c r="AK76" t="s">
        <v>14</v>
      </c>
      <c r="AL76" t="s">
        <v>14</v>
      </c>
      <c r="AM76" t="s">
        <v>14</v>
      </c>
      <c r="AN76" t="s">
        <v>14</v>
      </c>
    </row>
    <row r="77" spans="1:40">
      <c r="A77" t="s">
        <v>65</v>
      </c>
      <c r="B77" t="s">
        <v>17</v>
      </c>
      <c r="C77" t="s">
        <v>31</v>
      </c>
      <c r="D77" t="s">
        <v>25</v>
      </c>
      <c r="E77">
        <v>1</v>
      </c>
      <c r="F77" t="s">
        <v>153</v>
      </c>
      <c r="G77" t="s">
        <v>165</v>
      </c>
      <c r="H77">
        <v>5</v>
      </c>
      <c r="I77" s="2">
        <v>0.20374449339207049</v>
      </c>
      <c r="J77">
        <v>4.0487804878048781</v>
      </c>
      <c r="K77" s="4">
        <v>4</v>
      </c>
      <c r="L77">
        <v>0</v>
      </c>
      <c r="M77">
        <v>2</v>
      </c>
      <c r="N77" t="s">
        <v>59</v>
      </c>
      <c r="O77" t="s">
        <v>56</v>
      </c>
      <c r="P77">
        <v>0</v>
      </c>
      <c r="Q77">
        <f>36.6+19.4+0.6+60.2</f>
        <v>116.80000000000001</v>
      </c>
      <c r="R77">
        <v>1</v>
      </c>
      <c r="S77" s="1">
        <v>0</v>
      </c>
      <c r="T77">
        <v>0</v>
      </c>
      <c r="U77">
        <f t="shared" si="1"/>
        <v>116.80000000000001</v>
      </c>
      <c r="V77">
        <v>1</v>
      </c>
      <c r="W77" t="s">
        <v>14</v>
      </c>
      <c r="X77" t="s">
        <v>14</v>
      </c>
      <c r="Y77">
        <v>3.4</v>
      </c>
      <c r="Z77">
        <v>2</v>
      </c>
      <c r="AA77">
        <v>1</v>
      </c>
      <c r="AB77" t="s">
        <v>14</v>
      </c>
      <c r="AC77">
        <v>0</v>
      </c>
      <c r="AD77">
        <v>0</v>
      </c>
      <c r="AE77" t="s">
        <v>14</v>
      </c>
      <c r="AF77" t="s">
        <v>14</v>
      </c>
      <c r="AG77">
        <v>1E-4</v>
      </c>
      <c r="AH77">
        <v>0</v>
      </c>
      <c r="AI77">
        <v>1E-4</v>
      </c>
      <c r="AJ77">
        <v>0</v>
      </c>
      <c r="AK77" t="s">
        <v>14</v>
      </c>
      <c r="AL77" t="s">
        <v>14</v>
      </c>
      <c r="AM77" t="s">
        <v>14</v>
      </c>
      <c r="AN77" t="s">
        <v>14</v>
      </c>
    </row>
    <row r="78" spans="1:40">
      <c r="A78" t="s">
        <v>65</v>
      </c>
      <c r="B78" t="s">
        <v>17</v>
      </c>
      <c r="C78" t="s">
        <v>18</v>
      </c>
      <c r="D78" t="s">
        <v>17</v>
      </c>
      <c r="E78">
        <v>2</v>
      </c>
      <c r="F78" t="s">
        <v>152</v>
      </c>
      <c r="G78" t="s">
        <v>165</v>
      </c>
      <c r="H78">
        <v>5</v>
      </c>
      <c r="I78" s="2">
        <v>0.18</v>
      </c>
      <c r="J78">
        <v>1.0900000000000001</v>
      </c>
      <c r="K78" s="4">
        <v>1</v>
      </c>
      <c r="L78">
        <v>1</v>
      </c>
      <c r="M78">
        <v>3</v>
      </c>
      <c r="N78" t="s">
        <v>60</v>
      </c>
      <c r="O78" t="s">
        <v>56</v>
      </c>
      <c r="P78">
        <v>1</v>
      </c>
      <c r="Q78">
        <v>22.2</v>
      </c>
      <c r="R78">
        <v>1</v>
      </c>
      <c r="S78" s="1">
        <v>0</v>
      </c>
      <c r="T78">
        <v>0</v>
      </c>
      <c r="U78">
        <f t="shared" si="1"/>
        <v>22.2</v>
      </c>
      <c r="V78">
        <v>1</v>
      </c>
      <c r="W78">
        <v>144</v>
      </c>
      <c r="X78">
        <v>1</v>
      </c>
      <c r="Y78">
        <v>7.8</v>
      </c>
      <c r="Z78">
        <v>6</v>
      </c>
      <c r="AA78">
        <v>1</v>
      </c>
      <c r="AB78">
        <v>1</v>
      </c>
      <c r="AC78">
        <v>0</v>
      </c>
      <c r="AD78">
        <v>0</v>
      </c>
      <c r="AE78">
        <v>1E-4</v>
      </c>
      <c r="AF78">
        <v>0</v>
      </c>
      <c r="AG78">
        <v>1E-4</v>
      </c>
      <c r="AH78">
        <v>0</v>
      </c>
      <c r="AI78">
        <v>1E-4</v>
      </c>
      <c r="AJ78">
        <v>0</v>
      </c>
      <c r="AK78">
        <v>3</v>
      </c>
      <c r="AL78">
        <v>1</v>
      </c>
      <c r="AM78" s="1">
        <v>13</v>
      </c>
      <c r="AN78">
        <v>2</v>
      </c>
    </row>
    <row r="79" spans="1:40">
      <c r="A79" t="s">
        <v>65</v>
      </c>
      <c r="B79" t="s">
        <v>17</v>
      </c>
      <c r="C79" t="s">
        <v>18</v>
      </c>
      <c r="D79" t="s">
        <v>19</v>
      </c>
      <c r="E79">
        <v>2</v>
      </c>
      <c r="F79" t="s">
        <v>152</v>
      </c>
      <c r="G79" t="s">
        <v>165</v>
      </c>
      <c r="H79">
        <v>5</v>
      </c>
      <c r="I79" s="2">
        <v>0.18</v>
      </c>
      <c r="J79">
        <v>1.0900000000000001</v>
      </c>
      <c r="K79" s="4">
        <v>2</v>
      </c>
      <c r="L79">
        <v>0</v>
      </c>
      <c r="M79">
        <v>3</v>
      </c>
      <c r="N79" t="s">
        <v>60</v>
      </c>
      <c r="O79" t="s">
        <v>56</v>
      </c>
      <c r="P79">
        <v>1</v>
      </c>
      <c r="Q79">
        <v>22.2</v>
      </c>
      <c r="R79">
        <v>1</v>
      </c>
      <c r="S79" s="1">
        <v>0</v>
      </c>
      <c r="T79">
        <v>0</v>
      </c>
      <c r="U79">
        <f t="shared" si="1"/>
        <v>22.2</v>
      </c>
      <c r="V79">
        <v>1</v>
      </c>
      <c r="W79">
        <v>1E-4</v>
      </c>
      <c r="X79">
        <v>0</v>
      </c>
      <c r="Y79">
        <v>1E-4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5.6</v>
      </c>
      <c r="AF79">
        <v>1</v>
      </c>
      <c r="AG79">
        <v>1E-4</v>
      </c>
      <c r="AH79">
        <v>0</v>
      </c>
      <c r="AI79">
        <v>1E-4</v>
      </c>
      <c r="AJ79">
        <v>0</v>
      </c>
      <c r="AK79">
        <v>0</v>
      </c>
      <c r="AL79">
        <v>0</v>
      </c>
      <c r="AM79" s="1">
        <v>18</v>
      </c>
      <c r="AN79">
        <v>1.6</v>
      </c>
    </row>
    <row r="80" spans="1:40">
      <c r="A80" t="s">
        <v>65</v>
      </c>
      <c r="B80" t="s">
        <v>17</v>
      </c>
      <c r="C80" t="s">
        <v>20</v>
      </c>
      <c r="D80" t="s">
        <v>17</v>
      </c>
      <c r="E80">
        <v>2</v>
      </c>
      <c r="F80" t="s">
        <v>153</v>
      </c>
      <c r="G80" t="s">
        <v>165</v>
      </c>
      <c r="H80">
        <v>5</v>
      </c>
      <c r="I80" s="2">
        <v>0.04</v>
      </c>
      <c r="J80">
        <v>0.75</v>
      </c>
      <c r="K80" s="4">
        <v>1</v>
      </c>
      <c r="L80">
        <v>1</v>
      </c>
      <c r="M80">
        <v>3</v>
      </c>
      <c r="N80" t="s">
        <v>60</v>
      </c>
      <c r="O80" t="s">
        <v>56</v>
      </c>
      <c r="P80">
        <v>0</v>
      </c>
      <c r="Q80">
        <f>336.6+184.4</f>
        <v>521</v>
      </c>
      <c r="R80">
        <v>1</v>
      </c>
      <c r="S80" s="1">
        <v>0</v>
      </c>
      <c r="T80">
        <v>0</v>
      </c>
      <c r="U80">
        <f t="shared" si="1"/>
        <v>521</v>
      </c>
      <c r="V80">
        <v>1</v>
      </c>
      <c r="W80" t="s">
        <v>14</v>
      </c>
      <c r="X80" t="s">
        <v>14</v>
      </c>
      <c r="Y80">
        <v>18.8</v>
      </c>
      <c r="Z80">
        <v>4</v>
      </c>
      <c r="AA80">
        <v>1</v>
      </c>
      <c r="AB80" t="s">
        <v>14</v>
      </c>
      <c r="AC80">
        <v>0</v>
      </c>
      <c r="AD80">
        <v>0</v>
      </c>
      <c r="AE80" t="s">
        <v>14</v>
      </c>
      <c r="AF80" t="s">
        <v>14</v>
      </c>
      <c r="AG80">
        <v>1E-4</v>
      </c>
      <c r="AH80">
        <v>0</v>
      </c>
      <c r="AI80">
        <v>1E-4</v>
      </c>
      <c r="AJ80">
        <v>0</v>
      </c>
      <c r="AK80" t="s">
        <v>14</v>
      </c>
      <c r="AL80" t="s">
        <v>14</v>
      </c>
      <c r="AM80" s="1" t="s">
        <v>14</v>
      </c>
      <c r="AN80" t="s">
        <v>14</v>
      </c>
    </row>
    <row r="81" spans="1:40">
      <c r="A81" t="s">
        <v>65</v>
      </c>
      <c r="B81" t="s">
        <v>17</v>
      </c>
      <c r="C81" t="s">
        <v>20</v>
      </c>
      <c r="D81" t="s">
        <v>21</v>
      </c>
      <c r="E81">
        <v>2</v>
      </c>
      <c r="F81" t="s">
        <v>153</v>
      </c>
      <c r="G81" t="s">
        <v>166</v>
      </c>
      <c r="H81">
        <v>5</v>
      </c>
      <c r="I81" s="2">
        <v>0.04</v>
      </c>
      <c r="J81">
        <v>0.75</v>
      </c>
      <c r="K81" s="4">
        <v>5</v>
      </c>
      <c r="L81">
        <v>0</v>
      </c>
      <c r="M81">
        <v>3</v>
      </c>
      <c r="N81" t="s">
        <v>60</v>
      </c>
      <c r="O81" t="s">
        <v>56</v>
      </c>
      <c r="P81">
        <v>1</v>
      </c>
      <c r="Q81">
        <f>7.6+467.8</f>
        <v>475.40000000000003</v>
      </c>
      <c r="R81">
        <v>1</v>
      </c>
      <c r="S81" s="1">
        <v>0</v>
      </c>
      <c r="T81">
        <v>0</v>
      </c>
      <c r="U81">
        <f t="shared" si="1"/>
        <v>475.40000000000003</v>
      </c>
      <c r="V81">
        <v>1</v>
      </c>
      <c r="W81">
        <v>155.4</v>
      </c>
      <c r="X81">
        <v>1</v>
      </c>
      <c r="Y81">
        <v>1E-4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1E-4</v>
      </c>
      <c r="AF81">
        <v>0</v>
      </c>
      <c r="AG81">
        <v>1E-4</v>
      </c>
      <c r="AH81">
        <v>0</v>
      </c>
      <c r="AI81">
        <v>1E-4</v>
      </c>
      <c r="AJ81">
        <v>0</v>
      </c>
      <c r="AK81">
        <v>0</v>
      </c>
      <c r="AL81">
        <v>0</v>
      </c>
      <c r="AM81" s="1">
        <v>19</v>
      </c>
      <c r="AN81">
        <v>2400</v>
      </c>
    </row>
    <row r="82" spans="1:40">
      <c r="A82" t="s">
        <v>65</v>
      </c>
      <c r="B82" t="s">
        <v>17</v>
      </c>
      <c r="C82" t="s">
        <v>22</v>
      </c>
      <c r="D82" t="s">
        <v>17</v>
      </c>
      <c r="E82">
        <v>2</v>
      </c>
      <c r="F82" t="s">
        <v>153</v>
      </c>
      <c r="G82" t="s">
        <v>165</v>
      </c>
      <c r="H82">
        <v>5</v>
      </c>
      <c r="I82" s="2">
        <v>0.19</v>
      </c>
      <c r="J82">
        <v>1.37</v>
      </c>
      <c r="K82" s="4">
        <v>1</v>
      </c>
      <c r="L82">
        <v>1</v>
      </c>
      <c r="M82">
        <v>3</v>
      </c>
      <c r="N82" t="s">
        <v>60</v>
      </c>
      <c r="O82" t="s">
        <v>56</v>
      </c>
      <c r="P82">
        <v>0</v>
      </c>
      <c r="Q82">
        <f>0.6+22.2+120.4</f>
        <v>143.20000000000002</v>
      </c>
      <c r="R82">
        <v>1</v>
      </c>
      <c r="S82" s="1">
        <f>6.6+18.4</f>
        <v>25</v>
      </c>
      <c r="T82">
        <v>1</v>
      </c>
      <c r="U82">
        <f t="shared" si="1"/>
        <v>168.20000000000002</v>
      </c>
      <c r="V82">
        <v>1</v>
      </c>
      <c r="W82" t="s">
        <v>14</v>
      </c>
      <c r="X82" t="s">
        <v>14</v>
      </c>
      <c r="Y82">
        <f>27.4+14+8.6</f>
        <v>50</v>
      </c>
      <c r="Z82">
        <v>21</v>
      </c>
      <c r="AA82">
        <v>1</v>
      </c>
      <c r="AB82" t="s">
        <v>14</v>
      </c>
      <c r="AC82">
        <v>0</v>
      </c>
      <c r="AD82">
        <v>0</v>
      </c>
      <c r="AE82" t="s">
        <v>14</v>
      </c>
      <c r="AF82" t="s">
        <v>14</v>
      </c>
      <c r="AG82">
        <v>1E-4</v>
      </c>
      <c r="AH82">
        <v>0</v>
      </c>
      <c r="AI82">
        <v>1E-4</v>
      </c>
      <c r="AJ82">
        <v>0</v>
      </c>
      <c r="AK82" t="s">
        <v>14</v>
      </c>
      <c r="AL82" t="s">
        <v>14</v>
      </c>
      <c r="AM82" s="1" t="s">
        <v>14</v>
      </c>
      <c r="AN82" t="s">
        <v>14</v>
      </c>
    </row>
    <row r="83" spans="1:40">
      <c r="A83" t="s">
        <v>65</v>
      </c>
      <c r="B83" t="s">
        <v>17</v>
      </c>
      <c r="C83" t="s">
        <v>22</v>
      </c>
      <c r="D83" t="s">
        <v>23</v>
      </c>
      <c r="E83">
        <v>2</v>
      </c>
      <c r="F83" t="s">
        <v>153</v>
      </c>
      <c r="G83" t="s">
        <v>166</v>
      </c>
      <c r="H83">
        <v>5</v>
      </c>
      <c r="I83" s="2">
        <v>0.19</v>
      </c>
      <c r="J83">
        <v>1.37</v>
      </c>
      <c r="K83" s="4">
        <v>3</v>
      </c>
      <c r="L83">
        <v>0</v>
      </c>
      <c r="M83">
        <v>3</v>
      </c>
      <c r="N83" t="s">
        <v>60</v>
      </c>
      <c r="O83" t="s">
        <v>56</v>
      </c>
      <c r="P83">
        <v>1</v>
      </c>
      <c r="Q83">
        <f>4.4+135.6+22.2</f>
        <v>162.19999999999999</v>
      </c>
      <c r="R83">
        <v>1</v>
      </c>
      <c r="S83" s="1">
        <v>0</v>
      </c>
      <c r="T83">
        <v>0</v>
      </c>
      <c r="U83">
        <f t="shared" si="1"/>
        <v>162.19999999999999</v>
      </c>
      <c r="V83">
        <v>1</v>
      </c>
      <c r="W83">
        <v>93.8</v>
      </c>
      <c r="X83">
        <v>1</v>
      </c>
      <c r="Y83">
        <v>1E-4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1E-4</v>
      </c>
      <c r="AF83">
        <v>0</v>
      </c>
      <c r="AG83">
        <v>1E-4</v>
      </c>
      <c r="AH83">
        <v>0</v>
      </c>
      <c r="AI83">
        <v>1E-4</v>
      </c>
      <c r="AJ83">
        <v>0</v>
      </c>
      <c r="AK83">
        <v>6</v>
      </c>
      <c r="AL83">
        <v>4</v>
      </c>
      <c r="AM83" s="1">
        <v>9</v>
      </c>
      <c r="AN83">
        <v>2.2000000000000002</v>
      </c>
    </row>
    <row r="84" spans="1:40">
      <c r="A84" t="s">
        <v>65</v>
      </c>
      <c r="B84" t="s">
        <v>17</v>
      </c>
      <c r="C84" t="s">
        <v>24</v>
      </c>
      <c r="D84" t="s">
        <v>17</v>
      </c>
      <c r="E84">
        <v>2</v>
      </c>
      <c r="F84" t="s">
        <v>152</v>
      </c>
      <c r="G84" t="s">
        <v>165</v>
      </c>
      <c r="H84">
        <v>5</v>
      </c>
      <c r="I84" s="2">
        <v>0.08</v>
      </c>
      <c r="J84">
        <v>0.57999999999999996</v>
      </c>
      <c r="K84" s="4">
        <v>1</v>
      </c>
      <c r="L84">
        <v>1</v>
      </c>
      <c r="M84">
        <v>3</v>
      </c>
      <c r="N84" t="s">
        <v>60</v>
      </c>
      <c r="O84" t="s">
        <v>56</v>
      </c>
      <c r="P84">
        <v>0</v>
      </c>
      <c r="Q84">
        <f>776.2+184.4+22.2+120.4</f>
        <v>1103.2</v>
      </c>
      <c r="R84">
        <v>1</v>
      </c>
      <c r="S84" s="1">
        <v>18.399999999999999</v>
      </c>
      <c r="T84">
        <v>1</v>
      </c>
      <c r="U84">
        <f t="shared" si="1"/>
        <v>1121.6000000000001</v>
      </c>
      <c r="V84">
        <v>1</v>
      </c>
      <c r="W84" t="s">
        <v>14</v>
      </c>
      <c r="X84" t="s">
        <v>14</v>
      </c>
      <c r="Y84">
        <f>33.4+14</f>
        <v>47.4</v>
      </c>
      <c r="Z84">
        <v>12</v>
      </c>
      <c r="AA84">
        <v>1</v>
      </c>
      <c r="AB84" t="s">
        <v>14</v>
      </c>
      <c r="AC84">
        <v>0</v>
      </c>
      <c r="AD84">
        <v>0</v>
      </c>
      <c r="AE84" t="s">
        <v>14</v>
      </c>
      <c r="AF84" t="s">
        <v>14</v>
      </c>
      <c r="AG84">
        <v>1E-4</v>
      </c>
      <c r="AH84">
        <v>0</v>
      </c>
      <c r="AI84">
        <v>1E-4</v>
      </c>
      <c r="AJ84">
        <v>0</v>
      </c>
      <c r="AK84" t="s">
        <v>14</v>
      </c>
      <c r="AL84" t="s">
        <v>14</v>
      </c>
      <c r="AM84" s="1" t="s">
        <v>14</v>
      </c>
      <c r="AN84" t="s">
        <v>14</v>
      </c>
    </row>
    <row r="85" spans="1:40">
      <c r="A85" t="s">
        <v>65</v>
      </c>
      <c r="B85" t="s">
        <v>17</v>
      </c>
      <c r="C85" t="s">
        <v>24</v>
      </c>
      <c r="D85" t="s">
        <v>25</v>
      </c>
      <c r="E85">
        <v>2</v>
      </c>
      <c r="F85" t="s">
        <v>152</v>
      </c>
      <c r="G85" t="s">
        <v>165</v>
      </c>
      <c r="H85">
        <v>5</v>
      </c>
      <c r="I85" s="2">
        <v>0.08</v>
      </c>
      <c r="J85">
        <v>0.57999999999999996</v>
      </c>
      <c r="K85" s="4">
        <v>4</v>
      </c>
      <c r="L85">
        <v>0</v>
      </c>
      <c r="M85">
        <v>3</v>
      </c>
      <c r="N85" t="s">
        <v>60</v>
      </c>
      <c r="O85" t="s">
        <v>56</v>
      </c>
      <c r="P85">
        <v>1</v>
      </c>
      <c r="Q85">
        <f>22.2+795.4+130.6+55.2+80.6</f>
        <v>1084</v>
      </c>
      <c r="R85">
        <v>1</v>
      </c>
      <c r="S85" s="1">
        <v>0</v>
      </c>
      <c r="T85">
        <v>0</v>
      </c>
      <c r="U85">
        <f t="shared" si="1"/>
        <v>1084</v>
      </c>
      <c r="V85">
        <v>1</v>
      </c>
      <c r="W85">
        <v>675.4</v>
      </c>
      <c r="X85">
        <v>1</v>
      </c>
      <c r="Y85">
        <v>3.2</v>
      </c>
      <c r="Z85">
        <v>1</v>
      </c>
      <c r="AA85">
        <v>1</v>
      </c>
      <c r="AB85">
        <v>0</v>
      </c>
      <c r="AC85">
        <v>0</v>
      </c>
      <c r="AD85">
        <v>0</v>
      </c>
      <c r="AE85">
        <v>1E-4</v>
      </c>
      <c r="AF85">
        <v>0</v>
      </c>
      <c r="AG85">
        <v>1E-4</v>
      </c>
      <c r="AH85">
        <v>0</v>
      </c>
      <c r="AI85">
        <v>1E-4</v>
      </c>
      <c r="AJ85">
        <v>0</v>
      </c>
      <c r="AK85">
        <v>1</v>
      </c>
      <c r="AL85">
        <v>0</v>
      </c>
      <c r="AM85" s="1">
        <v>19</v>
      </c>
      <c r="AN85">
        <v>1.6</v>
      </c>
    </row>
    <row r="86" spans="1:40">
      <c r="A86" t="s">
        <v>65</v>
      </c>
      <c r="B86" t="s">
        <v>17</v>
      </c>
      <c r="C86" t="s">
        <v>26</v>
      </c>
      <c r="D86" t="s">
        <v>19</v>
      </c>
      <c r="E86">
        <v>2</v>
      </c>
      <c r="F86" t="s">
        <v>153</v>
      </c>
      <c r="G86" t="s">
        <v>165</v>
      </c>
      <c r="H86">
        <v>5</v>
      </c>
      <c r="I86" s="2">
        <v>0.03</v>
      </c>
      <c r="J86">
        <v>0.52</v>
      </c>
      <c r="K86" s="4">
        <v>2</v>
      </c>
      <c r="L86">
        <v>0</v>
      </c>
      <c r="M86">
        <v>3</v>
      </c>
      <c r="N86" t="s">
        <v>60</v>
      </c>
      <c r="O86" t="s">
        <v>56</v>
      </c>
      <c r="P86">
        <v>0</v>
      </c>
      <c r="Q86">
        <v>1E-4</v>
      </c>
      <c r="R86">
        <v>0</v>
      </c>
      <c r="S86" s="1">
        <v>0</v>
      </c>
      <c r="T86">
        <v>0</v>
      </c>
      <c r="U86">
        <f t="shared" si="1"/>
        <v>1E-4</v>
      </c>
      <c r="V86">
        <v>0</v>
      </c>
      <c r="W86" t="s">
        <v>14</v>
      </c>
      <c r="X86" t="s">
        <v>14</v>
      </c>
      <c r="Y86">
        <v>1E-4</v>
      </c>
      <c r="Z86">
        <v>0</v>
      </c>
      <c r="AA86">
        <v>0</v>
      </c>
      <c r="AB86" t="s">
        <v>14</v>
      </c>
      <c r="AC86">
        <v>0</v>
      </c>
      <c r="AD86">
        <v>0</v>
      </c>
      <c r="AE86" t="s">
        <v>14</v>
      </c>
      <c r="AF86" t="s">
        <v>14</v>
      </c>
      <c r="AG86">
        <v>1E-4</v>
      </c>
      <c r="AH86">
        <v>0</v>
      </c>
      <c r="AI86">
        <v>1E-4</v>
      </c>
      <c r="AJ86">
        <v>0</v>
      </c>
      <c r="AK86" t="s">
        <v>14</v>
      </c>
      <c r="AL86" t="s">
        <v>14</v>
      </c>
      <c r="AM86" t="s">
        <v>14</v>
      </c>
      <c r="AN86" t="s">
        <v>14</v>
      </c>
    </row>
    <row r="87" spans="1:40">
      <c r="A87" t="s">
        <v>65</v>
      </c>
      <c r="B87" t="s">
        <v>17</v>
      </c>
      <c r="C87" t="s">
        <v>26</v>
      </c>
      <c r="D87" t="s">
        <v>21</v>
      </c>
      <c r="E87">
        <v>2</v>
      </c>
      <c r="F87" t="s">
        <v>153</v>
      </c>
      <c r="G87" t="s">
        <v>166</v>
      </c>
      <c r="H87">
        <v>5</v>
      </c>
      <c r="I87" s="2">
        <v>0.03</v>
      </c>
      <c r="J87">
        <v>0.52</v>
      </c>
      <c r="K87" s="4">
        <v>5</v>
      </c>
      <c r="L87">
        <v>0</v>
      </c>
      <c r="M87">
        <v>3</v>
      </c>
      <c r="N87" t="s">
        <v>60</v>
      </c>
      <c r="O87" t="s">
        <v>56</v>
      </c>
      <c r="P87">
        <v>0</v>
      </c>
      <c r="Q87">
        <v>1E-4</v>
      </c>
      <c r="R87">
        <v>0</v>
      </c>
      <c r="S87" s="1">
        <v>0</v>
      </c>
      <c r="T87">
        <v>0</v>
      </c>
      <c r="U87">
        <f t="shared" si="1"/>
        <v>1E-4</v>
      </c>
      <c r="V87">
        <v>0</v>
      </c>
      <c r="W87" t="s">
        <v>14</v>
      </c>
      <c r="X87" t="s">
        <v>14</v>
      </c>
      <c r="Y87">
        <v>1E-4</v>
      </c>
      <c r="Z87">
        <v>0</v>
      </c>
      <c r="AA87">
        <v>0</v>
      </c>
      <c r="AB87" t="s">
        <v>14</v>
      </c>
      <c r="AC87">
        <v>0</v>
      </c>
      <c r="AD87">
        <v>0</v>
      </c>
      <c r="AE87" t="s">
        <v>14</v>
      </c>
      <c r="AF87" t="s">
        <v>14</v>
      </c>
      <c r="AG87">
        <v>16</v>
      </c>
      <c r="AH87">
        <v>1</v>
      </c>
      <c r="AI87">
        <v>1E-4</v>
      </c>
      <c r="AJ87">
        <v>0</v>
      </c>
      <c r="AK87" t="s">
        <v>14</v>
      </c>
      <c r="AL87" t="s">
        <v>14</v>
      </c>
      <c r="AM87" t="s">
        <v>14</v>
      </c>
      <c r="AN87" t="s">
        <v>14</v>
      </c>
    </row>
    <row r="88" spans="1:40">
      <c r="A88" t="s">
        <v>65</v>
      </c>
      <c r="B88" t="s">
        <v>17</v>
      </c>
      <c r="C88" t="s">
        <v>27</v>
      </c>
      <c r="D88" t="s">
        <v>19</v>
      </c>
      <c r="E88">
        <v>2</v>
      </c>
      <c r="F88" t="s">
        <v>153</v>
      </c>
      <c r="G88" t="s">
        <v>165</v>
      </c>
      <c r="H88">
        <v>5</v>
      </c>
      <c r="I88" s="2">
        <v>0.14000000000000001</v>
      </c>
      <c r="J88">
        <v>1.82</v>
      </c>
      <c r="K88" s="4">
        <v>2</v>
      </c>
      <c r="L88">
        <v>0</v>
      </c>
      <c r="M88">
        <v>3</v>
      </c>
      <c r="N88" t="s">
        <v>60</v>
      </c>
      <c r="O88" t="s">
        <v>56</v>
      </c>
      <c r="P88">
        <v>0</v>
      </c>
      <c r="Q88">
        <f>22.2+3.2</f>
        <v>25.4</v>
      </c>
      <c r="R88">
        <v>1</v>
      </c>
      <c r="S88" s="1">
        <v>63</v>
      </c>
      <c r="T88">
        <v>1</v>
      </c>
      <c r="U88">
        <f t="shared" si="1"/>
        <v>88.4</v>
      </c>
      <c r="V88">
        <v>1</v>
      </c>
      <c r="W88" t="s">
        <v>14</v>
      </c>
      <c r="X88" t="s">
        <v>14</v>
      </c>
      <c r="Y88">
        <v>1E-4</v>
      </c>
      <c r="Z88">
        <v>0</v>
      </c>
      <c r="AA88">
        <v>0</v>
      </c>
      <c r="AB88" t="s">
        <v>14</v>
      </c>
      <c r="AC88">
        <v>0</v>
      </c>
      <c r="AD88">
        <v>0</v>
      </c>
      <c r="AE88" t="s">
        <v>14</v>
      </c>
      <c r="AF88" t="s">
        <v>14</v>
      </c>
      <c r="AG88">
        <v>1E-4</v>
      </c>
      <c r="AH88">
        <v>0</v>
      </c>
      <c r="AI88">
        <v>1E-4</v>
      </c>
      <c r="AJ88">
        <v>0</v>
      </c>
      <c r="AK88" t="s">
        <v>14</v>
      </c>
      <c r="AL88" t="s">
        <v>14</v>
      </c>
      <c r="AM88" t="s">
        <v>14</v>
      </c>
      <c r="AN88" t="s">
        <v>14</v>
      </c>
    </row>
    <row r="89" spans="1:40">
      <c r="A89" t="s">
        <v>65</v>
      </c>
      <c r="B89" t="s">
        <v>17</v>
      </c>
      <c r="C89" t="s">
        <v>27</v>
      </c>
      <c r="D89" t="s">
        <v>23</v>
      </c>
      <c r="E89">
        <v>2</v>
      </c>
      <c r="F89" t="s">
        <v>153</v>
      </c>
      <c r="G89" t="s">
        <v>166</v>
      </c>
      <c r="H89">
        <v>5</v>
      </c>
      <c r="I89" s="2">
        <v>0.14000000000000001</v>
      </c>
      <c r="J89">
        <v>1.82</v>
      </c>
      <c r="K89" s="4">
        <v>3</v>
      </c>
      <c r="L89">
        <v>0</v>
      </c>
      <c r="M89">
        <v>3</v>
      </c>
      <c r="N89" t="s">
        <v>60</v>
      </c>
      <c r="O89" t="s">
        <v>56</v>
      </c>
      <c r="P89">
        <v>0</v>
      </c>
      <c r="Q89">
        <f>3.2+22.2</f>
        <v>25.4</v>
      </c>
      <c r="R89">
        <v>1</v>
      </c>
      <c r="S89" s="1">
        <v>0</v>
      </c>
      <c r="T89">
        <v>0</v>
      </c>
      <c r="U89">
        <f t="shared" si="1"/>
        <v>25.4</v>
      </c>
      <c r="V89">
        <v>1</v>
      </c>
      <c r="W89" t="s">
        <v>14</v>
      </c>
      <c r="X89" t="s">
        <v>14</v>
      </c>
      <c r="Y89">
        <v>1E-4</v>
      </c>
      <c r="Z89">
        <v>0</v>
      </c>
      <c r="AA89">
        <v>0</v>
      </c>
      <c r="AB89" t="s">
        <v>14</v>
      </c>
      <c r="AC89">
        <v>0</v>
      </c>
      <c r="AD89">
        <v>0</v>
      </c>
      <c r="AE89" t="s">
        <v>14</v>
      </c>
      <c r="AF89" t="s">
        <v>14</v>
      </c>
      <c r="AG89">
        <v>1E-4</v>
      </c>
      <c r="AH89">
        <v>0</v>
      </c>
      <c r="AI89">
        <v>1E-4</v>
      </c>
      <c r="AJ89">
        <v>0</v>
      </c>
      <c r="AK89" t="s">
        <v>14</v>
      </c>
      <c r="AL89" t="s">
        <v>14</v>
      </c>
      <c r="AM89" t="s">
        <v>14</v>
      </c>
      <c r="AN89" t="s">
        <v>14</v>
      </c>
    </row>
    <row r="90" spans="1:40">
      <c r="A90" t="s">
        <v>65</v>
      </c>
      <c r="B90" t="s">
        <v>17</v>
      </c>
      <c r="C90" t="s">
        <v>28</v>
      </c>
      <c r="D90" t="s">
        <v>19</v>
      </c>
      <c r="E90">
        <v>2</v>
      </c>
      <c r="F90" t="s">
        <v>152</v>
      </c>
      <c r="G90" t="s">
        <v>165</v>
      </c>
      <c r="H90">
        <v>5</v>
      </c>
      <c r="I90" s="2">
        <v>0.1</v>
      </c>
      <c r="J90">
        <v>1.0900000000000001</v>
      </c>
      <c r="K90" s="4">
        <v>2</v>
      </c>
      <c r="L90">
        <v>0</v>
      </c>
      <c r="M90">
        <v>3</v>
      </c>
      <c r="N90" t="s">
        <v>60</v>
      </c>
      <c r="O90" t="s">
        <v>56</v>
      </c>
      <c r="P90">
        <v>0</v>
      </c>
      <c r="Q90">
        <v>25.4</v>
      </c>
      <c r="R90">
        <v>1</v>
      </c>
      <c r="S90" s="1">
        <f>17.2+58</f>
        <v>75.2</v>
      </c>
      <c r="T90">
        <v>1</v>
      </c>
      <c r="U90">
        <f t="shared" si="1"/>
        <v>100.6</v>
      </c>
      <c r="V90">
        <v>1</v>
      </c>
      <c r="W90" t="s">
        <v>14</v>
      </c>
      <c r="X90" t="s">
        <v>14</v>
      </c>
      <c r="Y90">
        <v>1E-4</v>
      </c>
      <c r="Z90">
        <v>0</v>
      </c>
      <c r="AA90">
        <v>0</v>
      </c>
      <c r="AB90" t="s">
        <v>14</v>
      </c>
      <c r="AC90">
        <v>0</v>
      </c>
      <c r="AD90">
        <v>0</v>
      </c>
      <c r="AE90" t="s">
        <v>14</v>
      </c>
      <c r="AF90" t="s">
        <v>14</v>
      </c>
      <c r="AG90">
        <v>1E-4</v>
      </c>
      <c r="AH90">
        <v>0</v>
      </c>
      <c r="AI90">
        <v>1E-4</v>
      </c>
      <c r="AJ90">
        <v>0</v>
      </c>
      <c r="AK90" t="s">
        <v>14</v>
      </c>
      <c r="AL90" t="s">
        <v>14</v>
      </c>
      <c r="AM90" t="s">
        <v>14</v>
      </c>
      <c r="AN90" t="s">
        <v>14</v>
      </c>
    </row>
    <row r="91" spans="1:40">
      <c r="A91" t="s">
        <v>65</v>
      </c>
      <c r="B91" t="s">
        <v>17</v>
      </c>
      <c r="C91" t="s">
        <v>28</v>
      </c>
      <c r="D91" t="s">
        <v>25</v>
      </c>
      <c r="E91">
        <v>2</v>
      </c>
      <c r="F91" t="s">
        <v>152</v>
      </c>
      <c r="G91" t="s">
        <v>165</v>
      </c>
      <c r="H91">
        <v>5</v>
      </c>
      <c r="I91" s="2">
        <v>0.1</v>
      </c>
      <c r="J91">
        <v>1.0900000000000001</v>
      </c>
      <c r="K91" s="4">
        <v>4</v>
      </c>
      <c r="L91">
        <v>0</v>
      </c>
      <c r="M91">
        <v>3</v>
      </c>
      <c r="N91" t="s">
        <v>60</v>
      </c>
      <c r="O91" t="s">
        <v>56</v>
      </c>
      <c r="P91">
        <v>0</v>
      </c>
      <c r="Q91">
        <v>25.4</v>
      </c>
      <c r="R91">
        <v>1</v>
      </c>
      <c r="S91" s="1">
        <f>16.8+31.8+6.8</f>
        <v>55.4</v>
      </c>
      <c r="T91">
        <v>1</v>
      </c>
      <c r="U91">
        <f t="shared" si="1"/>
        <v>80.8</v>
      </c>
      <c r="V91">
        <v>1</v>
      </c>
      <c r="W91" t="s">
        <v>14</v>
      </c>
      <c r="X91" t="s">
        <v>14</v>
      </c>
      <c r="Y91">
        <v>1E-4</v>
      </c>
      <c r="Z91">
        <v>0</v>
      </c>
      <c r="AA91">
        <v>0</v>
      </c>
      <c r="AB91" t="s">
        <v>14</v>
      </c>
      <c r="AC91">
        <v>0</v>
      </c>
      <c r="AD91">
        <v>0</v>
      </c>
      <c r="AE91" t="s">
        <v>14</v>
      </c>
      <c r="AF91" t="s">
        <v>14</v>
      </c>
      <c r="AG91">
        <v>1E-4</v>
      </c>
      <c r="AH91">
        <v>0</v>
      </c>
      <c r="AI91">
        <v>1E-4</v>
      </c>
      <c r="AJ91">
        <v>0</v>
      </c>
      <c r="AK91" t="s">
        <v>14</v>
      </c>
      <c r="AL91" t="s">
        <v>14</v>
      </c>
      <c r="AM91" t="s">
        <v>14</v>
      </c>
      <c r="AN91" t="s">
        <v>14</v>
      </c>
    </row>
    <row r="92" spans="1:40">
      <c r="A92" t="s">
        <v>65</v>
      </c>
      <c r="B92" t="s">
        <v>17</v>
      </c>
      <c r="C92" t="s">
        <v>29</v>
      </c>
      <c r="D92" t="s">
        <v>21</v>
      </c>
      <c r="E92">
        <v>2</v>
      </c>
      <c r="F92" t="s">
        <v>154</v>
      </c>
      <c r="G92" t="s">
        <v>166</v>
      </c>
      <c r="H92">
        <v>5</v>
      </c>
      <c r="I92" s="2">
        <v>0.04</v>
      </c>
      <c r="J92">
        <v>0.41</v>
      </c>
      <c r="K92" s="4">
        <v>5</v>
      </c>
      <c r="L92">
        <v>0</v>
      </c>
      <c r="M92">
        <v>3</v>
      </c>
      <c r="N92" t="s">
        <v>60</v>
      </c>
      <c r="O92" t="s">
        <v>56</v>
      </c>
      <c r="P92">
        <v>0</v>
      </c>
      <c r="Q92">
        <v>1E-4</v>
      </c>
      <c r="R92">
        <v>0</v>
      </c>
      <c r="S92" s="1">
        <v>0</v>
      </c>
      <c r="T92">
        <v>0</v>
      </c>
      <c r="U92">
        <f t="shared" si="1"/>
        <v>1E-4</v>
      </c>
      <c r="V92">
        <v>0</v>
      </c>
      <c r="W92" t="s">
        <v>14</v>
      </c>
      <c r="X92" t="s">
        <v>14</v>
      </c>
      <c r="Y92">
        <v>1.2</v>
      </c>
      <c r="Z92">
        <v>1</v>
      </c>
      <c r="AA92">
        <v>1</v>
      </c>
      <c r="AB92" t="s">
        <v>14</v>
      </c>
      <c r="AC92">
        <v>0</v>
      </c>
      <c r="AD92">
        <v>0</v>
      </c>
      <c r="AE92" t="s">
        <v>14</v>
      </c>
      <c r="AF92" t="s">
        <v>14</v>
      </c>
      <c r="AG92">
        <v>16</v>
      </c>
      <c r="AH92">
        <v>1</v>
      </c>
      <c r="AI92">
        <v>1E-4</v>
      </c>
      <c r="AJ92">
        <v>0</v>
      </c>
      <c r="AK92" t="s">
        <v>14</v>
      </c>
      <c r="AL92" t="s">
        <v>14</v>
      </c>
      <c r="AM92" t="s">
        <v>14</v>
      </c>
      <c r="AN92" t="s">
        <v>14</v>
      </c>
    </row>
    <row r="93" spans="1:40">
      <c r="A93" t="s">
        <v>65</v>
      </c>
      <c r="B93" t="s">
        <v>17</v>
      </c>
      <c r="C93" t="s">
        <v>29</v>
      </c>
      <c r="D93" t="s">
        <v>23</v>
      </c>
      <c r="E93">
        <v>2</v>
      </c>
      <c r="F93" t="s">
        <v>154</v>
      </c>
      <c r="G93" t="s">
        <v>166</v>
      </c>
      <c r="H93">
        <v>5</v>
      </c>
      <c r="I93" s="2">
        <v>0.04</v>
      </c>
      <c r="J93">
        <v>0.41</v>
      </c>
      <c r="K93" s="4">
        <v>3</v>
      </c>
      <c r="L93">
        <v>0</v>
      </c>
      <c r="M93">
        <v>3</v>
      </c>
      <c r="N93" t="s">
        <v>60</v>
      </c>
      <c r="O93" t="s">
        <v>56</v>
      </c>
      <c r="P93">
        <v>0</v>
      </c>
      <c r="Q93">
        <v>1E-4</v>
      </c>
      <c r="R93">
        <v>0</v>
      </c>
      <c r="S93" s="1">
        <v>0</v>
      </c>
      <c r="T93">
        <v>0</v>
      </c>
      <c r="U93">
        <f t="shared" si="1"/>
        <v>1E-4</v>
      </c>
      <c r="V93">
        <v>0</v>
      </c>
      <c r="W93" t="s">
        <v>14</v>
      </c>
      <c r="X93" t="s">
        <v>14</v>
      </c>
      <c r="Y93">
        <v>3.6</v>
      </c>
      <c r="Z93">
        <v>1</v>
      </c>
      <c r="AA93">
        <v>1</v>
      </c>
      <c r="AB93" t="s">
        <v>14</v>
      </c>
      <c r="AC93">
        <v>0</v>
      </c>
      <c r="AD93">
        <v>0</v>
      </c>
      <c r="AE93" t="s">
        <v>14</v>
      </c>
      <c r="AF93" t="s">
        <v>14</v>
      </c>
      <c r="AG93">
        <v>1E-4</v>
      </c>
      <c r="AH93">
        <v>0</v>
      </c>
      <c r="AI93">
        <v>1E-4</v>
      </c>
      <c r="AJ93">
        <v>0</v>
      </c>
      <c r="AK93" t="s">
        <v>14</v>
      </c>
      <c r="AL93" t="s">
        <v>14</v>
      </c>
      <c r="AM93" t="s">
        <v>14</v>
      </c>
      <c r="AN93" t="s">
        <v>14</v>
      </c>
    </row>
    <row r="94" spans="1:40">
      <c r="A94" t="s">
        <v>65</v>
      </c>
      <c r="B94" t="s">
        <v>17</v>
      </c>
      <c r="C94" t="s">
        <v>30</v>
      </c>
      <c r="D94" t="s">
        <v>21</v>
      </c>
      <c r="E94">
        <v>2</v>
      </c>
      <c r="F94" t="s">
        <v>153</v>
      </c>
      <c r="G94" t="s">
        <v>166</v>
      </c>
      <c r="H94">
        <v>5</v>
      </c>
      <c r="I94" s="2">
        <v>0.05</v>
      </c>
      <c r="J94">
        <v>1.23</v>
      </c>
      <c r="K94" s="4">
        <v>5</v>
      </c>
      <c r="L94">
        <v>0</v>
      </c>
      <c r="M94">
        <v>3</v>
      </c>
      <c r="N94" t="s">
        <v>60</v>
      </c>
      <c r="O94" t="s">
        <v>56</v>
      </c>
      <c r="P94">
        <v>0</v>
      </c>
      <c r="Q94">
        <f>5.6+467.8+44.2</f>
        <v>517.6</v>
      </c>
      <c r="R94">
        <v>1</v>
      </c>
      <c r="S94" s="1">
        <v>0</v>
      </c>
      <c r="T94">
        <v>0</v>
      </c>
      <c r="U94">
        <f t="shared" si="1"/>
        <v>517.6</v>
      </c>
      <c r="V94">
        <v>1</v>
      </c>
      <c r="W94" t="s">
        <v>14</v>
      </c>
      <c r="X94" t="s">
        <v>14</v>
      </c>
      <c r="Y94">
        <v>1E-4</v>
      </c>
      <c r="Z94">
        <v>0</v>
      </c>
      <c r="AA94">
        <v>0</v>
      </c>
      <c r="AB94" t="s">
        <v>14</v>
      </c>
      <c r="AC94">
        <v>0</v>
      </c>
      <c r="AD94">
        <v>0</v>
      </c>
      <c r="AE94" t="s">
        <v>14</v>
      </c>
      <c r="AF94" t="s">
        <v>14</v>
      </c>
      <c r="AG94">
        <v>1E-4</v>
      </c>
      <c r="AH94">
        <v>0</v>
      </c>
      <c r="AI94">
        <v>1E-4</v>
      </c>
      <c r="AJ94">
        <v>0</v>
      </c>
      <c r="AK94" t="s">
        <v>14</v>
      </c>
      <c r="AL94" t="s">
        <v>14</v>
      </c>
      <c r="AM94" t="s">
        <v>14</v>
      </c>
      <c r="AN94" t="s">
        <v>14</v>
      </c>
    </row>
    <row r="95" spans="1:40">
      <c r="A95" t="s">
        <v>65</v>
      </c>
      <c r="B95" t="s">
        <v>17</v>
      </c>
      <c r="C95" t="s">
        <v>30</v>
      </c>
      <c r="D95" t="s">
        <v>25</v>
      </c>
      <c r="E95">
        <v>2</v>
      </c>
      <c r="F95" t="s">
        <v>153</v>
      </c>
      <c r="G95" t="s">
        <v>165</v>
      </c>
      <c r="H95">
        <v>5</v>
      </c>
      <c r="I95" s="2">
        <v>0.05</v>
      </c>
      <c r="J95">
        <v>1.23</v>
      </c>
      <c r="K95" s="4">
        <v>4</v>
      </c>
      <c r="L95">
        <v>0</v>
      </c>
      <c r="M95">
        <v>3</v>
      </c>
      <c r="N95" t="s">
        <v>60</v>
      </c>
      <c r="O95" t="s">
        <v>56</v>
      </c>
      <c r="P95">
        <v>0</v>
      </c>
      <c r="Q95">
        <f>5.6+130.6+48.2</f>
        <v>184.39999999999998</v>
      </c>
      <c r="R95">
        <v>1</v>
      </c>
      <c r="S95" s="1">
        <v>0</v>
      </c>
      <c r="T95">
        <v>0</v>
      </c>
      <c r="U95">
        <f t="shared" si="1"/>
        <v>184.39999999999998</v>
      </c>
      <c r="V95">
        <v>1</v>
      </c>
      <c r="W95" t="s">
        <v>14</v>
      </c>
      <c r="X95" t="s">
        <v>14</v>
      </c>
      <c r="Y95">
        <v>27.8</v>
      </c>
      <c r="Z95">
        <v>6</v>
      </c>
      <c r="AA95">
        <v>1</v>
      </c>
      <c r="AB95" t="s">
        <v>14</v>
      </c>
      <c r="AC95">
        <v>0</v>
      </c>
      <c r="AD95">
        <v>0</v>
      </c>
      <c r="AE95" t="s">
        <v>14</v>
      </c>
      <c r="AF95" t="s">
        <v>14</v>
      </c>
      <c r="AG95">
        <v>1E-4</v>
      </c>
      <c r="AH95">
        <v>0</v>
      </c>
      <c r="AI95">
        <v>1E-4</v>
      </c>
      <c r="AJ95">
        <v>0</v>
      </c>
      <c r="AK95" t="s">
        <v>14</v>
      </c>
      <c r="AL95" t="s">
        <v>14</v>
      </c>
      <c r="AM95" t="s">
        <v>14</v>
      </c>
      <c r="AN95" t="s">
        <v>14</v>
      </c>
    </row>
    <row r="96" spans="1:40">
      <c r="A96" t="s">
        <v>65</v>
      </c>
      <c r="B96" t="s">
        <v>17</v>
      </c>
      <c r="C96" t="s">
        <v>31</v>
      </c>
      <c r="D96" t="s">
        <v>23</v>
      </c>
      <c r="E96">
        <v>2</v>
      </c>
      <c r="F96" t="s">
        <v>153</v>
      </c>
      <c r="G96" t="s">
        <v>166</v>
      </c>
      <c r="H96">
        <v>5</v>
      </c>
      <c r="I96" s="2">
        <v>0.1</v>
      </c>
      <c r="J96">
        <v>2</v>
      </c>
      <c r="K96" s="4">
        <v>3</v>
      </c>
      <c r="L96">
        <v>0</v>
      </c>
      <c r="M96">
        <v>3</v>
      </c>
      <c r="N96" t="s">
        <v>60</v>
      </c>
      <c r="O96" t="s">
        <v>56</v>
      </c>
      <c r="P96">
        <v>0</v>
      </c>
      <c r="Q96">
        <f>9.6+135.6+3.2+22.2</f>
        <v>170.59999999999997</v>
      </c>
      <c r="R96">
        <v>1</v>
      </c>
      <c r="S96" s="1">
        <v>36</v>
      </c>
      <c r="T96">
        <v>1</v>
      </c>
      <c r="U96">
        <f t="shared" si="1"/>
        <v>206.59999999999997</v>
      </c>
      <c r="V96">
        <v>1</v>
      </c>
      <c r="W96" t="s">
        <v>14</v>
      </c>
      <c r="X96" t="s">
        <v>14</v>
      </c>
      <c r="Y96">
        <v>1E-4</v>
      </c>
      <c r="Z96">
        <v>0</v>
      </c>
      <c r="AA96">
        <v>0</v>
      </c>
      <c r="AB96" t="s">
        <v>14</v>
      </c>
      <c r="AC96">
        <v>0</v>
      </c>
      <c r="AD96">
        <v>0</v>
      </c>
      <c r="AE96" t="s">
        <v>14</v>
      </c>
      <c r="AF96" t="s">
        <v>14</v>
      </c>
      <c r="AG96">
        <v>1E-4</v>
      </c>
      <c r="AH96">
        <v>0</v>
      </c>
      <c r="AI96">
        <v>1E-4</v>
      </c>
      <c r="AJ96">
        <v>0</v>
      </c>
      <c r="AK96" t="s">
        <v>14</v>
      </c>
      <c r="AL96" t="s">
        <v>14</v>
      </c>
      <c r="AM96" t="s">
        <v>14</v>
      </c>
      <c r="AN96" t="s">
        <v>14</v>
      </c>
    </row>
    <row r="97" spans="1:40">
      <c r="A97" t="s">
        <v>65</v>
      </c>
      <c r="B97" t="s">
        <v>17</v>
      </c>
      <c r="C97" t="s">
        <v>31</v>
      </c>
      <c r="D97" t="s">
        <v>25</v>
      </c>
      <c r="E97">
        <v>2</v>
      </c>
      <c r="F97" t="s">
        <v>153</v>
      </c>
      <c r="G97" t="s">
        <v>165</v>
      </c>
      <c r="H97">
        <v>5</v>
      </c>
      <c r="I97" s="2">
        <v>0.1</v>
      </c>
      <c r="J97">
        <v>2</v>
      </c>
      <c r="K97" s="4">
        <v>4</v>
      </c>
      <c r="L97">
        <v>0</v>
      </c>
      <c r="M97">
        <v>3</v>
      </c>
      <c r="N97" t="s">
        <v>60</v>
      </c>
      <c r="O97" t="s">
        <v>56</v>
      </c>
      <c r="P97">
        <v>0</v>
      </c>
      <c r="Q97">
        <f>9.6+55.2+3.2+22.2</f>
        <v>90.2</v>
      </c>
      <c r="R97">
        <v>1</v>
      </c>
      <c r="S97" s="1">
        <f>165.6+31.8+6.8</f>
        <v>204.20000000000002</v>
      </c>
      <c r="T97">
        <v>1</v>
      </c>
      <c r="U97">
        <f t="shared" si="1"/>
        <v>294.40000000000003</v>
      </c>
      <c r="V97">
        <v>1</v>
      </c>
      <c r="W97" t="s">
        <v>14</v>
      </c>
      <c r="X97" t="s">
        <v>14</v>
      </c>
      <c r="Y97">
        <v>7.8</v>
      </c>
      <c r="Z97">
        <v>3</v>
      </c>
      <c r="AA97">
        <v>1</v>
      </c>
      <c r="AB97" t="s">
        <v>14</v>
      </c>
      <c r="AC97">
        <v>0</v>
      </c>
      <c r="AD97">
        <v>0</v>
      </c>
      <c r="AE97" t="s">
        <v>14</v>
      </c>
      <c r="AF97" t="s">
        <v>14</v>
      </c>
      <c r="AG97">
        <v>1E-4</v>
      </c>
      <c r="AH97">
        <v>0</v>
      </c>
      <c r="AI97">
        <v>1E-4</v>
      </c>
      <c r="AJ97">
        <v>0</v>
      </c>
      <c r="AK97" t="s">
        <v>14</v>
      </c>
      <c r="AL97" t="s">
        <v>14</v>
      </c>
      <c r="AM97" t="s">
        <v>14</v>
      </c>
      <c r="AN97" t="s">
        <v>14</v>
      </c>
    </row>
    <row r="98" spans="1:40">
      <c r="A98" t="s">
        <v>65</v>
      </c>
      <c r="B98" t="s">
        <v>17</v>
      </c>
      <c r="C98" t="s">
        <v>18</v>
      </c>
      <c r="D98" t="s">
        <v>17</v>
      </c>
      <c r="E98">
        <v>2</v>
      </c>
      <c r="F98" t="s">
        <v>152</v>
      </c>
      <c r="G98" t="s">
        <v>165</v>
      </c>
      <c r="H98">
        <v>5</v>
      </c>
      <c r="I98" s="2">
        <v>0.18</v>
      </c>
      <c r="J98">
        <v>1.0900000000000001</v>
      </c>
      <c r="K98" s="4">
        <v>1</v>
      </c>
      <c r="L98">
        <v>1</v>
      </c>
      <c r="M98">
        <v>4</v>
      </c>
      <c r="N98" t="s">
        <v>61</v>
      </c>
      <c r="O98" t="s">
        <v>56</v>
      </c>
      <c r="P98">
        <v>1</v>
      </c>
      <c r="Q98">
        <f>29.6+23.8</f>
        <v>53.400000000000006</v>
      </c>
      <c r="R98">
        <v>1</v>
      </c>
      <c r="S98" s="1">
        <v>0</v>
      </c>
      <c r="T98">
        <v>0</v>
      </c>
      <c r="U98">
        <f t="shared" si="1"/>
        <v>53.400000000000006</v>
      </c>
      <c r="V98">
        <v>1</v>
      </c>
      <c r="W98">
        <v>1E-4</v>
      </c>
      <c r="X98">
        <v>0</v>
      </c>
      <c r="Y98">
        <v>1E-4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301.60000000000002</v>
      </c>
      <c r="AF98">
        <v>1</v>
      </c>
      <c r="AG98">
        <v>1E-4</v>
      </c>
      <c r="AH98">
        <v>0</v>
      </c>
      <c r="AI98">
        <v>1E-4</v>
      </c>
      <c r="AJ98">
        <v>0</v>
      </c>
      <c r="AK98">
        <v>0</v>
      </c>
      <c r="AL98">
        <v>0</v>
      </c>
      <c r="AM98">
        <v>20</v>
      </c>
      <c r="AN98">
        <v>1.8</v>
      </c>
    </row>
    <row r="99" spans="1:40">
      <c r="A99" t="s">
        <v>65</v>
      </c>
      <c r="B99" t="s">
        <v>17</v>
      </c>
      <c r="C99" t="s">
        <v>18</v>
      </c>
      <c r="D99" t="s">
        <v>19</v>
      </c>
      <c r="E99">
        <v>2</v>
      </c>
      <c r="F99" t="s">
        <v>152</v>
      </c>
      <c r="G99" t="s">
        <v>165</v>
      </c>
      <c r="H99">
        <v>5</v>
      </c>
      <c r="I99" s="2">
        <v>0.18</v>
      </c>
      <c r="J99">
        <v>1.0900000000000001</v>
      </c>
      <c r="K99" s="4">
        <v>2</v>
      </c>
      <c r="L99">
        <v>0</v>
      </c>
      <c r="M99">
        <v>4</v>
      </c>
      <c r="N99" t="s">
        <v>61</v>
      </c>
      <c r="O99" t="s">
        <v>56</v>
      </c>
      <c r="P99">
        <v>1</v>
      </c>
      <c r="Q99">
        <f>8.8+13.8</f>
        <v>22.6</v>
      </c>
      <c r="R99">
        <v>1</v>
      </c>
      <c r="S99" s="1">
        <v>0</v>
      </c>
      <c r="T99">
        <v>0</v>
      </c>
      <c r="U99">
        <f t="shared" si="1"/>
        <v>22.6</v>
      </c>
      <c r="V99">
        <v>1</v>
      </c>
      <c r="W99">
        <v>2175.1999999999998</v>
      </c>
      <c r="X99">
        <v>1</v>
      </c>
      <c r="Y99">
        <v>3.6</v>
      </c>
      <c r="Z99">
        <v>2</v>
      </c>
      <c r="AA99">
        <v>1</v>
      </c>
      <c r="AB99">
        <v>0</v>
      </c>
      <c r="AC99">
        <v>0</v>
      </c>
      <c r="AD99">
        <v>0</v>
      </c>
      <c r="AE99">
        <v>118.2</v>
      </c>
      <c r="AF99">
        <v>1</v>
      </c>
      <c r="AG99">
        <v>3.8</v>
      </c>
      <c r="AH99">
        <v>1</v>
      </c>
      <c r="AI99">
        <v>1E-4</v>
      </c>
      <c r="AJ99">
        <v>0</v>
      </c>
      <c r="AK99">
        <v>20</v>
      </c>
      <c r="AL99">
        <v>0</v>
      </c>
      <c r="AM99">
        <v>0</v>
      </c>
      <c r="AN99">
        <v>3.8</v>
      </c>
    </row>
    <row r="100" spans="1:40">
      <c r="A100" t="s">
        <v>65</v>
      </c>
      <c r="B100" t="s">
        <v>17</v>
      </c>
      <c r="C100" t="s">
        <v>20</v>
      </c>
      <c r="D100" t="s">
        <v>17</v>
      </c>
      <c r="E100">
        <v>2</v>
      </c>
      <c r="F100" t="s">
        <v>153</v>
      </c>
      <c r="G100" t="s">
        <v>165</v>
      </c>
      <c r="H100">
        <v>5</v>
      </c>
      <c r="I100" s="2">
        <v>0.04</v>
      </c>
      <c r="J100">
        <v>0.75</v>
      </c>
      <c r="K100" s="4">
        <v>1</v>
      </c>
      <c r="L100">
        <v>1</v>
      </c>
      <c r="M100">
        <v>4</v>
      </c>
      <c r="N100" t="s">
        <v>61</v>
      </c>
      <c r="O100" t="s">
        <v>56</v>
      </c>
      <c r="P100">
        <v>0</v>
      </c>
      <c r="Q100">
        <v>1E-4</v>
      </c>
      <c r="R100">
        <v>0</v>
      </c>
      <c r="S100" s="1">
        <v>0</v>
      </c>
      <c r="T100">
        <v>0</v>
      </c>
      <c r="U100">
        <f t="shared" si="1"/>
        <v>1E-4</v>
      </c>
      <c r="V100">
        <v>0</v>
      </c>
      <c r="W100" t="s">
        <v>14</v>
      </c>
      <c r="X100" t="s">
        <v>14</v>
      </c>
      <c r="Y100">
        <v>1E-4</v>
      </c>
      <c r="Z100">
        <v>0</v>
      </c>
      <c r="AA100">
        <v>0</v>
      </c>
      <c r="AB100" t="s">
        <v>14</v>
      </c>
      <c r="AC100">
        <v>0</v>
      </c>
      <c r="AD100">
        <v>0</v>
      </c>
      <c r="AE100" t="s">
        <v>14</v>
      </c>
      <c r="AF100" t="s">
        <v>14</v>
      </c>
      <c r="AG100">
        <v>1E-4</v>
      </c>
      <c r="AH100">
        <v>0</v>
      </c>
      <c r="AI100">
        <v>1E-4</v>
      </c>
      <c r="AJ100">
        <v>0</v>
      </c>
      <c r="AK100" t="s">
        <v>14</v>
      </c>
      <c r="AL100" t="s">
        <v>14</v>
      </c>
      <c r="AM100" t="s">
        <v>14</v>
      </c>
      <c r="AN100" t="s">
        <v>14</v>
      </c>
    </row>
    <row r="101" spans="1:40">
      <c r="A101" t="s">
        <v>65</v>
      </c>
      <c r="B101" t="s">
        <v>17</v>
      </c>
      <c r="C101" t="s">
        <v>20</v>
      </c>
      <c r="D101" t="s">
        <v>21</v>
      </c>
      <c r="E101">
        <v>2</v>
      </c>
      <c r="F101" t="s">
        <v>153</v>
      </c>
      <c r="G101" t="s">
        <v>166</v>
      </c>
      <c r="H101">
        <v>5</v>
      </c>
      <c r="I101" s="2">
        <v>0.04</v>
      </c>
      <c r="J101">
        <v>0.75</v>
      </c>
      <c r="K101" s="4">
        <v>5</v>
      </c>
      <c r="L101">
        <v>0</v>
      </c>
      <c r="M101">
        <v>4</v>
      </c>
      <c r="N101" t="s">
        <v>61</v>
      </c>
      <c r="O101" t="s">
        <v>56</v>
      </c>
      <c r="P101">
        <v>1</v>
      </c>
      <c r="Q101">
        <v>1E-4</v>
      </c>
      <c r="R101">
        <v>0</v>
      </c>
      <c r="S101" s="1">
        <v>0</v>
      </c>
      <c r="T101">
        <v>0</v>
      </c>
      <c r="U101">
        <f t="shared" si="1"/>
        <v>1E-4</v>
      </c>
      <c r="V101">
        <v>0</v>
      </c>
      <c r="W101">
        <v>1E-4</v>
      </c>
      <c r="X101">
        <v>0</v>
      </c>
      <c r="Y101">
        <v>1E-4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1158.2</v>
      </c>
      <c r="AF101">
        <v>1</v>
      </c>
      <c r="AG101">
        <v>14.4</v>
      </c>
      <c r="AH101">
        <v>1</v>
      </c>
      <c r="AI101">
        <v>1E-4</v>
      </c>
      <c r="AJ101">
        <v>0</v>
      </c>
      <c r="AK101">
        <v>0</v>
      </c>
      <c r="AL101">
        <v>0</v>
      </c>
      <c r="AM101">
        <v>20</v>
      </c>
      <c r="AN101">
        <v>5.4</v>
      </c>
    </row>
    <row r="102" spans="1:40">
      <c r="A102" t="s">
        <v>65</v>
      </c>
      <c r="B102" t="s">
        <v>17</v>
      </c>
      <c r="C102" t="s">
        <v>22</v>
      </c>
      <c r="D102" t="s">
        <v>17</v>
      </c>
      <c r="E102">
        <v>2</v>
      </c>
      <c r="F102" t="s">
        <v>153</v>
      </c>
      <c r="G102" t="s">
        <v>165</v>
      </c>
      <c r="H102">
        <v>5</v>
      </c>
      <c r="I102" s="2">
        <v>0.19</v>
      </c>
      <c r="J102">
        <v>1.37</v>
      </c>
      <c r="K102" s="4">
        <v>1</v>
      </c>
      <c r="L102">
        <v>1</v>
      </c>
      <c r="M102">
        <v>4</v>
      </c>
      <c r="N102" t="s">
        <v>61</v>
      </c>
      <c r="O102" t="s">
        <v>56</v>
      </c>
      <c r="P102">
        <v>0</v>
      </c>
      <c r="Q102">
        <v>23.8</v>
      </c>
      <c r="R102">
        <v>1</v>
      </c>
      <c r="S102" s="1">
        <v>2.6</v>
      </c>
      <c r="T102">
        <v>1</v>
      </c>
      <c r="U102">
        <f t="shared" si="1"/>
        <v>26.400000000000002</v>
      </c>
      <c r="V102">
        <v>1</v>
      </c>
      <c r="W102" t="s">
        <v>14</v>
      </c>
      <c r="X102" t="s">
        <v>14</v>
      </c>
      <c r="Y102">
        <v>1.2</v>
      </c>
      <c r="Z102">
        <v>1</v>
      </c>
      <c r="AA102">
        <v>1</v>
      </c>
      <c r="AB102" t="s">
        <v>14</v>
      </c>
      <c r="AC102">
        <v>0</v>
      </c>
      <c r="AD102">
        <v>0</v>
      </c>
      <c r="AE102" t="s">
        <v>14</v>
      </c>
      <c r="AF102" t="s">
        <v>14</v>
      </c>
      <c r="AG102">
        <f>4.6+9.6</f>
        <v>14.2</v>
      </c>
      <c r="AH102">
        <v>1</v>
      </c>
      <c r="AI102">
        <v>1E-4</v>
      </c>
      <c r="AJ102">
        <v>0</v>
      </c>
      <c r="AK102" t="s">
        <v>14</v>
      </c>
      <c r="AL102" t="s">
        <v>14</v>
      </c>
      <c r="AM102" t="s">
        <v>14</v>
      </c>
      <c r="AN102" t="s">
        <v>14</v>
      </c>
    </row>
    <row r="103" spans="1:40">
      <c r="A103" t="s">
        <v>65</v>
      </c>
      <c r="B103" t="s">
        <v>17</v>
      </c>
      <c r="C103" t="s">
        <v>22</v>
      </c>
      <c r="D103" t="s">
        <v>23</v>
      </c>
      <c r="E103">
        <v>2</v>
      </c>
      <c r="F103" t="s">
        <v>153</v>
      </c>
      <c r="G103" t="s">
        <v>166</v>
      </c>
      <c r="H103">
        <v>5</v>
      </c>
      <c r="I103" s="2">
        <v>0.19</v>
      </c>
      <c r="J103">
        <v>1.37</v>
      </c>
      <c r="K103" s="4">
        <v>3</v>
      </c>
      <c r="L103">
        <v>0</v>
      </c>
      <c r="M103">
        <v>4</v>
      </c>
      <c r="N103" t="s">
        <v>61</v>
      </c>
      <c r="O103" t="s">
        <v>56</v>
      </c>
      <c r="P103">
        <v>1</v>
      </c>
      <c r="Q103">
        <v>17.600000000000001</v>
      </c>
      <c r="R103">
        <v>1</v>
      </c>
      <c r="S103" s="1">
        <v>2.6</v>
      </c>
      <c r="T103">
        <v>1</v>
      </c>
      <c r="U103">
        <f t="shared" si="1"/>
        <v>20.200000000000003</v>
      </c>
      <c r="V103">
        <v>1</v>
      </c>
      <c r="W103">
        <v>1E-4</v>
      </c>
      <c r="X103">
        <v>0</v>
      </c>
      <c r="Y103">
        <v>1E-4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51</v>
      </c>
      <c r="AF103">
        <v>1</v>
      </c>
      <c r="AG103">
        <v>12</v>
      </c>
      <c r="AH103">
        <v>1</v>
      </c>
      <c r="AI103">
        <v>24</v>
      </c>
      <c r="AJ103">
        <v>1</v>
      </c>
      <c r="AK103">
        <v>1</v>
      </c>
      <c r="AL103">
        <v>2</v>
      </c>
      <c r="AM103">
        <v>14</v>
      </c>
      <c r="AN103">
        <v>3.8</v>
      </c>
    </row>
    <row r="104" spans="1:40">
      <c r="A104" t="s">
        <v>65</v>
      </c>
      <c r="B104" t="s">
        <v>17</v>
      </c>
      <c r="C104" t="s">
        <v>24</v>
      </c>
      <c r="D104" t="s">
        <v>17</v>
      </c>
      <c r="E104">
        <v>2</v>
      </c>
      <c r="F104" t="s">
        <v>152</v>
      </c>
      <c r="G104" t="s">
        <v>165</v>
      </c>
      <c r="H104">
        <v>5</v>
      </c>
      <c r="I104" s="2">
        <v>0.08</v>
      </c>
      <c r="J104">
        <v>0.57999999999999996</v>
      </c>
      <c r="K104" s="4">
        <v>1</v>
      </c>
      <c r="L104">
        <v>1</v>
      </c>
      <c r="M104">
        <v>4</v>
      </c>
      <c r="N104" t="s">
        <v>61</v>
      </c>
      <c r="O104" t="s">
        <v>56</v>
      </c>
      <c r="P104">
        <v>0</v>
      </c>
      <c r="Q104">
        <f>29.6+23.8</f>
        <v>53.400000000000006</v>
      </c>
      <c r="R104">
        <v>1</v>
      </c>
      <c r="S104" s="1">
        <v>0</v>
      </c>
      <c r="T104">
        <v>0</v>
      </c>
      <c r="U104">
        <f t="shared" si="1"/>
        <v>53.400000000000006</v>
      </c>
      <c r="V104">
        <v>1</v>
      </c>
      <c r="W104" t="s">
        <v>14</v>
      </c>
      <c r="X104" t="s">
        <v>14</v>
      </c>
      <c r="Y104">
        <v>4</v>
      </c>
      <c r="Z104">
        <v>1</v>
      </c>
      <c r="AA104">
        <v>1</v>
      </c>
      <c r="AB104" t="s">
        <v>14</v>
      </c>
      <c r="AC104">
        <v>0</v>
      </c>
      <c r="AD104">
        <v>0</v>
      </c>
      <c r="AE104" t="s">
        <v>14</v>
      </c>
      <c r="AF104" t="s">
        <v>14</v>
      </c>
      <c r="AG104">
        <v>1E-4</v>
      </c>
      <c r="AH104">
        <v>0</v>
      </c>
      <c r="AI104">
        <v>1E-4</v>
      </c>
      <c r="AJ104">
        <v>0</v>
      </c>
      <c r="AK104" t="s">
        <v>14</v>
      </c>
      <c r="AL104" t="s">
        <v>14</v>
      </c>
      <c r="AM104" t="s">
        <v>14</v>
      </c>
      <c r="AN104" t="s">
        <v>14</v>
      </c>
    </row>
    <row r="105" spans="1:40">
      <c r="A105" t="s">
        <v>65</v>
      </c>
      <c r="B105" t="s">
        <v>17</v>
      </c>
      <c r="C105" t="s">
        <v>24</v>
      </c>
      <c r="D105" t="s">
        <v>25</v>
      </c>
      <c r="E105">
        <v>2</v>
      </c>
      <c r="F105" t="s">
        <v>152</v>
      </c>
      <c r="G105" t="s">
        <v>165</v>
      </c>
      <c r="H105">
        <v>5</v>
      </c>
      <c r="I105" s="2">
        <v>0.08</v>
      </c>
      <c r="J105">
        <v>0.57999999999999996</v>
      </c>
      <c r="K105" s="4">
        <v>4</v>
      </c>
      <c r="L105">
        <v>0</v>
      </c>
      <c r="M105">
        <v>4</v>
      </c>
      <c r="N105" t="s">
        <v>61</v>
      </c>
      <c r="O105" t="s">
        <v>56</v>
      </c>
      <c r="P105">
        <v>1</v>
      </c>
      <c r="Q105">
        <f>8.4+15.8</f>
        <v>24.200000000000003</v>
      </c>
      <c r="R105">
        <v>1</v>
      </c>
      <c r="S105" s="1">
        <v>0</v>
      </c>
      <c r="T105">
        <v>0</v>
      </c>
      <c r="U105">
        <f t="shared" si="1"/>
        <v>24.200000000000003</v>
      </c>
      <c r="V105">
        <v>1</v>
      </c>
      <c r="W105">
        <v>6.4</v>
      </c>
      <c r="X105">
        <v>1</v>
      </c>
      <c r="Y105">
        <v>1E-4</v>
      </c>
      <c r="Z105">
        <v>0</v>
      </c>
      <c r="AA105">
        <v>0</v>
      </c>
      <c r="AB105">
        <v>1</v>
      </c>
      <c r="AC105">
        <v>0</v>
      </c>
      <c r="AD105">
        <v>0</v>
      </c>
      <c r="AE105">
        <v>151</v>
      </c>
      <c r="AF105">
        <v>1</v>
      </c>
      <c r="AG105">
        <v>5.8</v>
      </c>
      <c r="AH105">
        <v>1</v>
      </c>
      <c r="AI105">
        <v>1E-4</v>
      </c>
      <c r="AJ105">
        <v>0</v>
      </c>
      <c r="AK105">
        <v>4</v>
      </c>
      <c r="AL105">
        <v>2</v>
      </c>
      <c r="AM105">
        <v>13</v>
      </c>
      <c r="AN105">
        <v>3.2</v>
      </c>
    </row>
    <row r="106" spans="1:40">
      <c r="A106" t="s">
        <v>65</v>
      </c>
      <c r="B106" t="s">
        <v>17</v>
      </c>
      <c r="C106" t="s">
        <v>26</v>
      </c>
      <c r="D106" t="s">
        <v>19</v>
      </c>
      <c r="E106">
        <v>2</v>
      </c>
      <c r="F106" t="s">
        <v>153</v>
      </c>
      <c r="G106" t="s">
        <v>165</v>
      </c>
      <c r="H106">
        <v>5</v>
      </c>
      <c r="I106" s="2">
        <v>0.03</v>
      </c>
      <c r="J106">
        <v>0.52</v>
      </c>
      <c r="K106" s="4">
        <v>2</v>
      </c>
      <c r="L106">
        <v>0</v>
      </c>
      <c r="M106">
        <v>4</v>
      </c>
      <c r="N106" t="s">
        <v>61</v>
      </c>
      <c r="O106" t="s">
        <v>56</v>
      </c>
      <c r="P106">
        <v>0</v>
      </c>
      <c r="Q106">
        <v>1E-4</v>
      </c>
      <c r="R106">
        <v>0</v>
      </c>
      <c r="S106" s="1">
        <v>0</v>
      </c>
      <c r="T106">
        <v>0</v>
      </c>
      <c r="U106">
        <f t="shared" si="1"/>
        <v>1E-4</v>
      </c>
      <c r="V106">
        <v>0</v>
      </c>
      <c r="W106" t="s">
        <v>14</v>
      </c>
      <c r="X106" t="s">
        <v>14</v>
      </c>
      <c r="Y106">
        <v>1E-4</v>
      </c>
      <c r="Z106">
        <v>0</v>
      </c>
      <c r="AA106">
        <v>0</v>
      </c>
      <c r="AB106" t="s">
        <v>14</v>
      </c>
      <c r="AC106">
        <v>0</v>
      </c>
      <c r="AD106">
        <v>0</v>
      </c>
      <c r="AE106" t="s">
        <v>14</v>
      </c>
      <c r="AF106" t="s">
        <v>14</v>
      </c>
      <c r="AG106">
        <v>1E-4</v>
      </c>
      <c r="AH106">
        <v>0</v>
      </c>
      <c r="AI106">
        <v>1E-4</v>
      </c>
      <c r="AJ106">
        <v>0</v>
      </c>
      <c r="AK106" t="s">
        <v>14</v>
      </c>
      <c r="AL106" t="s">
        <v>14</v>
      </c>
      <c r="AM106" t="s">
        <v>14</v>
      </c>
      <c r="AN106" t="s">
        <v>14</v>
      </c>
    </row>
    <row r="107" spans="1:40">
      <c r="A107" t="s">
        <v>65</v>
      </c>
      <c r="B107" t="s">
        <v>17</v>
      </c>
      <c r="C107" t="s">
        <v>26</v>
      </c>
      <c r="D107" t="s">
        <v>21</v>
      </c>
      <c r="E107">
        <v>2</v>
      </c>
      <c r="F107" t="s">
        <v>153</v>
      </c>
      <c r="G107" t="s">
        <v>166</v>
      </c>
      <c r="H107">
        <v>5</v>
      </c>
      <c r="I107" s="2">
        <v>0.03</v>
      </c>
      <c r="J107">
        <v>0.52</v>
      </c>
      <c r="K107" s="4">
        <v>5</v>
      </c>
      <c r="L107">
        <v>0</v>
      </c>
      <c r="M107">
        <v>4</v>
      </c>
      <c r="N107" t="s">
        <v>61</v>
      </c>
      <c r="O107" t="s">
        <v>56</v>
      </c>
      <c r="P107">
        <v>0</v>
      </c>
      <c r="Q107">
        <v>1E-4</v>
      </c>
      <c r="R107">
        <v>0</v>
      </c>
      <c r="S107" s="1">
        <v>0</v>
      </c>
      <c r="T107">
        <v>0</v>
      </c>
      <c r="U107">
        <f t="shared" si="1"/>
        <v>1E-4</v>
      </c>
      <c r="V107">
        <v>0</v>
      </c>
      <c r="W107" t="s">
        <v>14</v>
      </c>
      <c r="X107" t="s">
        <v>14</v>
      </c>
      <c r="Y107">
        <v>1E-4</v>
      </c>
      <c r="Z107">
        <v>0</v>
      </c>
      <c r="AA107">
        <v>0</v>
      </c>
      <c r="AB107" t="s">
        <v>14</v>
      </c>
      <c r="AC107">
        <v>0</v>
      </c>
      <c r="AD107">
        <v>0</v>
      </c>
      <c r="AE107" t="s">
        <v>14</v>
      </c>
      <c r="AF107" t="s">
        <v>14</v>
      </c>
      <c r="AG107">
        <v>1E-4</v>
      </c>
      <c r="AH107">
        <v>0</v>
      </c>
      <c r="AI107">
        <v>1E-4</v>
      </c>
      <c r="AJ107">
        <v>0</v>
      </c>
      <c r="AK107" t="s">
        <v>14</v>
      </c>
      <c r="AL107" t="s">
        <v>14</v>
      </c>
      <c r="AM107" t="s">
        <v>14</v>
      </c>
      <c r="AN107" t="s">
        <v>14</v>
      </c>
    </row>
    <row r="108" spans="1:40">
      <c r="A108" t="s">
        <v>65</v>
      </c>
      <c r="B108" t="s">
        <v>17</v>
      </c>
      <c r="C108" t="s">
        <v>27</v>
      </c>
      <c r="D108" t="s">
        <v>19</v>
      </c>
      <c r="E108">
        <v>2</v>
      </c>
      <c r="F108" t="s">
        <v>153</v>
      </c>
      <c r="G108" t="s">
        <v>165</v>
      </c>
      <c r="H108">
        <v>5</v>
      </c>
      <c r="I108" s="2">
        <v>0.14000000000000001</v>
      </c>
      <c r="J108">
        <v>1.82</v>
      </c>
      <c r="K108" s="4">
        <v>2</v>
      </c>
      <c r="L108">
        <v>0</v>
      </c>
      <c r="M108">
        <v>4</v>
      </c>
      <c r="N108" t="s">
        <v>61</v>
      </c>
      <c r="O108" t="s">
        <v>56</v>
      </c>
      <c r="P108">
        <v>0</v>
      </c>
      <c r="Q108">
        <v>13.8</v>
      </c>
      <c r="R108">
        <v>1</v>
      </c>
      <c r="S108" s="1">
        <v>0</v>
      </c>
      <c r="T108">
        <v>0</v>
      </c>
      <c r="U108">
        <f t="shared" si="1"/>
        <v>13.8</v>
      </c>
      <c r="V108">
        <v>1</v>
      </c>
      <c r="W108" t="s">
        <v>14</v>
      </c>
      <c r="X108" t="s">
        <v>14</v>
      </c>
      <c r="Y108">
        <f>1.6+75+1.8</f>
        <v>78.399999999999991</v>
      </c>
      <c r="Z108">
        <v>10</v>
      </c>
      <c r="AA108">
        <v>1</v>
      </c>
      <c r="AB108" t="s">
        <v>14</v>
      </c>
      <c r="AC108">
        <v>0</v>
      </c>
      <c r="AD108">
        <v>0</v>
      </c>
      <c r="AE108" t="s">
        <v>14</v>
      </c>
      <c r="AF108" t="s">
        <v>14</v>
      </c>
      <c r="AG108">
        <v>1E-4</v>
      </c>
      <c r="AH108">
        <v>0</v>
      </c>
      <c r="AI108">
        <v>1E-4</v>
      </c>
      <c r="AJ108">
        <v>0</v>
      </c>
      <c r="AK108" t="s">
        <v>14</v>
      </c>
      <c r="AL108" t="s">
        <v>14</v>
      </c>
      <c r="AM108" t="s">
        <v>14</v>
      </c>
      <c r="AN108" t="s">
        <v>14</v>
      </c>
    </row>
    <row r="109" spans="1:40">
      <c r="A109" t="s">
        <v>65</v>
      </c>
      <c r="B109" t="s">
        <v>17</v>
      </c>
      <c r="C109" t="s">
        <v>27</v>
      </c>
      <c r="D109" t="s">
        <v>23</v>
      </c>
      <c r="E109">
        <v>2</v>
      </c>
      <c r="F109" t="s">
        <v>153</v>
      </c>
      <c r="G109" t="s">
        <v>166</v>
      </c>
      <c r="H109">
        <v>5</v>
      </c>
      <c r="I109" s="2">
        <v>0.14000000000000001</v>
      </c>
      <c r="J109">
        <v>1.82</v>
      </c>
      <c r="K109" s="4">
        <v>3</v>
      </c>
      <c r="L109">
        <v>0</v>
      </c>
      <c r="M109">
        <v>4</v>
      </c>
      <c r="N109" t="s">
        <v>61</v>
      </c>
      <c r="O109" t="s">
        <v>56</v>
      </c>
      <c r="P109">
        <v>0</v>
      </c>
      <c r="Q109">
        <v>17.600000000000001</v>
      </c>
      <c r="R109">
        <v>1</v>
      </c>
      <c r="S109" s="1">
        <v>0</v>
      </c>
      <c r="T109">
        <v>0</v>
      </c>
      <c r="U109">
        <f t="shared" si="1"/>
        <v>17.600000000000001</v>
      </c>
      <c r="V109">
        <v>1</v>
      </c>
      <c r="W109" t="s">
        <v>14</v>
      </c>
      <c r="X109" t="s">
        <v>14</v>
      </c>
      <c r="Y109">
        <v>1E-4</v>
      </c>
      <c r="Z109">
        <v>0</v>
      </c>
      <c r="AA109">
        <v>0</v>
      </c>
      <c r="AB109" t="s">
        <v>14</v>
      </c>
      <c r="AC109">
        <v>0</v>
      </c>
      <c r="AD109">
        <v>0</v>
      </c>
      <c r="AE109" t="s">
        <v>14</v>
      </c>
      <c r="AF109" t="s">
        <v>14</v>
      </c>
      <c r="AG109">
        <v>1E-4</v>
      </c>
      <c r="AH109">
        <v>0</v>
      </c>
      <c r="AI109">
        <v>1E-4</v>
      </c>
      <c r="AJ109">
        <v>0</v>
      </c>
      <c r="AK109" t="s">
        <v>14</v>
      </c>
      <c r="AL109" t="s">
        <v>14</v>
      </c>
      <c r="AM109" t="s">
        <v>14</v>
      </c>
      <c r="AN109" t="s">
        <v>14</v>
      </c>
    </row>
    <row r="110" spans="1:40">
      <c r="A110" t="s">
        <v>65</v>
      </c>
      <c r="B110" t="s">
        <v>17</v>
      </c>
      <c r="C110" t="s">
        <v>28</v>
      </c>
      <c r="D110" t="s">
        <v>19</v>
      </c>
      <c r="E110">
        <v>2</v>
      </c>
      <c r="F110" t="s">
        <v>152</v>
      </c>
      <c r="G110" t="s">
        <v>165</v>
      </c>
      <c r="H110">
        <v>5</v>
      </c>
      <c r="I110" s="2">
        <v>0.1</v>
      </c>
      <c r="J110">
        <v>1.0900000000000001</v>
      </c>
      <c r="K110" s="4">
        <v>2</v>
      </c>
      <c r="L110">
        <v>0</v>
      </c>
      <c r="M110">
        <v>4</v>
      </c>
      <c r="N110" t="s">
        <v>61</v>
      </c>
      <c r="O110" t="s">
        <v>56</v>
      </c>
      <c r="P110">
        <v>0</v>
      </c>
      <c r="Q110">
        <f>82+8.8+13.8</f>
        <v>104.6</v>
      </c>
      <c r="R110">
        <v>1</v>
      </c>
      <c r="S110" s="1">
        <v>0</v>
      </c>
      <c r="T110">
        <v>0</v>
      </c>
      <c r="U110">
        <f t="shared" si="1"/>
        <v>104.6</v>
      </c>
      <c r="V110">
        <v>1</v>
      </c>
      <c r="W110" t="s">
        <v>14</v>
      </c>
      <c r="X110" t="s">
        <v>14</v>
      </c>
      <c r="Y110">
        <f>28.4+75+1.8</f>
        <v>105.2</v>
      </c>
      <c r="Z110">
        <v>13</v>
      </c>
      <c r="AA110">
        <v>1</v>
      </c>
      <c r="AB110" t="s">
        <v>14</v>
      </c>
      <c r="AC110">
        <v>0</v>
      </c>
      <c r="AD110">
        <v>0</v>
      </c>
      <c r="AE110" t="s">
        <v>14</v>
      </c>
      <c r="AF110" t="s">
        <v>14</v>
      </c>
      <c r="AG110">
        <v>3.8</v>
      </c>
      <c r="AH110">
        <v>1</v>
      </c>
      <c r="AI110">
        <v>1E-4</v>
      </c>
      <c r="AJ110">
        <v>0</v>
      </c>
      <c r="AK110" t="s">
        <v>14</v>
      </c>
      <c r="AL110" t="s">
        <v>14</v>
      </c>
      <c r="AM110" t="s">
        <v>14</v>
      </c>
      <c r="AN110" t="s">
        <v>14</v>
      </c>
    </row>
    <row r="111" spans="1:40">
      <c r="A111" t="s">
        <v>65</v>
      </c>
      <c r="B111" t="s">
        <v>17</v>
      </c>
      <c r="C111" t="s">
        <v>28</v>
      </c>
      <c r="D111" t="s">
        <v>25</v>
      </c>
      <c r="E111">
        <v>2</v>
      </c>
      <c r="F111" t="s">
        <v>152</v>
      </c>
      <c r="G111" t="s">
        <v>165</v>
      </c>
      <c r="H111">
        <v>5</v>
      </c>
      <c r="I111" s="2">
        <v>0.1</v>
      </c>
      <c r="J111">
        <v>1.0900000000000001</v>
      </c>
      <c r="K111" s="4">
        <v>4</v>
      </c>
      <c r="L111">
        <v>0</v>
      </c>
      <c r="M111">
        <v>4</v>
      </c>
      <c r="N111" t="s">
        <v>61</v>
      </c>
      <c r="O111" t="s">
        <v>56</v>
      </c>
      <c r="P111">
        <v>0</v>
      </c>
      <c r="Q111">
        <f>16.4+8.4+15.8</f>
        <v>40.599999999999994</v>
      </c>
      <c r="R111">
        <v>1</v>
      </c>
      <c r="S111" s="1">
        <v>0</v>
      </c>
      <c r="T111">
        <v>0</v>
      </c>
      <c r="U111">
        <f t="shared" si="1"/>
        <v>40.599999999999994</v>
      </c>
      <c r="V111">
        <v>1</v>
      </c>
      <c r="W111" t="s">
        <v>14</v>
      </c>
      <c r="X111" t="s">
        <v>14</v>
      </c>
      <c r="Y111">
        <v>1E-4</v>
      </c>
      <c r="Z111">
        <v>0</v>
      </c>
      <c r="AA111">
        <v>0</v>
      </c>
      <c r="AB111" t="s">
        <v>14</v>
      </c>
      <c r="AC111">
        <v>0</v>
      </c>
      <c r="AD111">
        <v>0</v>
      </c>
      <c r="AE111" t="s">
        <v>14</v>
      </c>
      <c r="AF111" t="s">
        <v>14</v>
      </c>
      <c r="AG111">
        <v>1E-4</v>
      </c>
      <c r="AH111">
        <v>0</v>
      </c>
      <c r="AI111">
        <v>1E-4</v>
      </c>
      <c r="AJ111">
        <v>0</v>
      </c>
      <c r="AK111" t="s">
        <v>14</v>
      </c>
      <c r="AL111" t="s">
        <v>14</v>
      </c>
      <c r="AM111" t="s">
        <v>14</v>
      </c>
      <c r="AN111" t="s">
        <v>14</v>
      </c>
    </row>
    <row r="112" spans="1:40">
      <c r="A112" t="s">
        <v>65</v>
      </c>
      <c r="B112" t="s">
        <v>17</v>
      </c>
      <c r="C112" t="s">
        <v>29</v>
      </c>
      <c r="D112" t="s">
        <v>21</v>
      </c>
      <c r="E112">
        <v>2</v>
      </c>
      <c r="F112" t="s">
        <v>154</v>
      </c>
      <c r="G112" t="s">
        <v>166</v>
      </c>
      <c r="H112">
        <v>5</v>
      </c>
      <c r="I112" s="2">
        <v>0.04</v>
      </c>
      <c r="J112">
        <v>0.41</v>
      </c>
      <c r="K112" s="4">
        <v>5</v>
      </c>
      <c r="L112">
        <v>0</v>
      </c>
      <c r="M112">
        <v>4</v>
      </c>
      <c r="N112" t="s">
        <v>61</v>
      </c>
      <c r="O112" t="s">
        <v>56</v>
      </c>
      <c r="P112">
        <v>0</v>
      </c>
      <c r="Q112">
        <v>1E-4</v>
      </c>
      <c r="R112">
        <v>0</v>
      </c>
      <c r="S112" s="1">
        <v>1.2</v>
      </c>
      <c r="T112">
        <v>1</v>
      </c>
      <c r="U112">
        <f t="shared" si="1"/>
        <v>1.2000999999999999</v>
      </c>
      <c r="V112">
        <v>1</v>
      </c>
      <c r="W112" t="s">
        <v>14</v>
      </c>
      <c r="X112" t="s">
        <v>14</v>
      </c>
      <c r="Y112">
        <v>1E-4</v>
      </c>
      <c r="Z112">
        <v>0</v>
      </c>
      <c r="AA112">
        <v>0</v>
      </c>
      <c r="AB112" t="s">
        <v>14</v>
      </c>
      <c r="AC112">
        <v>0</v>
      </c>
      <c r="AD112">
        <v>0</v>
      </c>
      <c r="AE112" t="s">
        <v>14</v>
      </c>
      <c r="AF112" t="s">
        <v>14</v>
      </c>
      <c r="AG112">
        <v>40.799999999999997</v>
      </c>
      <c r="AH112">
        <v>1</v>
      </c>
      <c r="AI112">
        <v>1E-4</v>
      </c>
      <c r="AJ112">
        <v>0</v>
      </c>
      <c r="AK112" t="s">
        <v>14</v>
      </c>
      <c r="AL112" t="s">
        <v>14</v>
      </c>
      <c r="AM112" t="s">
        <v>14</v>
      </c>
      <c r="AN112" t="s">
        <v>14</v>
      </c>
    </row>
    <row r="113" spans="1:40">
      <c r="A113" t="s">
        <v>65</v>
      </c>
      <c r="B113" t="s">
        <v>17</v>
      </c>
      <c r="C113" t="s">
        <v>29</v>
      </c>
      <c r="D113" t="s">
        <v>23</v>
      </c>
      <c r="E113">
        <v>2</v>
      </c>
      <c r="F113" t="s">
        <v>154</v>
      </c>
      <c r="G113" t="s">
        <v>166</v>
      </c>
      <c r="H113">
        <v>5</v>
      </c>
      <c r="I113" s="2">
        <v>0.04</v>
      </c>
      <c r="J113">
        <v>0.41</v>
      </c>
      <c r="K113" s="4">
        <v>3</v>
      </c>
      <c r="L113">
        <v>0</v>
      </c>
      <c r="M113">
        <v>4</v>
      </c>
      <c r="N113" t="s">
        <v>61</v>
      </c>
      <c r="O113" t="s">
        <v>56</v>
      </c>
      <c r="P113">
        <v>0</v>
      </c>
      <c r="Q113">
        <v>1E-4</v>
      </c>
      <c r="R113">
        <v>0</v>
      </c>
      <c r="S113" s="1">
        <v>12.2</v>
      </c>
      <c r="T113">
        <v>1</v>
      </c>
      <c r="U113">
        <f t="shared" si="1"/>
        <v>12.200099999999999</v>
      </c>
      <c r="V113">
        <v>1</v>
      </c>
      <c r="W113" t="s">
        <v>14</v>
      </c>
      <c r="X113" t="s">
        <v>14</v>
      </c>
      <c r="Y113">
        <v>1E-4</v>
      </c>
      <c r="Z113">
        <v>0</v>
      </c>
      <c r="AA113">
        <v>0</v>
      </c>
      <c r="AB113" t="s">
        <v>14</v>
      </c>
      <c r="AC113">
        <v>0</v>
      </c>
      <c r="AD113">
        <v>0</v>
      </c>
      <c r="AE113" t="s">
        <v>14</v>
      </c>
      <c r="AF113" t="s">
        <v>14</v>
      </c>
      <c r="AG113">
        <v>1E-4</v>
      </c>
      <c r="AH113">
        <v>0</v>
      </c>
      <c r="AI113">
        <v>1E-4</v>
      </c>
      <c r="AJ113">
        <v>0</v>
      </c>
      <c r="AK113" t="s">
        <v>14</v>
      </c>
      <c r="AL113" t="s">
        <v>14</v>
      </c>
      <c r="AM113" t="s">
        <v>14</v>
      </c>
      <c r="AN113" t="s">
        <v>14</v>
      </c>
    </row>
    <row r="114" spans="1:40">
      <c r="A114" t="s">
        <v>65</v>
      </c>
      <c r="B114" t="s">
        <v>17</v>
      </c>
      <c r="C114" t="s">
        <v>30</v>
      </c>
      <c r="D114" t="s">
        <v>21</v>
      </c>
      <c r="E114">
        <v>2</v>
      </c>
      <c r="F114" t="s">
        <v>153</v>
      </c>
      <c r="G114" t="s">
        <v>166</v>
      </c>
      <c r="H114">
        <v>5</v>
      </c>
      <c r="I114" s="2">
        <v>0.05</v>
      </c>
      <c r="J114">
        <v>1.23</v>
      </c>
      <c r="K114" s="4">
        <v>5</v>
      </c>
      <c r="L114">
        <v>0</v>
      </c>
      <c r="M114">
        <v>4</v>
      </c>
      <c r="N114" t="s">
        <v>61</v>
      </c>
      <c r="O114" t="s">
        <v>56</v>
      </c>
      <c r="P114">
        <v>0</v>
      </c>
      <c r="Q114">
        <v>1E-4</v>
      </c>
      <c r="R114">
        <v>0</v>
      </c>
      <c r="S114" s="1">
        <v>0</v>
      </c>
      <c r="T114">
        <v>0</v>
      </c>
      <c r="U114">
        <f t="shared" si="1"/>
        <v>1E-4</v>
      </c>
      <c r="V114">
        <v>0</v>
      </c>
      <c r="W114" t="s">
        <v>14</v>
      </c>
      <c r="X114" t="s">
        <v>14</v>
      </c>
      <c r="Y114">
        <v>1E-4</v>
      </c>
      <c r="Z114">
        <v>0</v>
      </c>
      <c r="AA114">
        <v>0</v>
      </c>
      <c r="AB114" t="s">
        <v>14</v>
      </c>
      <c r="AC114">
        <v>0</v>
      </c>
      <c r="AD114">
        <v>0</v>
      </c>
      <c r="AE114" t="s">
        <v>14</v>
      </c>
      <c r="AF114" t="s">
        <v>14</v>
      </c>
      <c r="AG114">
        <v>1E-4</v>
      </c>
      <c r="AH114">
        <v>0</v>
      </c>
      <c r="AI114">
        <v>1E-4</v>
      </c>
      <c r="AJ114">
        <v>0</v>
      </c>
      <c r="AK114" t="s">
        <v>14</v>
      </c>
      <c r="AL114" t="s">
        <v>14</v>
      </c>
      <c r="AM114" t="s">
        <v>14</v>
      </c>
      <c r="AN114" t="s">
        <v>14</v>
      </c>
    </row>
    <row r="115" spans="1:40">
      <c r="A115" t="s">
        <v>65</v>
      </c>
      <c r="B115" t="s">
        <v>17</v>
      </c>
      <c r="C115" t="s">
        <v>30</v>
      </c>
      <c r="D115" t="s">
        <v>25</v>
      </c>
      <c r="E115">
        <v>2</v>
      </c>
      <c r="F115" t="s">
        <v>153</v>
      </c>
      <c r="G115" t="s">
        <v>165</v>
      </c>
      <c r="H115">
        <v>5</v>
      </c>
      <c r="I115" s="2">
        <v>0.05</v>
      </c>
      <c r="J115">
        <v>1.23</v>
      </c>
      <c r="K115" s="4">
        <v>4</v>
      </c>
      <c r="L115">
        <v>0</v>
      </c>
      <c r="M115">
        <v>4</v>
      </c>
      <c r="N115" t="s">
        <v>61</v>
      </c>
      <c r="O115" t="s">
        <v>56</v>
      </c>
      <c r="P115">
        <v>0</v>
      </c>
      <c r="Q115">
        <v>1E-4</v>
      </c>
      <c r="R115">
        <v>0</v>
      </c>
      <c r="S115" s="1">
        <v>0</v>
      </c>
      <c r="T115">
        <v>0</v>
      </c>
      <c r="U115">
        <f t="shared" si="1"/>
        <v>1E-4</v>
      </c>
      <c r="V115">
        <v>0</v>
      </c>
      <c r="W115" t="s">
        <v>14</v>
      </c>
      <c r="X115" t="s">
        <v>14</v>
      </c>
      <c r="Y115">
        <v>1E-4</v>
      </c>
      <c r="Z115">
        <v>0</v>
      </c>
      <c r="AA115">
        <v>0</v>
      </c>
      <c r="AB115" t="s">
        <v>14</v>
      </c>
      <c r="AC115">
        <v>0</v>
      </c>
      <c r="AD115">
        <v>0</v>
      </c>
      <c r="AE115" t="s">
        <v>14</v>
      </c>
      <c r="AF115" t="s">
        <v>14</v>
      </c>
      <c r="AG115">
        <v>1E-4</v>
      </c>
      <c r="AH115">
        <v>0</v>
      </c>
      <c r="AI115">
        <v>1E-4</v>
      </c>
      <c r="AJ115">
        <v>0</v>
      </c>
      <c r="AK115" t="s">
        <v>14</v>
      </c>
      <c r="AL115" t="s">
        <v>14</v>
      </c>
      <c r="AM115" t="s">
        <v>14</v>
      </c>
      <c r="AN115" t="s">
        <v>14</v>
      </c>
    </row>
    <row r="116" spans="1:40">
      <c r="A116" t="s">
        <v>65</v>
      </c>
      <c r="B116" t="s">
        <v>17</v>
      </c>
      <c r="C116" t="s">
        <v>31</v>
      </c>
      <c r="D116" t="s">
        <v>23</v>
      </c>
      <c r="E116">
        <v>2</v>
      </c>
      <c r="F116" t="s">
        <v>153</v>
      </c>
      <c r="G116" t="s">
        <v>166</v>
      </c>
      <c r="H116">
        <v>5</v>
      </c>
      <c r="I116" s="2">
        <v>0.1</v>
      </c>
      <c r="J116">
        <v>2</v>
      </c>
      <c r="K116" s="4">
        <v>3</v>
      </c>
      <c r="L116">
        <v>0</v>
      </c>
      <c r="M116">
        <v>4</v>
      </c>
      <c r="N116" t="s">
        <v>61</v>
      </c>
      <c r="O116" t="s">
        <v>56</v>
      </c>
      <c r="P116">
        <v>0</v>
      </c>
      <c r="Q116">
        <v>17.600000000000001</v>
      </c>
      <c r="R116">
        <v>1</v>
      </c>
      <c r="S116" s="1">
        <v>0</v>
      </c>
      <c r="T116">
        <v>0</v>
      </c>
      <c r="U116">
        <f t="shared" si="1"/>
        <v>17.600000000000001</v>
      </c>
      <c r="V116">
        <v>1</v>
      </c>
      <c r="W116" t="s">
        <v>14</v>
      </c>
      <c r="X116" t="s">
        <v>14</v>
      </c>
      <c r="Y116">
        <v>63</v>
      </c>
      <c r="Z116">
        <v>3</v>
      </c>
      <c r="AA116">
        <v>1</v>
      </c>
      <c r="AB116" t="s">
        <v>14</v>
      </c>
      <c r="AC116">
        <v>0</v>
      </c>
      <c r="AD116">
        <v>0</v>
      </c>
      <c r="AE116" t="s">
        <v>14</v>
      </c>
      <c r="AF116" t="s">
        <v>14</v>
      </c>
      <c r="AG116">
        <v>1.6</v>
      </c>
      <c r="AH116">
        <v>1</v>
      </c>
      <c r="AI116">
        <v>4.2</v>
      </c>
      <c r="AJ116">
        <v>1</v>
      </c>
      <c r="AK116" t="s">
        <v>14</v>
      </c>
      <c r="AL116" t="s">
        <v>14</v>
      </c>
      <c r="AM116" t="s">
        <v>14</v>
      </c>
      <c r="AN116" t="s">
        <v>14</v>
      </c>
    </row>
    <row r="117" spans="1:40">
      <c r="A117" t="s">
        <v>65</v>
      </c>
      <c r="B117" t="s">
        <v>17</v>
      </c>
      <c r="C117" t="s">
        <v>31</v>
      </c>
      <c r="D117" t="s">
        <v>25</v>
      </c>
      <c r="E117">
        <v>2</v>
      </c>
      <c r="F117" t="s">
        <v>153</v>
      </c>
      <c r="G117" t="s">
        <v>165</v>
      </c>
      <c r="H117">
        <v>5</v>
      </c>
      <c r="I117" s="2">
        <v>0.1</v>
      </c>
      <c r="J117">
        <v>2</v>
      </c>
      <c r="K117" s="4">
        <v>4</v>
      </c>
      <c r="L117">
        <v>0</v>
      </c>
      <c r="M117">
        <v>4</v>
      </c>
      <c r="N117" t="s">
        <v>61</v>
      </c>
      <c r="O117" t="s">
        <v>56</v>
      </c>
      <c r="P117">
        <v>0</v>
      </c>
      <c r="Q117">
        <v>15.8</v>
      </c>
      <c r="R117">
        <v>1</v>
      </c>
      <c r="S117" s="1">
        <v>0</v>
      </c>
      <c r="T117">
        <v>0</v>
      </c>
      <c r="U117">
        <f t="shared" si="1"/>
        <v>15.8</v>
      </c>
      <c r="V117">
        <v>1</v>
      </c>
      <c r="W117" t="s">
        <v>14</v>
      </c>
      <c r="X117" t="s">
        <v>14</v>
      </c>
      <c r="Y117">
        <v>14.2</v>
      </c>
      <c r="Z117">
        <v>3</v>
      </c>
      <c r="AA117">
        <v>1</v>
      </c>
      <c r="AB117" t="s">
        <v>14</v>
      </c>
      <c r="AC117">
        <v>0</v>
      </c>
      <c r="AD117">
        <v>0</v>
      </c>
      <c r="AE117" t="s">
        <v>14</v>
      </c>
      <c r="AF117" t="s">
        <v>14</v>
      </c>
      <c r="AG117">
        <v>5.8</v>
      </c>
      <c r="AH117">
        <v>1</v>
      </c>
      <c r="AI117">
        <v>1E-4</v>
      </c>
      <c r="AJ117">
        <v>0</v>
      </c>
      <c r="AK117" t="s">
        <v>14</v>
      </c>
      <c r="AL117" t="s">
        <v>14</v>
      </c>
      <c r="AM117" t="s">
        <v>14</v>
      </c>
      <c r="AN117" t="s">
        <v>14</v>
      </c>
    </row>
    <row r="118" spans="1:40">
      <c r="A118" t="s">
        <v>65</v>
      </c>
      <c r="B118" t="s">
        <v>17</v>
      </c>
      <c r="C118" t="s">
        <v>18</v>
      </c>
      <c r="D118" t="s">
        <v>17</v>
      </c>
      <c r="E118">
        <v>2</v>
      </c>
      <c r="F118" t="s">
        <v>152</v>
      </c>
      <c r="G118" t="s">
        <v>165</v>
      </c>
      <c r="H118">
        <v>5</v>
      </c>
      <c r="I118" s="2">
        <v>0.18</v>
      </c>
      <c r="J118">
        <v>1.0900000000000001</v>
      </c>
      <c r="K118" s="4">
        <v>1</v>
      </c>
      <c r="L118">
        <v>1</v>
      </c>
      <c r="M118">
        <v>5</v>
      </c>
      <c r="N118" t="s">
        <v>62</v>
      </c>
      <c r="O118" t="s">
        <v>57</v>
      </c>
      <c r="P118">
        <v>1</v>
      </c>
      <c r="Q118">
        <f>6.8+6.6+4.2</f>
        <v>17.599999999999998</v>
      </c>
      <c r="R118">
        <v>1</v>
      </c>
      <c r="S118" s="1">
        <v>0</v>
      </c>
      <c r="T118">
        <v>0</v>
      </c>
      <c r="U118">
        <f t="shared" si="1"/>
        <v>17.599999999999998</v>
      </c>
      <c r="V118">
        <v>1</v>
      </c>
      <c r="W118">
        <v>75.599999999999994</v>
      </c>
      <c r="X118">
        <v>1</v>
      </c>
      <c r="Y118">
        <v>0.4</v>
      </c>
      <c r="Z118">
        <v>2</v>
      </c>
      <c r="AA118">
        <v>1</v>
      </c>
      <c r="AB118">
        <v>1</v>
      </c>
      <c r="AC118">
        <v>0</v>
      </c>
      <c r="AD118">
        <v>0</v>
      </c>
      <c r="AE118">
        <v>16.600000000000001</v>
      </c>
      <c r="AF118">
        <v>1</v>
      </c>
      <c r="AG118">
        <v>1E-4</v>
      </c>
      <c r="AH118">
        <v>0</v>
      </c>
      <c r="AI118">
        <v>1E-4</v>
      </c>
      <c r="AJ118">
        <v>0</v>
      </c>
      <c r="AK118">
        <v>2</v>
      </c>
      <c r="AL118">
        <v>0</v>
      </c>
      <c r="AM118">
        <v>17</v>
      </c>
      <c r="AN118">
        <v>1</v>
      </c>
    </row>
    <row r="119" spans="1:40">
      <c r="A119" t="s">
        <v>65</v>
      </c>
      <c r="B119" t="s">
        <v>17</v>
      </c>
      <c r="C119" t="s">
        <v>18</v>
      </c>
      <c r="D119" t="s">
        <v>19</v>
      </c>
      <c r="E119">
        <v>2</v>
      </c>
      <c r="F119" t="s">
        <v>152</v>
      </c>
      <c r="G119" t="s">
        <v>165</v>
      </c>
      <c r="H119">
        <v>5</v>
      </c>
      <c r="I119" s="2">
        <v>0.18</v>
      </c>
      <c r="J119">
        <v>1.0900000000000001</v>
      </c>
      <c r="K119" s="4">
        <v>2</v>
      </c>
      <c r="L119">
        <v>0</v>
      </c>
      <c r="M119">
        <v>5</v>
      </c>
      <c r="N119" t="s">
        <v>62</v>
      </c>
      <c r="O119" t="s">
        <v>57</v>
      </c>
      <c r="P119">
        <v>1</v>
      </c>
      <c r="Q119">
        <f>6.8+4.2+6.6</f>
        <v>17.600000000000001</v>
      </c>
      <c r="R119">
        <v>1</v>
      </c>
      <c r="S119" s="1">
        <v>0</v>
      </c>
      <c r="T119">
        <v>0</v>
      </c>
      <c r="U119">
        <f t="shared" si="1"/>
        <v>17.600000000000001</v>
      </c>
      <c r="V119">
        <v>1</v>
      </c>
      <c r="W119">
        <v>1E-4</v>
      </c>
      <c r="X119">
        <v>0</v>
      </c>
      <c r="Y119">
        <v>1E-4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1E-4</v>
      </c>
      <c r="AF119">
        <v>0</v>
      </c>
      <c r="AG119">
        <v>1E-4</v>
      </c>
      <c r="AH119">
        <v>0</v>
      </c>
      <c r="AI119">
        <v>1E-4</v>
      </c>
      <c r="AJ119">
        <v>0</v>
      </c>
      <c r="AK119">
        <v>0</v>
      </c>
      <c r="AL119">
        <v>1</v>
      </c>
      <c r="AM119">
        <v>19</v>
      </c>
      <c r="AN119">
        <v>1.6</v>
      </c>
    </row>
    <row r="120" spans="1:40">
      <c r="A120" t="s">
        <v>65</v>
      </c>
      <c r="B120" t="s">
        <v>17</v>
      </c>
      <c r="C120" t="s">
        <v>20</v>
      </c>
      <c r="D120" t="s">
        <v>17</v>
      </c>
      <c r="E120">
        <v>2</v>
      </c>
      <c r="F120" t="s">
        <v>153</v>
      </c>
      <c r="G120" t="s">
        <v>165</v>
      </c>
      <c r="H120">
        <v>5</v>
      </c>
      <c r="I120" s="2">
        <v>0.04</v>
      </c>
      <c r="J120">
        <v>0.75</v>
      </c>
      <c r="K120" s="4">
        <v>1</v>
      </c>
      <c r="L120">
        <v>1</v>
      </c>
      <c r="M120">
        <v>5</v>
      </c>
      <c r="N120" t="s">
        <v>62</v>
      </c>
      <c r="O120" t="s">
        <v>57</v>
      </c>
      <c r="P120">
        <v>0</v>
      </c>
      <c r="Q120">
        <v>8.6</v>
      </c>
      <c r="R120">
        <v>1</v>
      </c>
      <c r="S120" s="1">
        <v>0</v>
      </c>
      <c r="T120">
        <v>0</v>
      </c>
      <c r="U120">
        <f t="shared" si="1"/>
        <v>8.6</v>
      </c>
      <c r="V120">
        <v>1</v>
      </c>
      <c r="W120" t="s">
        <v>14</v>
      </c>
      <c r="X120" t="s">
        <v>14</v>
      </c>
      <c r="Y120">
        <v>4</v>
      </c>
      <c r="Z120">
        <v>2</v>
      </c>
      <c r="AA120">
        <v>1</v>
      </c>
      <c r="AB120" t="s">
        <v>14</v>
      </c>
      <c r="AC120">
        <v>0</v>
      </c>
      <c r="AD120">
        <v>0</v>
      </c>
      <c r="AE120" t="s">
        <v>14</v>
      </c>
      <c r="AF120" t="s">
        <v>14</v>
      </c>
      <c r="AG120">
        <v>1E-4</v>
      </c>
      <c r="AH120">
        <v>0</v>
      </c>
      <c r="AI120">
        <v>1E-4</v>
      </c>
      <c r="AJ120">
        <v>0</v>
      </c>
      <c r="AK120" t="s">
        <v>14</v>
      </c>
      <c r="AL120" t="s">
        <v>14</v>
      </c>
      <c r="AM120" t="s">
        <v>14</v>
      </c>
      <c r="AN120" t="s">
        <v>14</v>
      </c>
    </row>
    <row r="121" spans="1:40">
      <c r="A121" t="s">
        <v>65</v>
      </c>
      <c r="B121" t="s">
        <v>17</v>
      </c>
      <c r="C121" t="s">
        <v>20</v>
      </c>
      <c r="D121" t="s">
        <v>21</v>
      </c>
      <c r="E121">
        <v>2</v>
      </c>
      <c r="F121" t="s">
        <v>153</v>
      </c>
      <c r="G121" t="s">
        <v>166</v>
      </c>
      <c r="H121">
        <v>5</v>
      </c>
      <c r="I121" s="2">
        <v>0.04</v>
      </c>
      <c r="J121">
        <v>0.75</v>
      </c>
      <c r="K121" s="4">
        <v>5</v>
      </c>
      <c r="L121">
        <v>0</v>
      </c>
      <c r="M121">
        <v>5</v>
      </c>
      <c r="N121" t="s">
        <v>62</v>
      </c>
      <c r="O121" t="s">
        <v>57</v>
      </c>
      <c r="P121">
        <v>1</v>
      </c>
      <c r="Q121">
        <v>8.6</v>
      </c>
      <c r="R121">
        <v>1</v>
      </c>
      <c r="S121" s="1">
        <v>0</v>
      </c>
      <c r="T121">
        <v>0</v>
      </c>
      <c r="U121">
        <f t="shared" si="1"/>
        <v>8.6</v>
      </c>
      <c r="V121">
        <v>1</v>
      </c>
      <c r="W121">
        <v>43</v>
      </c>
      <c r="X121">
        <v>1</v>
      </c>
      <c r="Y121">
        <v>1E-4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193.4</v>
      </c>
      <c r="AF121">
        <v>1</v>
      </c>
      <c r="AG121">
        <v>13.4</v>
      </c>
      <c r="AH121">
        <v>1</v>
      </c>
      <c r="AI121">
        <v>1E-4</v>
      </c>
      <c r="AJ121">
        <v>0</v>
      </c>
      <c r="AK121">
        <v>6</v>
      </c>
      <c r="AL121">
        <v>1</v>
      </c>
      <c r="AM121">
        <v>6</v>
      </c>
      <c r="AN121">
        <v>1676.8</v>
      </c>
    </row>
    <row r="122" spans="1:40">
      <c r="A122" t="s">
        <v>65</v>
      </c>
      <c r="B122" t="s">
        <v>17</v>
      </c>
      <c r="C122" t="s">
        <v>22</v>
      </c>
      <c r="D122" t="s">
        <v>17</v>
      </c>
      <c r="E122">
        <v>2</v>
      </c>
      <c r="F122" t="s">
        <v>153</v>
      </c>
      <c r="G122" t="s">
        <v>165</v>
      </c>
      <c r="H122">
        <v>5</v>
      </c>
      <c r="I122" s="2">
        <v>0.19</v>
      </c>
      <c r="J122">
        <v>1.37</v>
      </c>
      <c r="K122" s="4">
        <v>1</v>
      </c>
      <c r="L122">
        <v>1</v>
      </c>
      <c r="M122">
        <v>5</v>
      </c>
      <c r="N122" t="s">
        <v>62</v>
      </c>
      <c r="O122" t="s">
        <v>57</v>
      </c>
      <c r="P122">
        <v>0</v>
      </c>
      <c r="Q122">
        <f>13.2+6.6+4.2+10.2</f>
        <v>34.199999999999996</v>
      </c>
      <c r="R122">
        <v>1</v>
      </c>
      <c r="S122" s="1">
        <v>15.2</v>
      </c>
      <c r="T122">
        <v>1</v>
      </c>
      <c r="U122">
        <f t="shared" si="1"/>
        <v>49.399999999999991</v>
      </c>
      <c r="V122">
        <v>1</v>
      </c>
      <c r="W122" t="s">
        <v>14</v>
      </c>
      <c r="X122" t="s">
        <v>14</v>
      </c>
      <c r="Y122">
        <v>1.4</v>
      </c>
      <c r="Z122">
        <v>1</v>
      </c>
      <c r="AA122">
        <v>1</v>
      </c>
      <c r="AB122" t="s">
        <v>14</v>
      </c>
      <c r="AC122">
        <v>0</v>
      </c>
      <c r="AD122">
        <v>0</v>
      </c>
      <c r="AE122" t="s">
        <v>14</v>
      </c>
      <c r="AF122" t="s">
        <v>14</v>
      </c>
      <c r="AG122">
        <v>1E-4</v>
      </c>
      <c r="AH122">
        <v>0</v>
      </c>
      <c r="AI122">
        <v>1E-4</v>
      </c>
      <c r="AJ122">
        <v>0</v>
      </c>
      <c r="AK122" t="s">
        <v>14</v>
      </c>
      <c r="AL122" t="s">
        <v>14</v>
      </c>
      <c r="AM122" t="s">
        <v>14</v>
      </c>
      <c r="AN122" t="s">
        <v>14</v>
      </c>
    </row>
    <row r="123" spans="1:40">
      <c r="A123" t="s">
        <v>65</v>
      </c>
      <c r="B123" t="s">
        <v>17</v>
      </c>
      <c r="C123" t="s">
        <v>22</v>
      </c>
      <c r="D123" t="s">
        <v>23</v>
      </c>
      <c r="E123">
        <v>2</v>
      </c>
      <c r="F123" t="s">
        <v>153</v>
      </c>
      <c r="G123" t="s">
        <v>166</v>
      </c>
      <c r="H123">
        <v>5</v>
      </c>
      <c r="I123" s="2">
        <v>0.19</v>
      </c>
      <c r="J123">
        <v>1.37</v>
      </c>
      <c r="K123" s="4">
        <v>3</v>
      </c>
      <c r="L123">
        <v>0</v>
      </c>
      <c r="M123">
        <v>5</v>
      </c>
      <c r="N123" t="s">
        <v>62</v>
      </c>
      <c r="O123" t="s">
        <v>57</v>
      </c>
      <c r="P123">
        <v>1</v>
      </c>
      <c r="Q123">
        <f>13.2+10.4+4+6.6</f>
        <v>34.200000000000003</v>
      </c>
      <c r="R123">
        <v>1</v>
      </c>
      <c r="S123" s="1">
        <v>0</v>
      </c>
      <c r="T123">
        <v>0</v>
      </c>
      <c r="U123">
        <f t="shared" si="1"/>
        <v>34.200000000000003</v>
      </c>
      <c r="V123">
        <v>1</v>
      </c>
      <c r="W123">
        <v>1964.2</v>
      </c>
      <c r="X123">
        <v>1</v>
      </c>
      <c r="Y123">
        <v>1E-4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302.2</v>
      </c>
      <c r="AF123">
        <v>1</v>
      </c>
      <c r="AG123">
        <v>183.6</v>
      </c>
      <c r="AH123">
        <v>1</v>
      </c>
      <c r="AI123">
        <f>8.2+28.4</f>
        <v>36.599999999999994</v>
      </c>
      <c r="AJ123">
        <v>1</v>
      </c>
      <c r="AK123">
        <v>20</v>
      </c>
      <c r="AL123">
        <v>0</v>
      </c>
      <c r="AM123">
        <v>0</v>
      </c>
      <c r="AN123">
        <v>0.8</v>
      </c>
    </row>
    <row r="124" spans="1:40">
      <c r="A124" t="s">
        <v>65</v>
      </c>
      <c r="B124" t="s">
        <v>17</v>
      </c>
      <c r="C124" t="s">
        <v>24</v>
      </c>
      <c r="D124" t="s">
        <v>17</v>
      </c>
      <c r="E124">
        <v>2</v>
      </c>
      <c r="F124" t="s">
        <v>152</v>
      </c>
      <c r="G124" t="s">
        <v>165</v>
      </c>
      <c r="H124">
        <v>5</v>
      </c>
      <c r="I124" s="2">
        <v>0.08</v>
      </c>
      <c r="J124">
        <v>0.57999999999999996</v>
      </c>
      <c r="K124" s="4">
        <v>1</v>
      </c>
      <c r="L124">
        <v>1</v>
      </c>
      <c r="M124">
        <v>5</v>
      </c>
      <c r="N124" t="s">
        <v>62</v>
      </c>
      <c r="O124" t="s">
        <v>57</v>
      </c>
      <c r="P124">
        <v>0</v>
      </c>
      <c r="Q124">
        <f>1.6+6.8+6.6+4.2+10.2</f>
        <v>29.4</v>
      </c>
      <c r="R124">
        <v>1</v>
      </c>
      <c r="S124" s="1">
        <f>28.6+15.2</f>
        <v>43.8</v>
      </c>
      <c r="T124">
        <v>1</v>
      </c>
      <c r="U124">
        <f t="shared" si="1"/>
        <v>73.199999999999989</v>
      </c>
      <c r="V124">
        <v>1</v>
      </c>
      <c r="W124" t="s">
        <v>14</v>
      </c>
      <c r="X124" t="s">
        <v>14</v>
      </c>
      <c r="Y124">
        <v>1E-4</v>
      </c>
      <c r="Z124">
        <v>0</v>
      </c>
      <c r="AA124">
        <v>0</v>
      </c>
      <c r="AB124" t="s">
        <v>14</v>
      </c>
      <c r="AC124">
        <v>0</v>
      </c>
      <c r="AD124">
        <v>0</v>
      </c>
      <c r="AE124" t="s">
        <v>14</v>
      </c>
      <c r="AF124" t="s">
        <v>14</v>
      </c>
      <c r="AG124">
        <v>1E-4</v>
      </c>
      <c r="AH124">
        <v>0</v>
      </c>
      <c r="AI124">
        <v>1E-4</v>
      </c>
      <c r="AJ124">
        <v>0</v>
      </c>
      <c r="AK124" t="s">
        <v>14</v>
      </c>
      <c r="AL124" t="s">
        <v>14</v>
      </c>
      <c r="AM124" t="s">
        <v>14</v>
      </c>
      <c r="AN124" t="s">
        <v>14</v>
      </c>
    </row>
    <row r="125" spans="1:40">
      <c r="A125" t="s">
        <v>65</v>
      </c>
      <c r="B125" t="s">
        <v>17</v>
      </c>
      <c r="C125" t="s">
        <v>24</v>
      </c>
      <c r="D125" t="s">
        <v>25</v>
      </c>
      <c r="E125">
        <v>2</v>
      </c>
      <c r="F125" t="s">
        <v>152</v>
      </c>
      <c r="G125" t="s">
        <v>165</v>
      </c>
      <c r="H125">
        <v>5</v>
      </c>
      <c r="I125" s="2">
        <v>0.08</v>
      </c>
      <c r="J125">
        <v>0.57999999999999996</v>
      </c>
      <c r="K125" s="4">
        <v>4</v>
      </c>
      <c r="L125">
        <v>0</v>
      </c>
      <c r="M125">
        <v>5</v>
      </c>
      <c r="N125" t="s">
        <v>62</v>
      </c>
      <c r="O125" t="s">
        <v>57</v>
      </c>
      <c r="P125">
        <v>1</v>
      </c>
      <c r="Q125">
        <f>1.6+6.8+10.4+4+6.6</f>
        <v>29.4</v>
      </c>
      <c r="R125">
        <v>1</v>
      </c>
      <c r="S125" s="1">
        <v>5.6</v>
      </c>
      <c r="T125">
        <v>1</v>
      </c>
      <c r="U125">
        <f t="shared" si="1"/>
        <v>35</v>
      </c>
      <c r="V125">
        <v>1</v>
      </c>
      <c r="W125">
        <v>1485.6</v>
      </c>
      <c r="X125">
        <v>1</v>
      </c>
      <c r="Y125">
        <v>1E-4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17.399999999999999</v>
      </c>
      <c r="AF125">
        <v>1</v>
      </c>
      <c r="AG125">
        <v>22.4</v>
      </c>
      <c r="AH125">
        <v>1</v>
      </c>
      <c r="AI125">
        <v>1E-4</v>
      </c>
      <c r="AJ125">
        <v>0</v>
      </c>
      <c r="AK125">
        <v>0</v>
      </c>
      <c r="AL125">
        <v>0</v>
      </c>
      <c r="AM125">
        <v>18</v>
      </c>
      <c r="AN125">
        <v>1.6</v>
      </c>
    </row>
    <row r="126" spans="1:40">
      <c r="A126" t="s">
        <v>65</v>
      </c>
      <c r="B126" t="s">
        <v>17</v>
      </c>
      <c r="C126" t="s">
        <v>26</v>
      </c>
      <c r="D126" t="s">
        <v>19</v>
      </c>
      <c r="E126">
        <v>2</v>
      </c>
      <c r="F126" t="s">
        <v>153</v>
      </c>
      <c r="G126" t="s">
        <v>165</v>
      </c>
      <c r="H126">
        <v>5</v>
      </c>
      <c r="I126" s="2">
        <v>0.03</v>
      </c>
      <c r="J126">
        <v>0.52</v>
      </c>
      <c r="K126" s="4">
        <v>2</v>
      </c>
      <c r="L126">
        <v>0</v>
      </c>
      <c r="M126">
        <v>5</v>
      </c>
      <c r="N126" t="s">
        <v>62</v>
      </c>
      <c r="O126" t="s">
        <v>57</v>
      </c>
      <c r="P126">
        <v>0</v>
      </c>
      <c r="Q126">
        <v>6.6</v>
      </c>
      <c r="R126">
        <v>1</v>
      </c>
      <c r="S126" s="1">
        <v>0</v>
      </c>
      <c r="T126">
        <v>0</v>
      </c>
      <c r="U126">
        <f t="shared" si="1"/>
        <v>6.6</v>
      </c>
      <c r="V126">
        <v>1</v>
      </c>
      <c r="W126" t="s">
        <v>14</v>
      </c>
      <c r="X126" t="s">
        <v>14</v>
      </c>
      <c r="Y126">
        <v>1.2</v>
      </c>
      <c r="Z126">
        <v>1</v>
      </c>
      <c r="AA126">
        <v>1</v>
      </c>
      <c r="AB126" t="s">
        <v>14</v>
      </c>
      <c r="AC126">
        <v>0</v>
      </c>
      <c r="AD126">
        <v>0</v>
      </c>
      <c r="AE126" t="s">
        <v>14</v>
      </c>
      <c r="AF126" t="s">
        <v>14</v>
      </c>
      <c r="AG126">
        <v>1E-4</v>
      </c>
      <c r="AH126">
        <v>0</v>
      </c>
      <c r="AI126">
        <v>1E-4</v>
      </c>
      <c r="AJ126">
        <v>0</v>
      </c>
      <c r="AK126" t="s">
        <v>14</v>
      </c>
      <c r="AL126" t="s">
        <v>14</v>
      </c>
      <c r="AM126" t="s">
        <v>14</v>
      </c>
      <c r="AN126" t="s">
        <v>14</v>
      </c>
    </row>
    <row r="127" spans="1:40">
      <c r="A127" t="s">
        <v>65</v>
      </c>
      <c r="B127" t="s">
        <v>17</v>
      </c>
      <c r="C127" t="s">
        <v>26</v>
      </c>
      <c r="D127" t="s">
        <v>21</v>
      </c>
      <c r="E127">
        <v>2</v>
      </c>
      <c r="F127" t="s">
        <v>153</v>
      </c>
      <c r="G127" t="s">
        <v>166</v>
      </c>
      <c r="H127">
        <v>5</v>
      </c>
      <c r="I127" s="2">
        <v>0.03</v>
      </c>
      <c r="J127">
        <v>0.52</v>
      </c>
      <c r="K127" s="4">
        <v>5</v>
      </c>
      <c r="L127">
        <v>0</v>
      </c>
      <c r="M127">
        <v>5</v>
      </c>
      <c r="N127" t="s">
        <v>62</v>
      </c>
      <c r="O127" t="s">
        <v>57</v>
      </c>
      <c r="P127">
        <v>0</v>
      </c>
      <c r="Q127">
        <v>6.6</v>
      </c>
      <c r="R127">
        <v>1</v>
      </c>
      <c r="S127" s="1">
        <v>0</v>
      </c>
      <c r="T127">
        <v>0</v>
      </c>
      <c r="U127">
        <f t="shared" si="1"/>
        <v>6.6</v>
      </c>
      <c r="V127">
        <v>1</v>
      </c>
      <c r="W127" t="s">
        <v>14</v>
      </c>
      <c r="X127" t="s">
        <v>14</v>
      </c>
      <c r="Y127">
        <v>1E-4</v>
      </c>
      <c r="Z127">
        <v>0</v>
      </c>
      <c r="AA127">
        <v>0</v>
      </c>
      <c r="AB127" t="s">
        <v>14</v>
      </c>
      <c r="AC127">
        <v>0</v>
      </c>
      <c r="AD127">
        <v>0</v>
      </c>
      <c r="AE127" t="s">
        <v>14</v>
      </c>
      <c r="AF127" t="s">
        <v>14</v>
      </c>
      <c r="AG127">
        <v>62.8</v>
      </c>
      <c r="AH127">
        <v>1</v>
      </c>
      <c r="AI127">
        <v>1E-4</v>
      </c>
      <c r="AJ127">
        <v>0</v>
      </c>
      <c r="AK127" t="s">
        <v>14</v>
      </c>
      <c r="AL127" t="s">
        <v>14</v>
      </c>
      <c r="AM127" t="s">
        <v>14</v>
      </c>
      <c r="AN127" t="s">
        <v>14</v>
      </c>
    </row>
    <row r="128" spans="1:40">
      <c r="A128" t="s">
        <v>65</v>
      </c>
      <c r="B128" t="s">
        <v>17</v>
      </c>
      <c r="C128" t="s">
        <v>27</v>
      </c>
      <c r="D128" t="s">
        <v>19</v>
      </c>
      <c r="E128">
        <v>2</v>
      </c>
      <c r="F128" t="s">
        <v>153</v>
      </c>
      <c r="G128" t="s">
        <v>165</v>
      </c>
      <c r="H128">
        <v>5</v>
      </c>
      <c r="I128" s="2">
        <v>0.14000000000000001</v>
      </c>
      <c r="J128">
        <v>1.82</v>
      </c>
      <c r="K128" s="4">
        <v>2</v>
      </c>
      <c r="L128">
        <v>0</v>
      </c>
      <c r="M128">
        <v>5</v>
      </c>
      <c r="N128" t="s">
        <v>62</v>
      </c>
      <c r="O128" t="s">
        <v>57</v>
      </c>
      <c r="P128">
        <v>0</v>
      </c>
      <c r="Q128">
        <f>4.2+6.6</f>
        <v>10.8</v>
      </c>
      <c r="R128">
        <v>1</v>
      </c>
      <c r="S128" s="1">
        <v>0</v>
      </c>
      <c r="T128">
        <v>0</v>
      </c>
      <c r="U128">
        <f t="shared" si="1"/>
        <v>10.8</v>
      </c>
      <c r="V128">
        <v>1</v>
      </c>
      <c r="W128" t="s">
        <v>14</v>
      </c>
      <c r="X128" t="s">
        <v>14</v>
      </c>
      <c r="Y128">
        <v>1E-4</v>
      </c>
      <c r="Z128">
        <v>0</v>
      </c>
      <c r="AA128">
        <v>0</v>
      </c>
      <c r="AB128" t="s">
        <v>14</v>
      </c>
      <c r="AC128">
        <v>0</v>
      </c>
      <c r="AD128">
        <v>0</v>
      </c>
      <c r="AE128" t="s">
        <v>14</v>
      </c>
      <c r="AF128" t="s">
        <v>14</v>
      </c>
      <c r="AG128">
        <v>1E-4</v>
      </c>
      <c r="AH128">
        <v>0</v>
      </c>
      <c r="AI128">
        <v>1E-4</v>
      </c>
      <c r="AJ128">
        <v>0</v>
      </c>
      <c r="AK128" t="s">
        <v>14</v>
      </c>
      <c r="AL128" t="s">
        <v>14</v>
      </c>
      <c r="AM128" t="s">
        <v>14</v>
      </c>
      <c r="AN128" t="s">
        <v>14</v>
      </c>
    </row>
    <row r="129" spans="1:40">
      <c r="A129" t="s">
        <v>65</v>
      </c>
      <c r="B129" t="s">
        <v>17</v>
      </c>
      <c r="C129" t="s">
        <v>27</v>
      </c>
      <c r="D129" t="s">
        <v>23</v>
      </c>
      <c r="E129">
        <v>2</v>
      </c>
      <c r="F129" t="s">
        <v>153</v>
      </c>
      <c r="G129" t="s">
        <v>166</v>
      </c>
      <c r="H129">
        <v>5</v>
      </c>
      <c r="I129" s="2">
        <v>0.14000000000000001</v>
      </c>
      <c r="J129">
        <v>1.82</v>
      </c>
      <c r="K129" s="4">
        <v>3</v>
      </c>
      <c r="L129">
        <v>0</v>
      </c>
      <c r="M129">
        <v>5</v>
      </c>
      <c r="N129" t="s">
        <v>62</v>
      </c>
      <c r="O129" t="s">
        <v>57</v>
      </c>
      <c r="P129">
        <v>0</v>
      </c>
      <c r="Q129">
        <v>10.8</v>
      </c>
      <c r="R129">
        <v>1</v>
      </c>
      <c r="S129" s="1">
        <v>0</v>
      </c>
      <c r="T129">
        <v>0</v>
      </c>
      <c r="U129">
        <f t="shared" si="1"/>
        <v>10.8</v>
      </c>
      <c r="V129">
        <v>1</v>
      </c>
      <c r="W129" t="s">
        <v>14</v>
      </c>
      <c r="X129" t="s">
        <v>14</v>
      </c>
      <c r="Y129">
        <v>0.8</v>
      </c>
      <c r="Z129">
        <v>1</v>
      </c>
      <c r="AA129">
        <v>1</v>
      </c>
      <c r="AB129" t="s">
        <v>14</v>
      </c>
      <c r="AC129">
        <v>0</v>
      </c>
      <c r="AD129">
        <v>0</v>
      </c>
      <c r="AE129" t="s">
        <v>14</v>
      </c>
      <c r="AF129" t="s">
        <v>14</v>
      </c>
      <c r="AG129">
        <f>36.8+246.2</f>
        <v>283</v>
      </c>
      <c r="AH129">
        <v>1</v>
      </c>
      <c r="AI129">
        <v>1E-4</v>
      </c>
      <c r="AJ129">
        <v>0</v>
      </c>
      <c r="AK129" t="s">
        <v>14</v>
      </c>
      <c r="AL129" t="s">
        <v>14</v>
      </c>
      <c r="AM129" t="s">
        <v>14</v>
      </c>
      <c r="AN129" t="s">
        <v>14</v>
      </c>
    </row>
    <row r="130" spans="1:40">
      <c r="A130" t="s">
        <v>65</v>
      </c>
      <c r="B130" t="s">
        <v>17</v>
      </c>
      <c r="C130" t="s">
        <v>28</v>
      </c>
      <c r="D130" t="s">
        <v>19</v>
      </c>
      <c r="E130">
        <v>2</v>
      </c>
      <c r="F130" t="s">
        <v>152</v>
      </c>
      <c r="G130" t="s">
        <v>165</v>
      </c>
      <c r="H130">
        <v>5</v>
      </c>
      <c r="I130" s="2">
        <v>0.1</v>
      </c>
      <c r="J130">
        <v>1.0900000000000001</v>
      </c>
      <c r="K130" s="4">
        <v>2</v>
      </c>
      <c r="L130">
        <v>0</v>
      </c>
      <c r="M130">
        <v>5</v>
      </c>
      <c r="N130" t="s">
        <v>62</v>
      </c>
      <c r="O130" t="s">
        <v>57</v>
      </c>
      <c r="P130">
        <v>0</v>
      </c>
      <c r="Q130">
        <f>6.8+4.2+6.6</f>
        <v>17.600000000000001</v>
      </c>
      <c r="R130">
        <v>1</v>
      </c>
      <c r="S130" s="1">
        <v>0</v>
      </c>
      <c r="T130">
        <v>0</v>
      </c>
      <c r="U130">
        <f t="shared" ref="U130:U193" si="2">Q130+S130</f>
        <v>17.600000000000001</v>
      </c>
      <c r="V130">
        <v>1</v>
      </c>
      <c r="W130" t="s">
        <v>14</v>
      </c>
      <c r="X130" t="s">
        <v>14</v>
      </c>
      <c r="Y130">
        <v>1E-4</v>
      </c>
      <c r="Z130">
        <v>0</v>
      </c>
      <c r="AA130">
        <v>0</v>
      </c>
      <c r="AB130" t="s">
        <v>14</v>
      </c>
      <c r="AC130">
        <v>0</v>
      </c>
      <c r="AD130">
        <v>0</v>
      </c>
      <c r="AE130" t="s">
        <v>14</v>
      </c>
      <c r="AF130" t="s">
        <v>14</v>
      </c>
      <c r="AG130">
        <v>1E-4</v>
      </c>
      <c r="AH130">
        <v>0</v>
      </c>
      <c r="AI130">
        <v>1E-4</v>
      </c>
      <c r="AJ130">
        <v>0</v>
      </c>
      <c r="AK130" t="s">
        <v>14</v>
      </c>
      <c r="AL130" t="s">
        <v>14</v>
      </c>
      <c r="AM130" t="s">
        <v>14</v>
      </c>
      <c r="AN130" t="s">
        <v>14</v>
      </c>
    </row>
    <row r="131" spans="1:40">
      <c r="A131" t="s">
        <v>65</v>
      </c>
      <c r="B131" t="s">
        <v>17</v>
      </c>
      <c r="C131" t="s">
        <v>28</v>
      </c>
      <c r="D131" t="s">
        <v>25</v>
      </c>
      <c r="E131">
        <v>2</v>
      </c>
      <c r="F131" t="s">
        <v>152</v>
      </c>
      <c r="G131" t="s">
        <v>165</v>
      </c>
      <c r="H131">
        <v>5</v>
      </c>
      <c r="I131" s="2">
        <v>0.1</v>
      </c>
      <c r="J131">
        <v>1.0900000000000001</v>
      </c>
      <c r="K131" s="4">
        <v>4</v>
      </c>
      <c r="L131">
        <v>0</v>
      </c>
      <c r="M131">
        <v>5</v>
      </c>
      <c r="N131" t="s">
        <v>62</v>
      </c>
      <c r="O131" t="s">
        <v>57</v>
      </c>
      <c r="P131">
        <v>0</v>
      </c>
      <c r="Q131">
        <v>17.399999999999999</v>
      </c>
      <c r="R131">
        <v>1</v>
      </c>
      <c r="S131" s="1">
        <v>5.6</v>
      </c>
      <c r="T131">
        <v>1</v>
      </c>
      <c r="U131">
        <f t="shared" si="2"/>
        <v>23</v>
      </c>
      <c r="V131">
        <v>1</v>
      </c>
      <c r="W131" t="s">
        <v>14</v>
      </c>
      <c r="X131" t="s">
        <v>14</v>
      </c>
      <c r="Y131">
        <v>1E-4</v>
      </c>
      <c r="Z131">
        <v>0</v>
      </c>
      <c r="AA131">
        <v>0</v>
      </c>
      <c r="AB131" t="s">
        <v>14</v>
      </c>
      <c r="AC131">
        <v>0</v>
      </c>
      <c r="AD131">
        <v>0</v>
      </c>
      <c r="AE131" t="s">
        <v>14</v>
      </c>
      <c r="AF131" t="s">
        <v>14</v>
      </c>
      <c r="AG131">
        <v>1E-4</v>
      </c>
      <c r="AH131">
        <v>0</v>
      </c>
      <c r="AI131">
        <v>1E-4</v>
      </c>
      <c r="AJ131">
        <v>0</v>
      </c>
      <c r="AK131" t="s">
        <v>14</v>
      </c>
      <c r="AL131" t="s">
        <v>14</v>
      </c>
      <c r="AM131" t="s">
        <v>14</v>
      </c>
      <c r="AN131" t="s">
        <v>14</v>
      </c>
    </row>
    <row r="132" spans="1:40">
      <c r="A132" t="s">
        <v>65</v>
      </c>
      <c r="B132" t="s">
        <v>17</v>
      </c>
      <c r="C132" t="s">
        <v>29</v>
      </c>
      <c r="D132" t="s">
        <v>21</v>
      </c>
      <c r="E132">
        <v>2</v>
      </c>
      <c r="F132" t="s">
        <v>154</v>
      </c>
      <c r="G132" t="s">
        <v>166</v>
      </c>
      <c r="H132">
        <v>5</v>
      </c>
      <c r="I132" s="2">
        <v>0.04</v>
      </c>
      <c r="J132">
        <v>0.41</v>
      </c>
      <c r="K132" s="4">
        <v>5</v>
      </c>
      <c r="L132">
        <v>0</v>
      </c>
      <c r="M132">
        <v>5</v>
      </c>
      <c r="N132" t="s">
        <v>62</v>
      </c>
      <c r="O132" t="s">
        <v>57</v>
      </c>
      <c r="P132">
        <v>0</v>
      </c>
      <c r="Q132">
        <f>68.4+6.6</f>
        <v>75</v>
      </c>
      <c r="R132">
        <v>1</v>
      </c>
      <c r="S132" s="1">
        <v>0</v>
      </c>
      <c r="T132">
        <v>0</v>
      </c>
      <c r="U132">
        <f t="shared" si="2"/>
        <v>75</v>
      </c>
      <c r="V132">
        <v>1</v>
      </c>
      <c r="W132" t="s">
        <v>14</v>
      </c>
      <c r="X132" t="s">
        <v>14</v>
      </c>
      <c r="Y132">
        <v>1E-4</v>
      </c>
      <c r="Z132">
        <v>0</v>
      </c>
      <c r="AA132">
        <v>0</v>
      </c>
      <c r="AB132" t="s">
        <v>14</v>
      </c>
      <c r="AC132">
        <v>0</v>
      </c>
      <c r="AD132">
        <v>0</v>
      </c>
      <c r="AE132" t="s">
        <v>14</v>
      </c>
      <c r="AF132" t="s">
        <v>14</v>
      </c>
      <c r="AG132">
        <v>62.8</v>
      </c>
      <c r="AH132">
        <v>1</v>
      </c>
      <c r="AI132">
        <v>1E-4</v>
      </c>
      <c r="AJ132">
        <v>0</v>
      </c>
      <c r="AK132" t="s">
        <v>14</v>
      </c>
      <c r="AL132" t="s">
        <v>14</v>
      </c>
      <c r="AM132" t="s">
        <v>14</v>
      </c>
      <c r="AN132" t="s">
        <v>14</v>
      </c>
    </row>
    <row r="133" spans="1:40">
      <c r="A133" t="s">
        <v>65</v>
      </c>
      <c r="B133" t="s">
        <v>17</v>
      </c>
      <c r="C133" t="s">
        <v>29</v>
      </c>
      <c r="D133" t="s">
        <v>23</v>
      </c>
      <c r="E133">
        <v>2</v>
      </c>
      <c r="F133" t="s">
        <v>154</v>
      </c>
      <c r="G133" t="s">
        <v>166</v>
      </c>
      <c r="H133">
        <v>5</v>
      </c>
      <c r="I133" s="2">
        <v>0.04</v>
      </c>
      <c r="J133">
        <v>0.41</v>
      </c>
      <c r="K133" s="4">
        <v>3</v>
      </c>
      <c r="L133">
        <v>0</v>
      </c>
      <c r="M133">
        <v>5</v>
      </c>
      <c r="N133" t="s">
        <v>62</v>
      </c>
      <c r="O133" t="s">
        <v>57</v>
      </c>
      <c r="P133">
        <v>0</v>
      </c>
      <c r="Q133">
        <f>81+6.6</f>
        <v>87.6</v>
      </c>
      <c r="R133">
        <v>1</v>
      </c>
      <c r="S133" s="1">
        <v>0</v>
      </c>
      <c r="T133">
        <v>0</v>
      </c>
      <c r="U133">
        <f t="shared" si="2"/>
        <v>87.6</v>
      </c>
      <c r="V133">
        <v>1</v>
      </c>
      <c r="W133" t="s">
        <v>14</v>
      </c>
      <c r="X133" t="s">
        <v>14</v>
      </c>
      <c r="Y133">
        <f>42.4+8.6</f>
        <v>51</v>
      </c>
      <c r="Z133">
        <v>14</v>
      </c>
      <c r="AA133">
        <v>1</v>
      </c>
      <c r="AB133" t="s">
        <v>14</v>
      </c>
      <c r="AC133">
        <v>0</v>
      </c>
      <c r="AD133">
        <v>0</v>
      </c>
      <c r="AE133" t="s">
        <v>14</v>
      </c>
      <c r="AF133" t="s">
        <v>14</v>
      </c>
      <c r="AG133">
        <v>183.6</v>
      </c>
      <c r="AH133">
        <v>1</v>
      </c>
      <c r="AI133">
        <v>1E-4</v>
      </c>
      <c r="AJ133">
        <v>0</v>
      </c>
      <c r="AK133" t="s">
        <v>14</v>
      </c>
      <c r="AL133" t="s">
        <v>14</v>
      </c>
      <c r="AM133" t="s">
        <v>14</v>
      </c>
      <c r="AN133" t="s">
        <v>14</v>
      </c>
    </row>
    <row r="134" spans="1:40">
      <c r="A134" t="s">
        <v>65</v>
      </c>
      <c r="B134" t="s">
        <v>17</v>
      </c>
      <c r="C134" t="s">
        <v>30</v>
      </c>
      <c r="D134" t="s">
        <v>21</v>
      </c>
      <c r="E134">
        <v>2</v>
      </c>
      <c r="F134" t="s">
        <v>153</v>
      </c>
      <c r="G134" t="s">
        <v>166</v>
      </c>
      <c r="H134">
        <v>5</v>
      </c>
      <c r="I134" s="2">
        <v>0.05</v>
      </c>
      <c r="J134">
        <v>1.23</v>
      </c>
      <c r="K134" s="4">
        <v>5</v>
      </c>
      <c r="L134">
        <v>0</v>
      </c>
      <c r="M134">
        <v>5</v>
      </c>
      <c r="N134" t="s">
        <v>62</v>
      </c>
      <c r="O134" t="s">
        <v>57</v>
      </c>
      <c r="P134">
        <v>0</v>
      </c>
      <c r="Q134">
        <v>6.6</v>
      </c>
      <c r="R134">
        <v>1</v>
      </c>
      <c r="S134" s="1">
        <v>0</v>
      </c>
      <c r="T134">
        <v>0</v>
      </c>
      <c r="U134">
        <f t="shared" si="2"/>
        <v>6.6</v>
      </c>
      <c r="V134">
        <v>1</v>
      </c>
      <c r="W134" t="s">
        <v>14</v>
      </c>
      <c r="X134" t="s">
        <v>14</v>
      </c>
      <c r="Y134">
        <v>1E-4</v>
      </c>
      <c r="Z134">
        <v>0</v>
      </c>
      <c r="AA134">
        <v>0</v>
      </c>
      <c r="AB134" t="s">
        <v>14</v>
      </c>
      <c r="AC134">
        <v>0</v>
      </c>
      <c r="AD134">
        <v>0</v>
      </c>
      <c r="AE134" t="s">
        <v>14</v>
      </c>
      <c r="AF134" t="s">
        <v>14</v>
      </c>
      <c r="AG134">
        <v>6</v>
      </c>
      <c r="AH134">
        <v>1</v>
      </c>
      <c r="AI134">
        <v>1E-4</v>
      </c>
      <c r="AJ134">
        <v>0</v>
      </c>
      <c r="AK134" t="s">
        <v>14</v>
      </c>
      <c r="AL134" t="s">
        <v>14</v>
      </c>
      <c r="AM134" t="s">
        <v>14</v>
      </c>
      <c r="AN134" t="s">
        <v>14</v>
      </c>
    </row>
    <row r="135" spans="1:40">
      <c r="A135" t="s">
        <v>65</v>
      </c>
      <c r="B135" t="s">
        <v>17</v>
      </c>
      <c r="C135" t="s">
        <v>30</v>
      </c>
      <c r="D135" t="s">
        <v>25</v>
      </c>
      <c r="E135">
        <v>2</v>
      </c>
      <c r="F135" t="s">
        <v>153</v>
      </c>
      <c r="G135" t="s">
        <v>165</v>
      </c>
      <c r="H135">
        <v>5</v>
      </c>
      <c r="I135" s="2">
        <v>0.05</v>
      </c>
      <c r="J135">
        <v>1.23</v>
      </c>
      <c r="K135" s="4">
        <v>4</v>
      </c>
      <c r="L135">
        <v>0</v>
      </c>
      <c r="M135">
        <v>5</v>
      </c>
      <c r="N135" t="s">
        <v>62</v>
      </c>
      <c r="O135" t="s">
        <v>57</v>
      </c>
      <c r="P135">
        <v>0</v>
      </c>
      <c r="Q135">
        <v>6.6</v>
      </c>
      <c r="R135">
        <v>1</v>
      </c>
      <c r="S135" s="1">
        <v>0</v>
      </c>
      <c r="T135">
        <v>0</v>
      </c>
      <c r="U135">
        <f t="shared" si="2"/>
        <v>6.6</v>
      </c>
      <c r="V135">
        <v>1</v>
      </c>
      <c r="W135" t="s">
        <v>14</v>
      </c>
      <c r="X135" t="s">
        <v>14</v>
      </c>
      <c r="Y135">
        <v>1E-4</v>
      </c>
      <c r="Z135">
        <v>0</v>
      </c>
      <c r="AA135">
        <v>0</v>
      </c>
      <c r="AB135" t="s">
        <v>14</v>
      </c>
      <c r="AC135">
        <v>0</v>
      </c>
      <c r="AD135">
        <v>0</v>
      </c>
      <c r="AE135" t="s">
        <v>14</v>
      </c>
      <c r="AF135" t="s">
        <v>14</v>
      </c>
      <c r="AG135">
        <v>15.2</v>
      </c>
      <c r="AH135">
        <v>1</v>
      </c>
      <c r="AI135">
        <v>1E-4</v>
      </c>
      <c r="AJ135">
        <v>0</v>
      </c>
      <c r="AK135" t="s">
        <v>14</v>
      </c>
      <c r="AL135" t="s">
        <v>14</v>
      </c>
      <c r="AM135" t="s">
        <v>14</v>
      </c>
      <c r="AN135" t="s">
        <v>14</v>
      </c>
    </row>
    <row r="136" spans="1:40">
      <c r="A136" t="s">
        <v>65</v>
      </c>
      <c r="B136" t="s">
        <v>17</v>
      </c>
      <c r="C136" t="s">
        <v>31</v>
      </c>
      <c r="D136" t="s">
        <v>23</v>
      </c>
      <c r="E136">
        <v>2</v>
      </c>
      <c r="F136" t="s">
        <v>153</v>
      </c>
      <c r="G136" t="s">
        <v>166</v>
      </c>
      <c r="H136">
        <v>5</v>
      </c>
      <c r="I136" s="2">
        <v>0.1</v>
      </c>
      <c r="J136">
        <v>2</v>
      </c>
      <c r="K136" s="4">
        <v>3</v>
      </c>
      <c r="L136">
        <v>0</v>
      </c>
      <c r="M136">
        <v>5</v>
      </c>
      <c r="N136" t="s">
        <v>62</v>
      </c>
      <c r="O136" t="s">
        <v>57</v>
      </c>
      <c r="P136">
        <v>0</v>
      </c>
      <c r="Q136">
        <f>10.4+4+6.6</f>
        <v>21</v>
      </c>
      <c r="R136">
        <v>1</v>
      </c>
      <c r="S136" s="1">
        <v>0</v>
      </c>
      <c r="T136">
        <v>0</v>
      </c>
      <c r="U136">
        <f t="shared" si="2"/>
        <v>21</v>
      </c>
      <c r="V136">
        <v>1</v>
      </c>
      <c r="W136" t="s">
        <v>14</v>
      </c>
      <c r="X136" t="s">
        <v>14</v>
      </c>
      <c r="Y136">
        <v>1E-4</v>
      </c>
      <c r="Z136">
        <v>0</v>
      </c>
      <c r="AA136">
        <v>0</v>
      </c>
      <c r="AB136" t="s">
        <v>14</v>
      </c>
      <c r="AC136">
        <v>0</v>
      </c>
      <c r="AD136">
        <v>0</v>
      </c>
      <c r="AE136" t="s">
        <v>14</v>
      </c>
      <c r="AF136" t="s">
        <v>14</v>
      </c>
      <c r="AG136">
        <f>52.2+246.2+182.4</f>
        <v>480.79999999999995</v>
      </c>
      <c r="AH136">
        <v>1</v>
      </c>
      <c r="AI136">
        <v>36.6</v>
      </c>
      <c r="AJ136">
        <v>1</v>
      </c>
      <c r="AK136" t="s">
        <v>14</v>
      </c>
      <c r="AL136" t="s">
        <v>14</v>
      </c>
      <c r="AM136" t="s">
        <v>14</v>
      </c>
      <c r="AN136" t="s">
        <v>14</v>
      </c>
    </row>
    <row r="137" spans="1:40">
      <c r="A137" t="s">
        <v>65</v>
      </c>
      <c r="B137" t="s">
        <v>17</v>
      </c>
      <c r="C137" t="s">
        <v>31</v>
      </c>
      <c r="D137" t="s">
        <v>25</v>
      </c>
      <c r="E137">
        <v>2</v>
      </c>
      <c r="F137" t="s">
        <v>153</v>
      </c>
      <c r="G137" t="s">
        <v>165</v>
      </c>
      <c r="H137">
        <v>5</v>
      </c>
      <c r="I137" s="2">
        <v>0.1</v>
      </c>
      <c r="J137">
        <v>2</v>
      </c>
      <c r="K137" s="4">
        <v>4</v>
      </c>
      <c r="L137">
        <v>0</v>
      </c>
      <c r="M137">
        <v>5</v>
      </c>
      <c r="N137" t="s">
        <v>62</v>
      </c>
      <c r="O137" t="s">
        <v>57</v>
      </c>
      <c r="P137">
        <v>0</v>
      </c>
      <c r="Q137">
        <v>21</v>
      </c>
      <c r="R137">
        <v>1</v>
      </c>
      <c r="S137" s="1">
        <v>0</v>
      </c>
      <c r="T137">
        <v>0</v>
      </c>
      <c r="U137">
        <f t="shared" si="2"/>
        <v>21</v>
      </c>
      <c r="V137">
        <v>1</v>
      </c>
      <c r="W137" t="s">
        <v>14</v>
      </c>
      <c r="X137" t="s">
        <v>14</v>
      </c>
      <c r="Y137">
        <v>1E-4</v>
      </c>
      <c r="Z137">
        <v>0</v>
      </c>
      <c r="AA137">
        <v>0</v>
      </c>
      <c r="AB137" t="s">
        <v>14</v>
      </c>
      <c r="AC137">
        <v>0</v>
      </c>
      <c r="AD137">
        <v>0</v>
      </c>
      <c r="AE137" t="s">
        <v>14</v>
      </c>
      <c r="AF137" t="s">
        <v>14</v>
      </c>
      <c r="AG137">
        <v>1E-4</v>
      </c>
      <c r="AH137">
        <v>0</v>
      </c>
      <c r="AI137">
        <v>1E-4</v>
      </c>
      <c r="AJ137">
        <v>0</v>
      </c>
      <c r="AK137" t="s">
        <v>14</v>
      </c>
      <c r="AL137" t="s">
        <v>14</v>
      </c>
      <c r="AM137" t="s">
        <v>14</v>
      </c>
      <c r="AN137" t="s">
        <v>14</v>
      </c>
    </row>
    <row r="138" spans="1:40">
      <c r="A138" t="s">
        <v>65</v>
      </c>
      <c r="B138" t="s">
        <v>17</v>
      </c>
      <c r="C138" t="s">
        <v>18</v>
      </c>
      <c r="D138" t="s">
        <v>17</v>
      </c>
      <c r="E138">
        <v>2</v>
      </c>
      <c r="F138" t="s">
        <v>152</v>
      </c>
      <c r="G138" t="s">
        <v>165</v>
      </c>
      <c r="H138">
        <v>5</v>
      </c>
      <c r="I138" s="2">
        <v>0.18</v>
      </c>
      <c r="J138">
        <v>1.0900000000000001</v>
      </c>
      <c r="K138" s="4">
        <v>1</v>
      </c>
      <c r="L138">
        <v>1</v>
      </c>
      <c r="M138">
        <v>6</v>
      </c>
      <c r="N138" t="s">
        <v>63</v>
      </c>
      <c r="O138" t="s">
        <v>57</v>
      </c>
      <c r="P138">
        <v>1</v>
      </c>
      <c r="Q138">
        <v>1E-4</v>
      </c>
      <c r="R138">
        <v>0</v>
      </c>
      <c r="S138" s="1">
        <f>8.2+31</f>
        <v>39.200000000000003</v>
      </c>
      <c r="T138">
        <v>1</v>
      </c>
      <c r="U138">
        <f t="shared" si="2"/>
        <v>39.200100000000006</v>
      </c>
      <c r="V138">
        <v>1</v>
      </c>
      <c r="W138">
        <v>432.8</v>
      </c>
      <c r="X138">
        <v>1</v>
      </c>
      <c r="Y138">
        <v>8.4</v>
      </c>
      <c r="Z138">
        <v>2</v>
      </c>
      <c r="AA138">
        <v>1</v>
      </c>
      <c r="AB138">
        <v>1</v>
      </c>
      <c r="AC138">
        <v>0</v>
      </c>
      <c r="AD138">
        <v>0</v>
      </c>
      <c r="AE138">
        <v>280.60000000000002</v>
      </c>
      <c r="AF138">
        <v>1</v>
      </c>
      <c r="AG138">
        <v>1E-4</v>
      </c>
      <c r="AH138">
        <v>0</v>
      </c>
      <c r="AI138">
        <v>1E-4</v>
      </c>
      <c r="AJ138">
        <v>0</v>
      </c>
      <c r="AK138">
        <v>14</v>
      </c>
      <c r="AL138">
        <v>2</v>
      </c>
      <c r="AM138">
        <v>3</v>
      </c>
      <c r="AN138">
        <v>1</v>
      </c>
    </row>
    <row r="139" spans="1:40">
      <c r="A139" t="s">
        <v>65</v>
      </c>
      <c r="B139" t="s">
        <v>17</v>
      </c>
      <c r="C139" t="s">
        <v>18</v>
      </c>
      <c r="D139" t="s">
        <v>19</v>
      </c>
      <c r="E139">
        <v>2</v>
      </c>
      <c r="F139" t="s">
        <v>152</v>
      </c>
      <c r="G139" t="s">
        <v>165</v>
      </c>
      <c r="H139">
        <v>5</v>
      </c>
      <c r="I139" s="2">
        <v>0.18</v>
      </c>
      <c r="J139">
        <v>1.0900000000000001</v>
      </c>
      <c r="K139" s="4">
        <v>2</v>
      </c>
      <c r="L139">
        <v>0</v>
      </c>
      <c r="M139">
        <v>6</v>
      </c>
      <c r="N139" t="s">
        <v>63</v>
      </c>
      <c r="O139" t="s">
        <v>57</v>
      </c>
      <c r="P139">
        <v>1</v>
      </c>
      <c r="Q139">
        <f>8.2+31</f>
        <v>39.200000000000003</v>
      </c>
      <c r="R139">
        <v>1</v>
      </c>
      <c r="S139" s="1">
        <v>0</v>
      </c>
      <c r="T139">
        <v>0</v>
      </c>
      <c r="U139">
        <f t="shared" si="2"/>
        <v>39.200000000000003</v>
      </c>
      <c r="V139">
        <v>1</v>
      </c>
      <c r="W139">
        <v>1E-4</v>
      </c>
      <c r="X139">
        <v>0</v>
      </c>
      <c r="Y139">
        <v>1E-4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700.4</v>
      </c>
      <c r="AF139">
        <v>1</v>
      </c>
      <c r="AG139">
        <v>14.6</v>
      </c>
      <c r="AH139">
        <v>1</v>
      </c>
      <c r="AI139">
        <v>1E-4</v>
      </c>
      <c r="AJ139">
        <v>0</v>
      </c>
      <c r="AK139">
        <v>0</v>
      </c>
      <c r="AL139">
        <v>3</v>
      </c>
      <c r="AM139">
        <v>12</v>
      </c>
      <c r="AN139">
        <v>2400</v>
      </c>
    </row>
    <row r="140" spans="1:40">
      <c r="A140" t="s">
        <v>65</v>
      </c>
      <c r="B140" t="s">
        <v>17</v>
      </c>
      <c r="C140" t="s">
        <v>20</v>
      </c>
      <c r="D140" t="s">
        <v>17</v>
      </c>
      <c r="E140">
        <v>2</v>
      </c>
      <c r="F140" t="s">
        <v>153</v>
      </c>
      <c r="G140" t="s">
        <v>165</v>
      </c>
      <c r="H140">
        <v>5</v>
      </c>
      <c r="I140" s="2">
        <v>0.04</v>
      </c>
      <c r="J140">
        <v>0.75</v>
      </c>
      <c r="K140" s="4">
        <v>1</v>
      </c>
      <c r="L140">
        <v>1</v>
      </c>
      <c r="M140">
        <v>6</v>
      </c>
      <c r="N140" t="s">
        <v>63</v>
      </c>
      <c r="O140" t="s">
        <v>57</v>
      </c>
      <c r="P140">
        <v>0</v>
      </c>
      <c r="Q140">
        <v>1E-4</v>
      </c>
      <c r="R140">
        <v>0</v>
      </c>
      <c r="S140" s="1">
        <f>18.2+31</f>
        <v>49.2</v>
      </c>
      <c r="T140">
        <v>1</v>
      </c>
      <c r="U140">
        <f t="shared" si="2"/>
        <v>49.200100000000006</v>
      </c>
      <c r="V140">
        <v>1</v>
      </c>
      <c r="W140" t="s">
        <v>14</v>
      </c>
      <c r="X140" t="s">
        <v>14</v>
      </c>
      <c r="Y140">
        <v>2.4</v>
      </c>
      <c r="Z140">
        <v>1</v>
      </c>
      <c r="AA140">
        <v>1</v>
      </c>
      <c r="AB140" t="s">
        <v>14</v>
      </c>
      <c r="AC140">
        <v>2</v>
      </c>
      <c r="AD140">
        <v>1</v>
      </c>
      <c r="AE140" t="s">
        <v>14</v>
      </c>
      <c r="AF140" t="s">
        <v>14</v>
      </c>
      <c r="AG140">
        <v>1E-4</v>
      </c>
      <c r="AH140">
        <v>0</v>
      </c>
      <c r="AI140">
        <v>1E-4</v>
      </c>
      <c r="AJ140">
        <v>0</v>
      </c>
      <c r="AK140" t="s">
        <v>14</v>
      </c>
      <c r="AL140" t="s">
        <v>14</v>
      </c>
      <c r="AM140" t="s">
        <v>14</v>
      </c>
      <c r="AN140" t="s">
        <v>14</v>
      </c>
    </row>
    <row r="141" spans="1:40">
      <c r="A141" t="s">
        <v>65</v>
      </c>
      <c r="B141" t="s">
        <v>17</v>
      </c>
      <c r="C141" t="s">
        <v>20</v>
      </c>
      <c r="D141" t="s">
        <v>21</v>
      </c>
      <c r="E141">
        <v>2</v>
      </c>
      <c r="F141" t="s">
        <v>153</v>
      </c>
      <c r="G141" t="s">
        <v>166</v>
      </c>
      <c r="H141">
        <v>5</v>
      </c>
      <c r="I141" s="2">
        <v>0.04</v>
      </c>
      <c r="J141">
        <v>0.75</v>
      </c>
      <c r="K141" s="4">
        <v>5</v>
      </c>
      <c r="L141">
        <v>0</v>
      </c>
      <c r="M141">
        <v>6</v>
      </c>
      <c r="N141" t="s">
        <v>63</v>
      </c>
      <c r="O141" t="s">
        <v>57</v>
      </c>
      <c r="P141">
        <v>1</v>
      </c>
      <c r="Q141">
        <f>0.6+9.4+8.2+31</f>
        <v>49.2</v>
      </c>
      <c r="R141">
        <v>1</v>
      </c>
      <c r="S141" s="1">
        <v>0</v>
      </c>
      <c r="T141">
        <v>0</v>
      </c>
      <c r="U141">
        <f t="shared" si="2"/>
        <v>49.2</v>
      </c>
      <c r="V141">
        <v>1</v>
      </c>
      <c r="W141">
        <v>1E-4</v>
      </c>
      <c r="X141">
        <v>0</v>
      </c>
      <c r="Y141">
        <v>16.399999999999999</v>
      </c>
      <c r="Z141">
        <v>2</v>
      </c>
      <c r="AA141">
        <v>1</v>
      </c>
      <c r="AB141">
        <v>0</v>
      </c>
      <c r="AC141">
        <v>0</v>
      </c>
      <c r="AD141">
        <v>0</v>
      </c>
      <c r="AE141">
        <v>487.2</v>
      </c>
      <c r="AF141">
        <v>1</v>
      </c>
      <c r="AG141">
        <v>1.6</v>
      </c>
      <c r="AH141">
        <v>1</v>
      </c>
      <c r="AI141">
        <v>1E-4</v>
      </c>
      <c r="AJ141">
        <v>0</v>
      </c>
      <c r="AK141">
        <v>0</v>
      </c>
      <c r="AL141">
        <v>3</v>
      </c>
      <c r="AM141">
        <v>14</v>
      </c>
      <c r="AN141">
        <v>3.6</v>
      </c>
    </row>
    <row r="142" spans="1:40">
      <c r="A142" t="s">
        <v>65</v>
      </c>
      <c r="B142" t="s">
        <v>17</v>
      </c>
      <c r="C142" t="s">
        <v>22</v>
      </c>
      <c r="D142" t="s">
        <v>17</v>
      </c>
      <c r="E142">
        <v>2</v>
      </c>
      <c r="F142" t="s">
        <v>153</v>
      </c>
      <c r="G142" t="s">
        <v>165</v>
      </c>
      <c r="H142">
        <v>5</v>
      </c>
      <c r="I142" s="2">
        <v>0.19</v>
      </c>
      <c r="J142">
        <v>1.37</v>
      </c>
      <c r="K142" s="4">
        <v>1</v>
      </c>
      <c r="L142">
        <v>1</v>
      </c>
      <c r="M142">
        <v>6</v>
      </c>
      <c r="N142" t="s">
        <v>63</v>
      </c>
      <c r="O142" t="s">
        <v>57</v>
      </c>
      <c r="P142">
        <v>0</v>
      </c>
      <c r="Q142">
        <v>127.6</v>
      </c>
      <c r="R142">
        <v>1</v>
      </c>
      <c r="S142" s="1">
        <v>34.4</v>
      </c>
      <c r="T142">
        <v>1</v>
      </c>
      <c r="U142">
        <f t="shared" si="2"/>
        <v>162</v>
      </c>
      <c r="V142">
        <v>1</v>
      </c>
      <c r="W142" t="s">
        <v>14</v>
      </c>
      <c r="X142" t="s">
        <v>14</v>
      </c>
      <c r="Y142">
        <v>1E-4</v>
      </c>
      <c r="Z142">
        <v>0</v>
      </c>
      <c r="AA142">
        <v>0</v>
      </c>
      <c r="AB142" t="s">
        <v>14</v>
      </c>
      <c r="AC142">
        <v>0</v>
      </c>
      <c r="AD142">
        <v>0</v>
      </c>
      <c r="AE142" t="s">
        <v>14</v>
      </c>
      <c r="AF142" t="s">
        <v>14</v>
      </c>
      <c r="AG142">
        <v>28.6</v>
      </c>
      <c r="AH142">
        <v>1</v>
      </c>
      <c r="AI142">
        <v>1E-4</v>
      </c>
      <c r="AJ142">
        <v>0</v>
      </c>
      <c r="AK142" t="s">
        <v>14</v>
      </c>
      <c r="AL142" t="s">
        <v>14</v>
      </c>
      <c r="AM142" t="s">
        <v>14</v>
      </c>
      <c r="AN142" t="s">
        <v>14</v>
      </c>
    </row>
    <row r="143" spans="1:40">
      <c r="A143" t="s">
        <v>65</v>
      </c>
      <c r="B143" t="s">
        <v>17</v>
      </c>
      <c r="C143" t="s">
        <v>22</v>
      </c>
      <c r="D143" t="s">
        <v>23</v>
      </c>
      <c r="E143">
        <v>2</v>
      </c>
      <c r="F143" t="s">
        <v>153</v>
      </c>
      <c r="G143" t="s">
        <v>166</v>
      </c>
      <c r="H143">
        <v>5</v>
      </c>
      <c r="I143" s="2">
        <v>0.19</v>
      </c>
      <c r="J143">
        <v>1.37</v>
      </c>
      <c r="K143" s="4">
        <v>3</v>
      </c>
      <c r="L143">
        <v>0</v>
      </c>
      <c r="M143">
        <v>6</v>
      </c>
      <c r="N143" t="s">
        <v>63</v>
      </c>
      <c r="O143" t="s">
        <v>57</v>
      </c>
      <c r="P143">
        <v>1</v>
      </c>
      <c r="Q143">
        <f>131+31</f>
        <v>162</v>
      </c>
      <c r="R143">
        <v>1</v>
      </c>
      <c r="S143" s="1">
        <v>0</v>
      </c>
      <c r="T143">
        <v>0</v>
      </c>
      <c r="U143">
        <f t="shared" si="2"/>
        <v>162</v>
      </c>
      <c r="V143">
        <v>1</v>
      </c>
      <c r="W143">
        <v>279.39999999999998</v>
      </c>
      <c r="X143">
        <v>1</v>
      </c>
      <c r="Y143">
        <v>1E-4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491.4</v>
      </c>
      <c r="AF143">
        <v>1</v>
      </c>
      <c r="AG143">
        <f>18.4+80.4+41.4</f>
        <v>140.20000000000002</v>
      </c>
      <c r="AH143">
        <v>1</v>
      </c>
      <c r="AI143">
        <v>1E-4</v>
      </c>
      <c r="AJ143">
        <v>0</v>
      </c>
      <c r="AK143">
        <v>7</v>
      </c>
      <c r="AL143">
        <v>7</v>
      </c>
      <c r="AM143">
        <v>3</v>
      </c>
      <c r="AN143">
        <v>6.6</v>
      </c>
    </row>
    <row r="144" spans="1:40">
      <c r="A144" t="s">
        <v>65</v>
      </c>
      <c r="B144" t="s">
        <v>17</v>
      </c>
      <c r="C144" t="s">
        <v>24</v>
      </c>
      <c r="D144" t="s">
        <v>17</v>
      </c>
      <c r="E144">
        <v>2</v>
      </c>
      <c r="F144" t="s">
        <v>152</v>
      </c>
      <c r="G144" t="s">
        <v>165</v>
      </c>
      <c r="H144">
        <v>5</v>
      </c>
      <c r="I144" s="2">
        <v>0.08</v>
      </c>
      <c r="J144">
        <v>0.57999999999999996</v>
      </c>
      <c r="K144" s="4">
        <v>1</v>
      </c>
      <c r="L144">
        <v>1</v>
      </c>
      <c r="M144">
        <v>6</v>
      </c>
      <c r="N144" t="s">
        <v>63</v>
      </c>
      <c r="O144" t="s">
        <v>57</v>
      </c>
      <c r="P144">
        <v>0</v>
      </c>
      <c r="Q144">
        <f>897.4+127.6</f>
        <v>1025</v>
      </c>
      <c r="R144">
        <v>1</v>
      </c>
      <c r="S144" s="1">
        <f>9.4+8.2+31+3.4</f>
        <v>52</v>
      </c>
      <c r="T144">
        <v>1</v>
      </c>
      <c r="U144">
        <f t="shared" si="2"/>
        <v>1077</v>
      </c>
      <c r="V144">
        <v>1</v>
      </c>
      <c r="W144" t="s">
        <v>14</v>
      </c>
      <c r="X144" t="s">
        <v>14</v>
      </c>
      <c r="Y144">
        <v>1.6</v>
      </c>
      <c r="Z144">
        <v>1</v>
      </c>
      <c r="AA144">
        <v>1</v>
      </c>
      <c r="AB144" t="s">
        <v>14</v>
      </c>
      <c r="AC144">
        <v>0</v>
      </c>
      <c r="AD144">
        <v>0</v>
      </c>
      <c r="AE144" t="s">
        <v>14</v>
      </c>
      <c r="AF144" t="s">
        <v>14</v>
      </c>
      <c r="AG144">
        <v>1E-4</v>
      </c>
      <c r="AH144">
        <v>0</v>
      </c>
      <c r="AI144">
        <v>1E-4</v>
      </c>
      <c r="AJ144">
        <v>0</v>
      </c>
      <c r="AK144" t="s">
        <v>14</v>
      </c>
      <c r="AL144" t="s">
        <v>14</v>
      </c>
      <c r="AM144" t="s">
        <v>14</v>
      </c>
      <c r="AN144" t="s">
        <v>14</v>
      </c>
    </row>
    <row r="145" spans="1:40">
      <c r="A145" t="s">
        <v>65</v>
      </c>
      <c r="B145" t="s">
        <v>17</v>
      </c>
      <c r="C145" t="s">
        <v>24</v>
      </c>
      <c r="D145" t="s">
        <v>25</v>
      </c>
      <c r="E145">
        <v>2</v>
      </c>
      <c r="F145" t="s">
        <v>152</v>
      </c>
      <c r="G145" t="s">
        <v>165</v>
      </c>
      <c r="H145">
        <v>5</v>
      </c>
      <c r="I145" s="2">
        <v>0.08</v>
      </c>
      <c r="J145">
        <v>0.57999999999999996</v>
      </c>
      <c r="K145" s="4">
        <v>4</v>
      </c>
      <c r="L145">
        <v>0</v>
      </c>
      <c r="M145">
        <v>6</v>
      </c>
      <c r="N145" t="s">
        <v>63</v>
      </c>
      <c r="O145" t="s">
        <v>57</v>
      </c>
      <c r="P145">
        <v>1</v>
      </c>
      <c r="Q145">
        <f>897.4+4.4+131+8.2+31</f>
        <v>1072</v>
      </c>
      <c r="R145">
        <v>1</v>
      </c>
      <c r="S145" s="1">
        <v>5</v>
      </c>
      <c r="T145">
        <v>1</v>
      </c>
      <c r="U145">
        <f t="shared" si="2"/>
        <v>1077</v>
      </c>
      <c r="V145">
        <v>1</v>
      </c>
      <c r="W145">
        <v>445.4</v>
      </c>
      <c r="X145">
        <v>1</v>
      </c>
      <c r="Y145">
        <v>1E-4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117</v>
      </c>
      <c r="AF145">
        <v>1</v>
      </c>
      <c r="AG145">
        <v>24.4</v>
      </c>
      <c r="AH145">
        <v>1</v>
      </c>
      <c r="AI145">
        <v>1E-4</v>
      </c>
      <c r="AJ145">
        <v>0</v>
      </c>
      <c r="AK145">
        <v>13</v>
      </c>
      <c r="AL145">
        <v>0</v>
      </c>
      <c r="AM145">
        <v>3</v>
      </c>
      <c r="AN145">
        <v>6.6</v>
      </c>
    </row>
    <row r="146" spans="1:40">
      <c r="A146" t="s">
        <v>65</v>
      </c>
      <c r="B146" t="s">
        <v>17</v>
      </c>
      <c r="C146" t="s">
        <v>26</v>
      </c>
      <c r="D146" t="s">
        <v>19</v>
      </c>
      <c r="E146">
        <v>2</v>
      </c>
      <c r="F146" t="s">
        <v>153</v>
      </c>
      <c r="G146" t="s">
        <v>165</v>
      </c>
      <c r="H146">
        <v>5</v>
      </c>
      <c r="I146" s="2">
        <v>0.03</v>
      </c>
      <c r="J146">
        <v>0.52</v>
      </c>
      <c r="K146" s="4">
        <v>2</v>
      </c>
      <c r="L146">
        <v>0</v>
      </c>
      <c r="M146">
        <v>6</v>
      </c>
      <c r="N146" t="s">
        <v>63</v>
      </c>
      <c r="O146" t="s">
        <v>57</v>
      </c>
      <c r="P146">
        <v>0</v>
      </c>
      <c r="Q146">
        <f>8.2+31</f>
        <v>39.200000000000003</v>
      </c>
      <c r="R146">
        <v>1</v>
      </c>
      <c r="S146" s="1">
        <v>0</v>
      </c>
      <c r="T146">
        <v>0</v>
      </c>
      <c r="U146">
        <f t="shared" si="2"/>
        <v>39.200000000000003</v>
      </c>
      <c r="V146">
        <v>1</v>
      </c>
      <c r="W146" t="s">
        <v>14</v>
      </c>
      <c r="X146" t="s">
        <v>14</v>
      </c>
      <c r="Y146">
        <v>1E-4</v>
      </c>
      <c r="Z146">
        <v>0</v>
      </c>
      <c r="AA146">
        <v>0</v>
      </c>
      <c r="AB146" t="s">
        <v>14</v>
      </c>
      <c r="AC146">
        <v>0</v>
      </c>
      <c r="AD146">
        <v>0</v>
      </c>
      <c r="AE146" t="s">
        <v>14</v>
      </c>
      <c r="AF146" t="s">
        <v>14</v>
      </c>
      <c r="AG146">
        <v>1E-4</v>
      </c>
      <c r="AH146">
        <v>0</v>
      </c>
      <c r="AI146">
        <v>1E-4</v>
      </c>
      <c r="AJ146">
        <v>0</v>
      </c>
      <c r="AK146" t="s">
        <v>14</v>
      </c>
      <c r="AL146" t="s">
        <v>14</v>
      </c>
      <c r="AM146" t="s">
        <v>14</v>
      </c>
      <c r="AN146" t="s">
        <v>14</v>
      </c>
    </row>
    <row r="147" spans="1:40">
      <c r="A147" t="s">
        <v>65</v>
      </c>
      <c r="B147" t="s">
        <v>17</v>
      </c>
      <c r="C147" t="s">
        <v>26</v>
      </c>
      <c r="D147" t="s">
        <v>21</v>
      </c>
      <c r="E147">
        <v>2</v>
      </c>
      <c r="F147" t="s">
        <v>153</v>
      </c>
      <c r="G147" t="s">
        <v>166</v>
      </c>
      <c r="H147">
        <v>5</v>
      </c>
      <c r="I147" s="2">
        <v>0.03</v>
      </c>
      <c r="J147">
        <v>0.52</v>
      </c>
      <c r="K147" s="4">
        <v>5</v>
      </c>
      <c r="L147">
        <v>0</v>
      </c>
      <c r="M147">
        <v>6</v>
      </c>
      <c r="N147" t="s">
        <v>63</v>
      </c>
      <c r="O147" t="s">
        <v>57</v>
      </c>
      <c r="P147">
        <v>0</v>
      </c>
      <c r="Q147">
        <v>39.200000000000003</v>
      </c>
      <c r="R147">
        <v>1</v>
      </c>
      <c r="S147" s="1">
        <v>0</v>
      </c>
      <c r="T147">
        <v>0</v>
      </c>
      <c r="U147">
        <f t="shared" si="2"/>
        <v>39.200000000000003</v>
      </c>
      <c r="V147">
        <v>1</v>
      </c>
      <c r="W147" t="s">
        <v>14</v>
      </c>
      <c r="X147" t="s">
        <v>14</v>
      </c>
      <c r="Y147">
        <v>1E-4</v>
      </c>
      <c r="Z147">
        <v>0</v>
      </c>
      <c r="AA147">
        <v>0</v>
      </c>
      <c r="AB147" t="s">
        <v>14</v>
      </c>
      <c r="AC147">
        <v>0</v>
      </c>
      <c r="AD147">
        <v>0</v>
      </c>
      <c r="AE147" t="s">
        <v>14</v>
      </c>
      <c r="AF147" t="s">
        <v>14</v>
      </c>
      <c r="AG147">
        <v>1E-4</v>
      </c>
      <c r="AH147">
        <v>0</v>
      </c>
      <c r="AI147">
        <v>1E-4</v>
      </c>
      <c r="AJ147">
        <v>0</v>
      </c>
      <c r="AK147" t="s">
        <v>14</v>
      </c>
      <c r="AL147" t="s">
        <v>14</v>
      </c>
      <c r="AM147" t="s">
        <v>14</v>
      </c>
      <c r="AN147" t="s">
        <v>14</v>
      </c>
    </row>
    <row r="148" spans="1:40">
      <c r="A148" t="s">
        <v>65</v>
      </c>
      <c r="B148" t="s">
        <v>17</v>
      </c>
      <c r="C148" t="s">
        <v>27</v>
      </c>
      <c r="D148" t="s">
        <v>19</v>
      </c>
      <c r="E148">
        <v>2</v>
      </c>
      <c r="F148" t="s">
        <v>153</v>
      </c>
      <c r="G148" t="s">
        <v>165</v>
      </c>
      <c r="H148">
        <v>5</v>
      </c>
      <c r="I148" s="2">
        <v>0.14000000000000001</v>
      </c>
      <c r="J148">
        <v>1.82</v>
      </c>
      <c r="K148" s="4">
        <v>2</v>
      </c>
      <c r="L148">
        <v>0</v>
      </c>
      <c r="M148">
        <v>6</v>
      </c>
      <c r="N148" t="s">
        <v>63</v>
      </c>
      <c r="O148" t="s">
        <v>57</v>
      </c>
      <c r="P148">
        <v>0</v>
      </c>
      <c r="Q148">
        <v>31</v>
      </c>
      <c r="R148">
        <v>1</v>
      </c>
      <c r="S148" s="1">
        <v>0</v>
      </c>
      <c r="T148">
        <v>0</v>
      </c>
      <c r="U148">
        <f t="shared" si="2"/>
        <v>31</v>
      </c>
      <c r="V148">
        <v>1</v>
      </c>
      <c r="W148" t="s">
        <v>14</v>
      </c>
      <c r="X148" t="s">
        <v>14</v>
      </c>
      <c r="Y148">
        <v>1E-4</v>
      </c>
      <c r="Z148">
        <v>0</v>
      </c>
      <c r="AA148">
        <v>0</v>
      </c>
      <c r="AB148" t="s">
        <v>14</v>
      </c>
      <c r="AC148">
        <v>0</v>
      </c>
      <c r="AD148">
        <v>0</v>
      </c>
      <c r="AE148" t="s">
        <v>14</v>
      </c>
      <c r="AF148" t="s">
        <v>14</v>
      </c>
      <c r="AG148">
        <v>1E-4</v>
      </c>
      <c r="AH148">
        <v>0</v>
      </c>
      <c r="AI148">
        <v>1E-4</v>
      </c>
      <c r="AJ148">
        <v>0</v>
      </c>
      <c r="AK148" t="s">
        <v>14</v>
      </c>
      <c r="AL148" t="s">
        <v>14</v>
      </c>
      <c r="AM148" t="s">
        <v>14</v>
      </c>
      <c r="AN148" t="s">
        <v>14</v>
      </c>
    </row>
    <row r="149" spans="1:40">
      <c r="A149" t="s">
        <v>65</v>
      </c>
      <c r="B149" t="s">
        <v>17</v>
      </c>
      <c r="C149" t="s">
        <v>27</v>
      </c>
      <c r="D149" t="s">
        <v>23</v>
      </c>
      <c r="E149">
        <v>2</v>
      </c>
      <c r="F149" t="s">
        <v>153</v>
      </c>
      <c r="G149" t="s">
        <v>166</v>
      </c>
      <c r="H149">
        <v>5</v>
      </c>
      <c r="I149" s="2">
        <v>0.14000000000000001</v>
      </c>
      <c r="J149">
        <v>1.82</v>
      </c>
      <c r="K149" s="4">
        <v>3</v>
      </c>
      <c r="L149">
        <v>0</v>
      </c>
      <c r="M149">
        <v>6</v>
      </c>
      <c r="N149" t="s">
        <v>63</v>
      </c>
      <c r="O149" t="s">
        <v>57</v>
      </c>
      <c r="P149">
        <v>0</v>
      </c>
      <c r="Q149">
        <v>31</v>
      </c>
      <c r="R149">
        <v>1</v>
      </c>
      <c r="S149" s="1">
        <v>0</v>
      </c>
      <c r="T149">
        <v>0</v>
      </c>
      <c r="U149">
        <f t="shared" si="2"/>
        <v>31</v>
      </c>
      <c r="V149">
        <v>1</v>
      </c>
      <c r="W149" t="s">
        <v>14</v>
      </c>
      <c r="X149" t="s">
        <v>14</v>
      </c>
      <c r="Y149">
        <v>1E-4</v>
      </c>
      <c r="Z149">
        <v>0</v>
      </c>
      <c r="AA149">
        <v>0</v>
      </c>
      <c r="AB149" t="s">
        <v>14</v>
      </c>
      <c r="AC149">
        <v>0</v>
      </c>
      <c r="AD149">
        <v>0</v>
      </c>
      <c r="AE149" t="s">
        <v>14</v>
      </c>
      <c r="AF149" t="s">
        <v>14</v>
      </c>
      <c r="AG149">
        <v>1E-4</v>
      </c>
      <c r="AH149">
        <v>0</v>
      </c>
      <c r="AI149">
        <v>1E-4</v>
      </c>
      <c r="AJ149">
        <v>0</v>
      </c>
      <c r="AK149" t="s">
        <v>14</v>
      </c>
      <c r="AL149" t="s">
        <v>14</v>
      </c>
      <c r="AM149" t="s">
        <v>14</v>
      </c>
      <c r="AN149" t="s">
        <v>14</v>
      </c>
    </row>
    <row r="150" spans="1:40">
      <c r="A150" t="s">
        <v>65</v>
      </c>
      <c r="B150" t="s">
        <v>17</v>
      </c>
      <c r="C150" t="s">
        <v>28</v>
      </c>
      <c r="D150" t="s">
        <v>19</v>
      </c>
      <c r="E150">
        <v>2</v>
      </c>
      <c r="F150" t="s">
        <v>152</v>
      </c>
      <c r="G150" t="s">
        <v>165</v>
      </c>
      <c r="H150">
        <v>5</v>
      </c>
      <c r="I150" s="2">
        <v>0.1</v>
      </c>
      <c r="J150">
        <v>1.0900000000000001</v>
      </c>
      <c r="K150" s="4">
        <v>2</v>
      </c>
      <c r="L150">
        <v>0</v>
      </c>
      <c r="M150">
        <v>6</v>
      </c>
      <c r="N150" t="s">
        <v>63</v>
      </c>
      <c r="O150" t="s">
        <v>57</v>
      </c>
      <c r="P150">
        <v>0</v>
      </c>
      <c r="Q150">
        <f>8.2+31</f>
        <v>39.200000000000003</v>
      </c>
      <c r="R150">
        <v>1</v>
      </c>
      <c r="S150" s="1">
        <v>0</v>
      </c>
      <c r="T150">
        <v>0</v>
      </c>
      <c r="U150">
        <f t="shared" si="2"/>
        <v>39.200000000000003</v>
      </c>
      <c r="V150">
        <v>1</v>
      </c>
      <c r="W150" t="s">
        <v>14</v>
      </c>
      <c r="X150" t="s">
        <v>14</v>
      </c>
      <c r="Y150">
        <v>1E-4</v>
      </c>
      <c r="Z150">
        <v>0</v>
      </c>
      <c r="AA150">
        <v>0</v>
      </c>
      <c r="AB150" t="s">
        <v>14</v>
      </c>
      <c r="AC150">
        <v>0</v>
      </c>
      <c r="AD150">
        <v>0</v>
      </c>
      <c r="AE150" t="s">
        <v>14</v>
      </c>
      <c r="AF150" t="s">
        <v>14</v>
      </c>
      <c r="AG150">
        <v>14.6</v>
      </c>
      <c r="AH150">
        <v>1</v>
      </c>
      <c r="AI150">
        <v>1E-4</v>
      </c>
      <c r="AJ150">
        <v>0</v>
      </c>
      <c r="AK150" t="s">
        <v>14</v>
      </c>
      <c r="AL150" t="s">
        <v>14</v>
      </c>
      <c r="AM150" t="s">
        <v>14</v>
      </c>
      <c r="AN150" t="s">
        <v>14</v>
      </c>
    </row>
    <row r="151" spans="1:40">
      <c r="A151" t="s">
        <v>65</v>
      </c>
      <c r="B151" t="s">
        <v>17</v>
      </c>
      <c r="C151" t="s">
        <v>28</v>
      </c>
      <c r="D151" t="s">
        <v>25</v>
      </c>
      <c r="E151">
        <v>2</v>
      </c>
      <c r="F151" t="s">
        <v>152</v>
      </c>
      <c r="G151" t="s">
        <v>165</v>
      </c>
      <c r="H151">
        <v>5</v>
      </c>
      <c r="I151" s="2">
        <v>0.1</v>
      </c>
      <c r="J151">
        <v>1.0900000000000001</v>
      </c>
      <c r="K151" s="4">
        <v>4</v>
      </c>
      <c r="L151">
        <v>0</v>
      </c>
      <c r="M151">
        <v>6</v>
      </c>
      <c r="N151" t="s">
        <v>63</v>
      </c>
      <c r="O151" t="s">
        <v>57</v>
      </c>
      <c r="P151">
        <v>0</v>
      </c>
      <c r="Q151">
        <v>39.200000000000003</v>
      </c>
      <c r="R151">
        <v>1</v>
      </c>
      <c r="S151" s="1">
        <v>5</v>
      </c>
      <c r="T151">
        <v>1</v>
      </c>
      <c r="U151">
        <f t="shared" si="2"/>
        <v>44.2</v>
      </c>
      <c r="V151">
        <v>1</v>
      </c>
      <c r="W151" t="s">
        <v>14</v>
      </c>
      <c r="X151" t="s">
        <v>14</v>
      </c>
      <c r="Y151">
        <v>1E-4</v>
      </c>
      <c r="Z151">
        <v>0</v>
      </c>
      <c r="AA151">
        <v>0</v>
      </c>
      <c r="AB151" t="s">
        <v>14</v>
      </c>
      <c r="AC151">
        <v>0</v>
      </c>
      <c r="AD151">
        <v>0</v>
      </c>
      <c r="AE151" t="s">
        <v>14</v>
      </c>
      <c r="AF151" t="s">
        <v>14</v>
      </c>
      <c r="AG151">
        <v>1E-4</v>
      </c>
      <c r="AH151">
        <v>0</v>
      </c>
      <c r="AI151">
        <v>1E-4</v>
      </c>
      <c r="AJ151">
        <v>0</v>
      </c>
      <c r="AK151" t="s">
        <v>14</v>
      </c>
      <c r="AL151" t="s">
        <v>14</v>
      </c>
      <c r="AM151" t="s">
        <v>14</v>
      </c>
      <c r="AN151" t="s">
        <v>14</v>
      </c>
    </row>
    <row r="152" spans="1:40">
      <c r="A152" t="s">
        <v>65</v>
      </c>
      <c r="B152" t="s">
        <v>17</v>
      </c>
      <c r="C152" t="s">
        <v>29</v>
      </c>
      <c r="D152" t="s">
        <v>21</v>
      </c>
      <c r="E152">
        <v>2</v>
      </c>
      <c r="F152" t="s">
        <v>154</v>
      </c>
      <c r="G152" t="s">
        <v>166</v>
      </c>
      <c r="H152">
        <v>5</v>
      </c>
      <c r="I152" s="2">
        <v>0.04</v>
      </c>
      <c r="J152">
        <v>0.41</v>
      </c>
      <c r="K152" s="4">
        <v>5</v>
      </c>
      <c r="L152">
        <v>0</v>
      </c>
      <c r="M152">
        <v>6</v>
      </c>
      <c r="N152" t="s">
        <v>63</v>
      </c>
      <c r="O152" t="s">
        <v>57</v>
      </c>
      <c r="P152">
        <v>0</v>
      </c>
      <c r="Q152">
        <v>31</v>
      </c>
      <c r="R152">
        <v>1</v>
      </c>
      <c r="S152" s="1">
        <v>0</v>
      </c>
      <c r="T152">
        <v>0</v>
      </c>
      <c r="U152">
        <f t="shared" si="2"/>
        <v>31</v>
      </c>
      <c r="V152">
        <v>1</v>
      </c>
      <c r="W152" t="s">
        <v>14</v>
      </c>
      <c r="X152" t="s">
        <v>14</v>
      </c>
      <c r="Y152">
        <v>12.4</v>
      </c>
      <c r="Z152">
        <v>5</v>
      </c>
      <c r="AA152">
        <v>1</v>
      </c>
      <c r="AB152" t="s">
        <v>14</v>
      </c>
      <c r="AC152">
        <v>0</v>
      </c>
      <c r="AD152">
        <v>0</v>
      </c>
      <c r="AE152" t="s">
        <v>14</v>
      </c>
      <c r="AF152" t="s">
        <v>14</v>
      </c>
      <c r="AG152">
        <v>1E-4</v>
      </c>
      <c r="AH152">
        <v>0</v>
      </c>
      <c r="AI152">
        <v>1E-4</v>
      </c>
      <c r="AJ152">
        <v>0</v>
      </c>
      <c r="AK152" t="s">
        <v>14</v>
      </c>
      <c r="AL152" t="s">
        <v>14</v>
      </c>
      <c r="AM152" t="s">
        <v>14</v>
      </c>
      <c r="AN152" t="s">
        <v>14</v>
      </c>
    </row>
    <row r="153" spans="1:40">
      <c r="A153" t="s">
        <v>65</v>
      </c>
      <c r="B153" t="s">
        <v>17</v>
      </c>
      <c r="C153" t="s">
        <v>29</v>
      </c>
      <c r="D153" t="s">
        <v>23</v>
      </c>
      <c r="E153">
        <v>2</v>
      </c>
      <c r="F153" t="s">
        <v>154</v>
      </c>
      <c r="G153" t="s">
        <v>166</v>
      </c>
      <c r="H153">
        <v>5</v>
      </c>
      <c r="I153" s="2">
        <v>0.04</v>
      </c>
      <c r="J153">
        <v>0.41</v>
      </c>
      <c r="K153" s="4">
        <v>3</v>
      </c>
      <c r="L153">
        <v>0</v>
      </c>
      <c r="M153">
        <v>6</v>
      </c>
      <c r="N153" t="s">
        <v>63</v>
      </c>
      <c r="O153" t="s">
        <v>57</v>
      </c>
      <c r="P153">
        <v>0</v>
      </c>
      <c r="Q153">
        <v>31</v>
      </c>
      <c r="R153">
        <v>1</v>
      </c>
      <c r="S153" s="1">
        <v>0</v>
      </c>
      <c r="T153">
        <v>0</v>
      </c>
      <c r="U153">
        <f t="shared" si="2"/>
        <v>31</v>
      </c>
      <c r="V153">
        <v>1</v>
      </c>
      <c r="W153" t="s">
        <v>14</v>
      </c>
      <c r="X153" t="s">
        <v>14</v>
      </c>
      <c r="Y153">
        <f>55.4+11.6</f>
        <v>67</v>
      </c>
      <c r="Z153">
        <v>7</v>
      </c>
      <c r="AA153">
        <v>1</v>
      </c>
      <c r="AB153" t="s">
        <v>14</v>
      </c>
      <c r="AC153">
        <v>0</v>
      </c>
      <c r="AD153">
        <v>0</v>
      </c>
      <c r="AE153" t="s">
        <v>14</v>
      </c>
      <c r="AF153" t="s">
        <v>14</v>
      </c>
      <c r="AG153">
        <v>1E-4</v>
      </c>
      <c r="AH153">
        <v>0</v>
      </c>
      <c r="AI153">
        <v>1E-4</v>
      </c>
      <c r="AJ153">
        <v>0</v>
      </c>
      <c r="AK153" t="s">
        <v>14</v>
      </c>
      <c r="AL153" t="s">
        <v>14</v>
      </c>
      <c r="AM153" t="s">
        <v>14</v>
      </c>
      <c r="AN153" t="s">
        <v>14</v>
      </c>
    </row>
    <row r="154" spans="1:40">
      <c r="A154" t="s">
        <v>65</v>
      </c>
      <c r="B154" t="s">
        <v>17</v>
      </c>
      <c r="C154" t="s">
        <v>30</v>
      </c>
      <c r="D154" t="s">
        <v>21</v>
      </c>
      <c r="E154">
        <v>2</v>
      </c>
      <c r="F154" t="s">
        <v>153</v>
      </c>
      <c r="G154" t="s">
        <v>166</v>
      </c>
      <c r="H154">
        <v>5</v>
      </c>
      <c r="I154" s="2">
        <v>0.05</v>
      </c>
      <c r="J154">
        <v>1.23</v>
      </c>
      <c r="K154" s="4">
        <v>5</v>
      </c>
      <c r="L154">
        <v>0</v>
      </c>
      <c r="M154">
        <v>6</v>
      </c>
      <c r="N154" t="s">
        <v>63</v>
      </c>
      <c r="O154" t="s">
        <v>57</v>
      </c>
      <c r="P154">
        <v>0</v>
      </c>
      <c r="Q154">
        <f>9.4+8.2+31</f>
        <v>48.6</v>
      </c>
      <c r="R154">
        <v>1</v>
      </c>
      <c r="S154" s="1">
        <v>0</v>
      </c>
      <c r="T154">
        <v>0</v>
      </c>
      <c r="U154">
        <f t="shared" si="2"/>
        <v>48.6</v>
      </c>
      <c r="V154">
        <v>1</v>
      </c>
      <c r="W154" t="s">
        <v>14</v>
      </c>
      <c r="X154" t="s">
        <v>14</v>
      </c>
      <c r="Y154">
        <v>1E-4</v>
      </c>
      <c r="Z154">
        <v>0</v>
      </c>
      <c r="AA154">
        <v>0</v>
      </c>
      <c r="AB154" t="s">
        <v>14</v>
      </c>
      <c r="AC154">
        <v>0</v>
      </c>
      <c r="AD154">
        <v>0</v>
      </c>
      <c r="AE154" t="s">
        <v>14</v>
      </c>
      <c r="AF154" t="s">
        <v>14</v>
      </c>
      <c r="AG154">
        <v>1E-4</v>
      </c>
      <c r="AH154">
        <v>0</v>
      </c>
      <c r="AI154">
        <v>1E-4</v>
      </c>
      <c r="AJ154">
        <v>0</v>
      </c>
      <c r="AK154" t="s">
        <v>14</v>
      </c>
      <c r="AL154" t="s">
        <v>14</v>
      </c>
      <c r="AM154" t="s">
        <v>14</v>
      </c>
      <c r="AN154" t="s">
        <v>14</v>
      </c>
    </row>
    <row r="155" spans="1:40">
      <c r="A155" t="s">
        <v>65</v>
      </c>
      <c r="B155" t="s">
        <v>17</v>
      </c>
      <c r="C155" t="s">
        <v>30</v>
      </c>
      <c r="D155" t="s">
        <v>25</v>
      </c>
      <c r="E155">
        <v>2</v>
      </c>
      <c r="F155" t="s">
        <v>153</v>
      </c>
      <c r="G155" t="s">
        <v>165</v>
      </c>
      <c r="H155">
        <v>5</v>
      </c>
      <c r="I155" s="2">
        <v>0.05</v>
      </c>
      <c r="J155">
        <v>1.23</v>
      </c>
      <c r="K155" s="4">
        <v>4</v>
      </c>
      <c r="L155">
        <v>0</v>
      </c>
      <c r="M155">
        <v>6</v>
      </c>
      <c r="N155" t="s">
        <v>63</v>
      </c>
      <c r="O155" t="s">
        <v>57</v>
      </c>
      <c r="P155">
        <v>0</v>
      </c>
      <c r="Q155">
        <f>4.4+8.2+31</f>
        <v>43.6</v>
      </c>
      <c r="R155">
        <v>1</v>
      </c>
      <c r="S155" s="1">
        <v>0</v>
      </c>
      <c r="T155">
        <v>0</v>
      </c>
      <c r="U155">
        <f t="shared" si="2"/>
        <v>43.6</v>
      </c>
      <c r="V155">
        <v>1</v>
      </c>
      <c r="W155" t="s">
        <v>14</v>
      </c>
      <c r="X155" t="s">
        <v>14</v>
      </c>
      <c r="Y155">
        <v>1E-4</v>
      </c>
      <c r="Z155">
        <v>0</v>
      </c>
      <c r="AA155">
        <v>0</v>
      </c>
      <c r="AB155" t="s">
        <v>14</v>
      </c>
      <c r="AC155">
        <v>0</v>
      </c>
      <c r="AD155">
        <v>0</v>
      </c>
      <c r="AE155" t="s">
        <v>14</v>
      </c>
      <c r="AF155" t="s">
        <v>14</v>
      </c>
      <c r="AG155">
        <v>1E-4</v>
      </c>
      <c r="AH155">
        <v>0</v>
      </c>
      <c r="AI155">
        <v>1E-4</v>
      </c>
      <c r="AJ155">
        <v>0</v>
      </c>
      <c r="AK155" t="s">
        <v>14</v>
      </c>
      <c r="AL155" t="s">
        <v>14</v>
      </c>
      <c r="AM155" t="s">
        <v>14</v>
      </c>
      <c r="AN155" t="s">
        <v>14</v>
      </c>
    </row>
    <row r="156" spans="1:40">
      <c r="A156" t="s">
        <v>65</v>
      </c>
      <c r="B156" t="s">
        <v>17</v>
      </c>
      <c r="C156" t="s">
        <v>31</v>
      </c>
      <c r="D156" t="s">
        <v>23</v>
      </c>
      <c r="E156">
        <v>2</v>
      </c>
      <c r="F156" t="s">
        <v>153</v>
      </c>
      <c r="G156" t="s">
        <v>166</v>
      </c>
      <c r="H156">
        <v>5</v>
      </c>
      <c r="I156" s="2">
        <v>0.1</v>
      </c>
      <c r="J156">
        <v>2</v>
      </c>
      <c r="K156" s="4">
        <v>3</v>
      </c>
      <c r="L156">
        <v>0</v>
      </c>
      <c r="M156">
        <v>6</v>
      </c>
      <c r="N156" t="s">
        <v>63</v>
      </c>
      <c r="O156" t="s">
        <v>57</v>
      </c>
      <c r="P156">
        <v>0</v>
      </c>
      <c r="Q156">
        <f>117.8+131+31</f>
        <v>279.8</v>
      </c>
      <c r="R156">
        <v>1</v>
      </c>
      <c r="S156" s="1">
        <v>0</v>
      </c>
      <c r="T156">
        <v>0</v>
      </c>
      <c r="U156">
        <f t="shared" si="2"/>
        <v>279.8</v>
      </c>
      <c r="V156">
        <v>1</v>
      </c>
      <c r="W156" t="s">
        <v>14</v>
      </c>
      <c r="X156" t="s">
        <v>14</v>
      </c>
      <c r="Y156">
        <v>1E-4</v>
      </c>
      <c r="Z156">
        <v>0</v>
      </c>
      <c r="AA156">
        <v>0</v>
      </c>
      <c r="AB156" t="s">
        <v>14</v>
      </c>
      <c r="AC156">
        <v>0</v>
      </c>
      <c r="AD156">
        <v>0</v>
      </c>
      <c r="AE156" t="s">
        <v>14</v>
      </c>
      <c r="AF156" t="s">
        <v>14</v>
      </c>
      <c r="AG156">
        <f>18.4+41.4</f>
        <v>59.8</v>
      </c>
      <c r="AH156">
        <v>1</v>
      </c>
      <c r="AI156">
        <v>1E-4</v>
      </c>
      <c r="AJ156">
        <v>0</v>
      </c>
      <c r="AK156" t="s">
        <v>14</v>
      </c>
      <c r="AL156" t="s">
        <v>14</v>
      </c>
      <c r="AM156" t="s">
        <v>14</v>
      </c>
      <c r="AN156" t="s">
        <v>14</v>
      </c>
    </row>
    <row r="157" spans="1:40">
      <c r="A157" t="s">
        <v>65</v>
      </c>
      <c r="B157" t="s">
        <v>17</v>
      </c>
      <c r="C157" t="s">
        <v>31</v>
      </c>
      <c r="D157" t="s">
        <v>25</v>
      </c>
      <c r="E157">
        <v>2</v>
      </c>
      <c r="F157" t="s">
        <v>153</v>
      </c>
      <c r="G157" t="s">
        <v>165</v>
      </c>
      <c r="H157">
        <v>5</v>
      </c>
      <c r="I157" s="2">
        <v>0.1</v>
      </c>
      <c r="J157">
        <v>2</v>
      </c>
      <c r="K157" s="4">
        <v>4</v>
      </c>
      <c r="L157">
        <v>0</v>
      </c>
      <c r="M157">
        <v>6</v>
      </c>
      <c r="N157" t="s">
        <v>63</v>
      </c>
      <c r="O157" t="s">
        <v>57</v>
      </c>
      <c r="P157">
        <v>0</v>
      </c>
      <c r="Q157">
        <v>279.8</v>
      </c>
      <c r="R157">
        <v>1</v>
      </c>
      <c r="S157" s="1">
        <v>0</v>
      </c>
      <c r="T157">
        <v>0</v>
      </c>
      <c r="U157">
        <f t="shared" si="2"/>
        <v>279.8</v>
      </c>
      <c r="V157">
        <v>1</v>
      </c>
      <c r="W157" t="s">
        <v>14</v>
      </c>
      <c r="X157" t="s">
        <v>14</v>
      </c>
      <c r="Y157">
        <v>10</v>
      </c>
      <c r="Z157">
        <v>4</v>
      </c>
      <c r="AA157">
        <v>1</v>
      </c>
      <c r="AB157" t="s">
        <v>14</v>
      </c>
      <c r="AC157">
        <v>0</v>
      </c>
      <c r="AD157">
        <v>0</v>
      </c>
      <c r="AE157" t="s">
        <v>14</v>
      </c>
      <c r="AF157" t="s">
        <v>14</v>
      </c>
      <c r="AG157">
        <v>1E-4</v>
      </c>
      <c r="AH157">
        <v>0</v>
      </c>
      <c r="AI157">
        <v>1E-4</v>
      </c>
      <c r="AJ157">
        <v>0</v>
      </c>
      <c r="AK157" t="s">
        <v>14</v>
      </c>
      <c r="AL157" t="s">
        <v>14</v>
      </c>
      <c r="AM157" t="s">
        <v>14</v>
      </c>
      <c r="AN157" t="s">
        <v>14</v>
      </c>
    </row>
    <row r="158" spans="1:40">
      <c r="A158" t="s">
        <v>65</v>
      </c>
      <c r="B158" t="s">
        <v>159</v>
      </c>
      <c r="C158" t="s">
        <v>33</v>
      </c>
      <c r="D158" t="s">
        <v>11</v>
      </c>
      <c r="E158">
        <v>2</v>
      </c>
      <c r="F158" t="s">
        <v>152</v>
      </c>
      <c r="G158" t="s">
        <v>165</v>
      </c>
      <c r="H158">
        <v>3</v>
      </c>
      <c r="I158">
        <v>0.05</v>
      </c>
      <c r="J158">
        <v>0.18</v>
      </c>
      <c r="K158">
        <v>1</v>
      </c>
      <c r="L158">
        <v>1</v>
      </c>
      <c r="M158">
        <v>1</v>
      </c>
      <c r="N158" t="s">
        <v>39</v>
      </c>
      <c r="O158" t="s">
        <v>56</v>
      </c>
      <c r="P158">
        <v>1</v>
      </c>
      <c r="Q158">
        <v>37.299999999999997</v>
      </c>
      <c r="R158">
        <v>1</v>
      </c>
      <c r="S158">
        <v>0</v>
      </c>
      <c r="T158">
        <v>0</v>
      </c>
      <c r="U158">
        <f t="shared" si="2"/>
        <v>37.299999999999997</v>
      </c>
      <c r="V158">
        <v>1</v>
      </c>
      <c r="W158">
        <v>480</v>
      </c>
      <c r="X158">
        <v>1</v>
      </c>
      <c r="Y158">
        <v>1E-4</v>
      </c>
      <c r="Z158">
        <v>0</v>
      </c>
      <c r="AA158">
        <v>0</v>
      </c>
      <c r="AB158">
        <v>1</v>
      </c>
      <c r="AC158">
        <v>0</v>
      </c>
      <c r="AD158">
        <v>0</v>
      </c>
      <c r="AE158">
        <v>400.4</v>
      </c>
      <c r="AF158">
        <v>1</v>
      </c>
      <c r="AG158">
        <v>7.2</v>
      </c>
      <c r="AH158">
        <v>1</v>
      </c>
      <c r="AI158">
        <v>1E-4</v>
      </c>
      <c r="AJ158">
        <v>0</v>
      </c>
      <c r="AK158">
        <v>0</v>
      </c>
      <c r="AL158">
        <v>5</v>
      </c>
      <c r="AM158">
        <v>13</v>
      </c>
      <c r="AN158">
        <v>3.6</v>
      </c>
    </row>
    <row r="159" spans="1:40">
      <c r="A159" t="s">
        <v>65</v>
      </c>
      <c r="B159" t="s">
        <v>159</v>
      </c>
      <c r="C159" t="s">
        <v>33</v>
      </c>
      <c r="D159" t="s">
        <v>36</v>
      </c>
      <c r="E159">
        <v>2</v>
      </c>
      <c r="F159" t="s">
        <v>152</v>
      </c>
      <c r="G159" t="s">
        <v>165</v>
      </c>
      <c r="H159">
        <v>3</v>
      </c>
      <c r="I159">
        <v>0.05</v>
      </c>
      <c r="J159">
        <v>0.18</v>
      </c>
      <c r="K159">
        <v>2</v>
      </c>
      <c r="L159">
        <v>0</v>
      </c>
      <c r="M159">
        <v>1</v>
      </c>
      <c r="N159" t="s">
        <v>39</v>
      </c>
      <c r="O159" t="s">
        <v>56</v>
      </c>
      <c r="P159">
        <v>1</v>
      </c>
      <c r="Q159">
        <v>37.299999999999997</v>
      </c>
      <c r="R159">
        <v>1</v>
      </c>
      <c r="S159">
        <v>0</v>
      </c>
      <c r="T159">
        <v>0</v>
      </c>
      <c r="U159">
        <f t="shared" si="2"/>
        <v>37.299999999999997</v>
      </c>
      <c r="V159">
        <v>1</v>
      </c>
      <c r="W159">
        <v>2250.1999999999998</v>
      </c>
      <c r="X159">
        <v>1</v>
      </c>
      <c r="Y159">
        <v>12</v>
      </c>
      <c r="Z159">
        <v>3</v>
      </c>
      <c r="AA159">
        <v>1</v>
      </c>
      <c r="AB159">
        <v>0</v>
      </c>
      <c r="AC159">
        <v>0</v>
      </c>
      <c r="AD159">
        <v>0</v>
      </c>
      <c r="AE159">
        <v>16.2</v>
      </c>
      <c r="AF159">
        <v>1</v>
      </c>
      <c r="AG159">
        <v>1E-4</v>
      </c>
      <c r="AH159">
        <v>0</v>
      </c>
      <c r="AI159">
        <v>1E-4</v>
      </c>
      <c r="AJ159">
        <v>0</v>
      </c>
      <c r="AK159">
        <v>19</v>
      </c>
      <c r="AL159">
        <v>0</v>
      </c>
      <c r="AM159">
        <v>1</v>
      </c>
      <c r="AN159">
        <v>6.8</v>
      </c>
    </row>
    <row r="160" spans="1:40">
      <c r="A160" t="s">
        <v>65</v>
      </c>
      <c r="B160" t="s">
        <v>159</v>
      </c>
      <c r="C160" t="s">
        <v>34</v>
      </c>
      <c r="D160" t="s">
        <v>11</v>
      </c>
      <c r="E160">
        <v>2</v>
      </c>
      <c r="F160" t="s">
        <v>153</v>
      </c>
      <c r="G160" t="s">
        <v>165</v>
      </c>
      <c r="H160">
        <v>3</v>
      </c>
      <c r="I160">
        <v>0.22</v>
      </c>
      <c r="J160">
        <v>0.52</v>
      </c>
      <c r="K160">
        <v>1</v>
      </c>
      <c r="L160">
        <v>1</v>
      </c>
      <c r="M160">
        <v>1</v>
      </c>
      <c r="N160" t="s">
        <v>39</v>
      </c>
      <c r="O160" t="s">
        <v>56</v>
      </c>
      <c r="P160">
        <v>0</v>
      </c>
      <c r="Q160">
        <v>1E-4</v>
      </c>
      <c r="R160">
        <v>0</v>
      </c>
      <c r="S160">
        <v>0</v>
      </c>
      <c r="T160">
        <v>0</v>
      </c>
      <c r="U160">
        <f t="shared" si="2"/>
        <v>1E-4</v>
      </c>
      <c r="V160">
        <v>0</v>
      </c>
      <c r="W160" s="1" t="s">
        <v>14</v>
      </c>
      <c r="X160" t="s">
        <v>14</v>
      </c>
      <c r="Y160">
        <v>1</v>
      </c>
      <c r="Z160">
        <v>1</v>
      </c>
      <c r="AA160">
        <v>1</v>
      </c>
      <c r="AB160" s="1" t="s">
        <v>14</v>
      </c>
      <c r="AC160" s="1" t="s">
        <v>14</v>
      </c>
      <c r="AD160" t="s">
        <v>14</v>
      </c>
      <c r="AE160" t="s">
        <v>14</v>
      </c>
      <c r="AF160" t="s">
        <v>14</v>
      </c>
      <c r="AG160">
        <v>1E-4</v>
      </c>
      <c r="AH160">
        <v>0</v>
      </c>
      <c r="AI160">
        <v>1E-4</v>
      </c>
      <c r="AJ160">
        <v>0</v>
      </c>
      <c r="AK160" t="s">
        <v>14</v>
      </c>
      <c r="AL160" t="s">
        <v>14</v>
      </c>
      <c r="AM160" t="s">
        <v>14</v>
      </c>
      <c r="AN160" t="s">
        <v>14</v>
      </c>
    </row>
    <row r="161" spans="1:40">
      <c r="A161" t="s">
        <v>65</v>
      </c>
      <c r="B161" t="s">
        <v>159</v>
      </c>
      <c r="C161" t="s">
        <v>34</v>
      </c>
      <c r="D161" t="s">
        <v>37</v>
      </c>
      <c r="E161">
        <v>2</v>
      </c>
      <c r="F161" t="s">
        <v>153</v>
      </c>
      <c r="G161" t="s">
        <v>166</v>
      </c>
      <c r="H161">
        <v>3</v>
      </c>
      <c r="I161">
        <v>0.22</v>
      </c>
      <c r="J161">
        <v>0.52</v>
      </c>
      <c r="K161">
        <v>3</v>
      </c>
      <c r="L161">
        <v>0</v>
      </c>
      <c r="M161">
        <v>1</v>
      </c>
      <c r="N161" t="s">
        <v>39</v>
      </c>
      <c r="O161" t="s">
        <v>56</v>
      </c>
      <c r="P161">
        <v>1</v>
      </c>
      <c r="Q161">
        <v>1E-4</v>
      </c>
      <c r="R161">
        <v>0</v>
      </c>
      <c r="S161">
        <v>0</v>
      </c>
      <c r="T161">
        <v>0</v>
      </c>
      <c r="U161">
        <f t="shared" si="2"/>
        <v>1E-4</v>
      </c>
      <c r="V161">
        <v>0</v>
      </c>
      <c r="W161">
        <v>1E-4</v>
      </c>
      <c r="X161">
        <v>0</v>
      </c>
      <c r="Y161">
        <v>1E-4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94.6</v>
      </c>
      <c r="AF161">
        <v>1</v>
      </c>
      <c r="AG161">
        <v>1E-4</v>
      </c>
      <c r="AH161">
        <v>0</v>
      </c>
      <c r="AI161">
        <v>1E-4</v>
      </c>
      <c r="AJ161">
        <v>0</v>
      </c>
      <c r="AK161">
        <v>0</v>
      </c>
      <c r="AL161">
        <v>0</v>
      </c>
      <c r="AM161">
        <v>20</v>
      </c>
      <c r="AN161">
        <v>4.2</v>
      </c>
    </row>
    <row r="162" spans="1:40">
      <c r="A162" t="s">
        <v>65</v>
      </c>
      <c r="B162" t="s">
        <v>159</v>
      </c>
      <c r="C162" t="s">
        <v>35</v>
      </c>
      <c r="D162" t="s">
        <v>36</v>
      </c>
      <c r="E162">
        <v>2</v>
      </c>
      <c r="F162" t="s">
        <v>153</v>
      </c>
      <c r="G162" t="s">
        <v>165</v>
      </c>
      <c r="H162">
        <v>3</v>
      </c>
      <c r="I162">
        <v>0.09</v>
      </c>
      <c r="J162">
        <v>0.91</v>
      </c>
      <c r="K162">
        <v>2</v>
      </c>
      <c r="L162">
        <v>0</v>
      </c>
      <c r="M162">
        <v>1</v>
      </c>
      <c r="N162" t="s">
        <v>39</v>
      </c>
      <c r="O162" t="s">
        <v>56</v>
      </c>
      <c r="P162">
        <v>0</v>
      </c>
      <c r="Q162">
        <v>1E-4</v>
      </c>
      <c r="R162">
        <v>0</v>
      </c>
      <c r="S162">
        <v>0</v>
      </c>
      <c r="T162">
        <v>0</v>
      </c>
      <c r="U162">
        <f t="shared" si="2"/>
        <v>1E-4</v>
      </c>
      <c r="V162">
        <v>0</v>
      </c>
      <c r="W162" s="1" t="s">
        <v>14</v>
      </c>
      <c r="X162" t="s">
        <v>14</v>
      </c>
      <c r="Y162">
        <v>1E-4</v>
      </c>
      <c r="Z162">
        <v>0</v>
      </c>
      <c r="AA162">
        <v>0</v>
      </c>
      <c r="AB162" s="1" t="s">
        <v>14</v>
      </c>
      <c r="AC162" s="1" t="s">
        <v>14</v>
      </c>
      <c r="AD162" t="s">
        <v>14</v>
      </c>
      <c r="AE162" t="s">
        <v>14</v>
      </c>
      <c r="AF162" t="s">
        <v>14</v>
      </c>
      <c r="AG162">
        <v>1E-4</v>
      </c>
      <c r="AH162">
        <v>0</v>
      </c>
      <c r="AI162">
        <v>1E-4</v>
      </c>
      <c r="AJ162">
        <v>0</v>
      </c>
      <c r="AK162" t="s">
        <v>14</v>
      </c>
      <c r="AL162" t="s">
        <v>14</v>
      </c>
      <c r="AM162" t="s">
        <v>14</v>
      </c>
      <c r="AN162" t="s">
        <v>14</v>
      </c>
    </row>
    <row r="163" spans="1:40">
      <c r="A163" t="s">
        <v>65</v>
      </c>
      <c r="B163" t="s">
        <v>159</v>
      </c>
      <c r="C163" t="s">
        <v>35</v>
      </c>
      <c r="D163" t="s">
        <v>37</v>
      </c>
      <c r="E163">
        <v>2</v>
      </c>
      <c r="F163" t="s">
        <v>153</v>
      </c>
      <c r="G163" t="s">
        <v>166</v>
      </c>
      <c r="H163">
        <v>3</v>
      </c>
      <c r="I163">
        <v>0.09</v>
      </c>
      <c r="J163">
        <v>0.91</v>
      </c>
      <c r="K163">
        <v>3</v>
      </c>
      <c r="L163">
        <v>0</v>
      </c>
      <c r="M163">
        <v>1</v>
      </c>
      <c r="N163" t="s">
        <v>39</v>
      </c>
      <c r="O163" t="s">
        <v>56</v>
      </c>
      <c r="P163">
        <v>0</v>
      </c>
      <c r="Q163">
        <v>1E-4</v>
      </c>
      <c r="R163">
        <v>0</v>
      </c>
      <c r="S163">
        <v>0</v>
      </c>
      <c r="T163">
        <v>0</v>
      </c>
      <c r="U163">
        <f t="shared" si="2"/>
        <v>1E-4</v>
      </c>
      <c r="V163">
        <v>0</v>
      </c>
      <c r="W163" s="1" t="s">
        <v>14</v>
      </c>
      <c r="X163" t="s">
        <v>14</v>
      </c>
      <c r="Y163">
        <v>1E-4</v>
      </c>
      <c r="Z163">
        <v>0</v>
      </c>
      <c r="AA163">
        <v>0</v>
      </c>
      <c r="AB163" s="1" t="s">
        <v>14</v>
      </c>
      <c r="AC163" s="1" t="s">
        <v>14</v>
      </c>
      <c r="AD163" t="s">
        <v>14</v>
      </c>
      <c r="AE163" t="s">
        <v>14</v>
      </c>
      <c r="AF163" t="s">
        <v>14</v>
      </c>
      <c r="AG163">
        <v>1E-4</v>
      </c>
      <c r="AH163">
        <v>0</v>
      </c>
      <c r="AI163">
        <v>1E-4</v>
      </c>
      <c r="AJ163">
        <v>0</v>
      </c>
      <c r="AK163" t="s">
        <v>14</v>
      </c>
      <c r="AL163" t="s">
        <v>14</v>
      </c>
      <c r="AM163" t="s">
        <v>14</v>
      </c>
      <c r="AN163" t="s">
        <v>14</v>
      </c>
    </row>
    <row r="164" spans="1:40">
      <c r="A164" t="s">
        <v>65</v>
      </c>
      <c r="B164" t="s">
        <v>159</v>
      </c>
      <c r="C164" t="s">
        <v>33</v>
      </c>
      <c r="D164" t="s">
        <v>11</v>
      </c>
      <c r="E164">
        <v>2</v>
      </c>
      <c r="F164" t="s">
        <v>152</v>
      </c>
      <c r="G164" t="s">
        <v>165</v>
      </c>
      <c r="H164">
        <v>3</v>
      </c>
      <c r="I164">
        <v>0.05</v>
      </c>
      <c r="J164">
        <v>0.18</v>
      </c>
      <c r="K164">
        <v>1</v>
      </c>
      <c r="L164">
        <v>1</v>
      </c>
      <c r="M164">
        <v>2</v>
      </c>
      <c r="N164" t="s">
        <v>40</v>
      </c>
      <c r="O164" t="s">
        <v>56</v>
      </c>
      <c r="P164">
        <v>1</v>
      </c>
      <c r="Q164">
        <v>1E-4</v>
      </c>
      <c r="R164">
        <v>0</v>
      </c>
      <c r="S164">
        <v>0</v>
      </c>
      <c r="T164">
        <v>0</v>
      </c>
      <c r="U164">
        <f t="shared" si="2"/>
        <v>1E-4</v>
      </c>
      <c r="V164">
        <v>0</v>
      </c>
      <c r="W164">
        <v>1748.4</v>
      </c>
      <c r="X164">
        <v>1</v>
      </c>
      <c r="Y164">
        <v>59.2</v>
      </c>
      <c r="Z164">
        <v>32</v>
      </c>
      <c r="AA164">
        <v>1</v>
      </c>
      <c r="AB164">
        <v>1</v>
      </c>
      <c r="AC164">
        <v>0</v>
      </c>
      <c r="AD164">
        <v>0</v>
      </c>
      <c r="AE164">
        <v>4</v>
      </c>
      <c r="AF164">
        <v>1</v>
      </c>
      <c r="AG164">
        <v>20.8</v>
      </c>
      <c r="AH164">
        <v>1</v>
      </c>
      <c r="AI164">
        <v>1E-4</v>
      </c>
      <c r="AJ164">
        <v>0</v>
      </c>
      <c r="AK164">
        <v>17</v>
      </c>
      <c r="AL164">
        <v>0</v>
      </c>
      <c r="AM164">
        <v>2</v>
      </c>
      <c r="AN164">
        <v>1.8</v>
      </c>
    </row>
    <row r="165" spans="1:40">
      <c r="A165" t="s">
        <v>65</v>
      </c>
      <c r="B165" t="s">
        <v>159</v>
      </c>
      <c r="C165" t="s">
        <v>33</v>
      </c>
      <c r="D165" t="s">
        <v>36</v>
      </c>
      <c r="E165">
        <v>2</v>
      </c>
      <c r="F165" t="s">
        <v>152</v>
      </c>
      <c r="G165" t="s">
        <v>165</v>
      </c>
      <c r="H165">
        <v>3</v>
      </c>
      <c r="I165">
        <v>0.05</v>
      </c>
      <c r="J165">
        <v>0.18</v>
      </c>
      <c r="K165">
        <v>2</v>
      </c>
      <c r="L165">
        <v>0</v>
      </c>
      <c r="M165">
        <v>2</v>
      </c>
      <c r="N165" t="s">
        <v>40</v>
      </c>
      <c r="O165" t="s">
        <v>56</v>
      </c>
      <c r="P165">
        <v>1</v>
      </c>
      <c r="Q165">
        <v>1E-4</v>
      </c>
      <c r="R165">
        <v>0</v>
      </c>
      <c r="S165">
        <v>0</v>
      </c>
      <c r="T165">
        <v>0</v>
      </c>
      <c r="U165">
        <f t="shared" si="2"/>
        <v>1E-4</v>
      </c>
      <c r="V165">
        <v>0</v>
      </c>
      <c r="W165">
        <v>1E-4</v>
      </c>
      <c r="X165">
        <v>0</v>
      </c>
      <c r="Y165">
        <v>1E-4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129.6</v>
      </c>
      <c r="AF165">
        <v>1</v>
      </c>
      <c r="AG165">
        <f>545.4+50</f>
        <v>595.4</v>
      </c>
      <c r="AH165">
        <v>1</v>
      </c>
      <c r="AI165">
        <v>1E-4</v>
      </c>
      <c r="AJ165">
        <v>0</v>
      </c>
      <c r="AK165">
        <v>0</v>
      </c>
      <c r="AL165">
        <v>9</v>
      </c>
      <c r="AM165">
        <v>8</v>
      </c>
      <c r="AN165">
        <v>4.2</v>
      </c>
    </row>
    <row r="166" spans="1:40">
      <c r="A166" t="s">
        <v>65</v>
      </c>
      <c r="B166" t="s">
        <v>159</v>
      </c>
      <c r="C166" t="s">
        <v>34</v>
      </c>
      <c r="D166" t="s">
        <v>11</v>
      </c>
      <c r="E166">
        <v>2</v>
      </c>
      <c r="F166" t="s">
        <v>153</v>
      </c>
      <c r="G166" t="s">
        <v>165</v>
      </c>
      <c r="H166">
        <v>3</v>
      </c>
      <c r="I166">
        <v>0.22</v>
      </c>
      <c r="J166">
        <v>0.52</v>
      </c>
      <c r="K166">
        <v>1</v>
      </c>
      <c r="L166">
        <v>1</v>
      </c>
      <c r="M166">
        <v>2</v>
      </c>
      <c r="N166" t="s">
        <v>40</v>
      </c>
      <c r="O166" t="s">
        <v>56</v>
      </c>
      <c r="P166">
        <v>0</v>
      </c>
      <c r="Q166">
        <v>36.200000000000003</v>
      </c>
      <c r="R166">
        <v>1</v>
      </c>
      <c r="S166">
        <v>17.8</v>
      </c>
      <c r="T166">
        <v>1</v>
      </c>
      <c r="U166">
        <f t="shared" si="2"/>
        <v>54</v>
      </c>
      <c r="V166">
        <v>1</v>
      </c>
      <c r="W166" s="1" t="s">
        <v>14</v>
      </c>
      <c r="X166" t="s">
        <v>14</v>
      </c>
      <c r="Y166">
        <v>5.4</v>
      </c>
      <c r="Z166">
        <v>2</v>
      </c>
      <c r="AA166">
        <v>1</v>
      </c>
      <c r="AB166" s="1" t="s">
        <v>14</v>
      </c>
      <c r="AC166" s="1" t="s">
        <v>14</v>
      </c>
      <c r="AD166" t="s">
        <v>14</v>
      </c>
      <c r="AE166" t="s">
        <v>14</v>
      </c>
      <c r="AF166" t="s">
        <v>14</v>
      </c>
      <c r="AG166">
        <v>1E-4</v>
      </c>
      <c r="AH166">
        <v>0</v>
      </c>
      <c r="AI166">
        <v>1E-4</v>
      </c>
      <c r="AJ166">
        <v>0</v>
      </c>
      <c r="AK166" t="s">
        <v>14</v>
      </c>
      <c r="AL166" t="s">
        <v>14</v>
      </c>
      <c r="AM166" t="s">
        <v>14</v>
      </c>
      <c r="AN166" t="s">
        <v>14</v>
      </c>
    </row>
    <row r="167" spans="1:40">
      <c r="A167" t="s">
        <v>65</v>
      </c>
      <c r="B167" t="s">
        <v>159</v>
      </c>
      <c r="C167" t="s">
        <v>34</v>
      </c>
      <c r="D167" t="s">
        <v>37</v>
      </c>
      <c r="E167">
        <v>2</v>
      </c>
      <c r="F167" t="s">
        <v>153</v>
      </c>
      <c r="G167" t="s">
        <v>166</v>
      </c>
      <c r="H167">
        <v>3</v>
      </c>
      <c r="I167">
        <v>0.22</v>
      </c>
      <c r="J167">
        <v>0.52</v>
      </c>
      <c r="K167">
        <v>3</v>
      </c>
      <c r="L167">
        <v>0</v>
      </c>
      <c r="M167">
        <v>2</v>
      </c>
      <c r="N167" t="s">
        <v>40</v>
      </c>
      <c r="O167" t="s">
        <v>56</v>
      </c>
      <c r="P167">
        <v>1</v>
      </c>
      <c r="Q167">
        <v>9.4</v>
      </c>
      <c r="R167">
        <v>1</v>
      </c>
      <c r="S167">
        <v>0</v>
      </c>
      <c r="T167">
        <v>0</v>
      </c>
      <c r="U167">
        <f t="shared" si="2"/>
        <v>9.4</v>
      </c>
      <c r="V167">
        <v>1</v>
      </c>
      <c r="W167">
        <v>284</v>
      </c>
      <c r="X167">
        <v>1</v>
      </c>
      <c r="Y167">
        <v>1E-4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304.60000000000002</v>
      </c>
      <c r="AF167">
        <v>1</v>
      </c>
      <c r="AG167">
        <v>1E-4</v>
      </c>
      <c r="AH167">
        <v>0</v>
      </c>
      <c r="AI167">
        <v>9</v>
      </c>
      <c r="AJ167">
        <v>1</v>
      </c>
      <c r="AK167">
        <v>3</v>
      </c>
      <c r="AL167">
        <v>2</v>
      </c>
      <c r="AM167">
        <v>14</v>
      </c>
      <c r="AN167">
        <v>2106.6</v>
      </c>
    </row>
    <row r="168" spans="1:40">
      <c r="A168" t="s">
        <v>65</v>
      </c>
      <c r="B168" t="s">
        <v>159</v>
      </c>
      <c r="C168" t="s">
        <v>35</v>
      </c>
      <c r="D168" t="s">
        <v>36</v>
      </c>
      <c r="E168">
        <v>2</v>
      </c>
      <c r="F168" t="s">
        <v>153</v>
      </c>
      <c r="G168" t="s">
        <v>165</v>
      </c>
      <c r="H168">
        <v>3</v>
      </c>
      <c r="I168">
        <v>0.09</v>
      </c>
      <c r="J168">
        <v>0.91</v>
      </c>
      <c r="K168">
        <v>2</v>
      </c>
      <c r="L168">
        <v>0</v>
      </c>
      <c r="M168">
        <v>2</v>
      </c>
      <c r="N168" t="s">
        <v>40</v>
      </c>
      <c r="O168" t="s">
        <v>56</v>
      </c>
      <c r="P168">
        <v>0</v>
      </c>
      <c r="Q168">
        <v>1E-4</v>
      </c>
      <c r="R168">
        <v>0</v>
      </c>
      <c r="S168">
        <v>0</v>
      </c>
      <c r="T168">
        <v>0</v>
      </c>
      <c r="U168">
        <f t="shared" si="2"/>
        <v>1E-4</v>
      </c>
      <c r="V168">
        <v>0</v>
      </c>
      <c r="W168" s="1" t="s">
        <v>14</v>
      </c>
      <c r="X168" t="s">
        <v>14</v>
      </c>
      <c r="Y168">
        <v>3.6</v>
      </c>
      <c r="Z168">
        <v>1</v>
      </c>
      <c r="AA168">
        <v>1</v>
      </c>
      <c r="AB168" s="1" t="s">
        <v>14</v>
      </c>
      <c r="AC168" s="1" t="s">
        <v>14</v>
      </c>
      <c r="AD168" t="s">
        <v>14</v>
      </c>
      <c r="AE168" t="s">
        <v>14</v>
      </c>
      <c r="AF168" t="s">
        <v>14</v>
      </c>
      <c r="AG168">
        <v>51.2</v>
      </c>
      <c r="AH168">
        <v>1</v>
      </c>
      <c r="AI168">
        <v>1E-4</v>
      </c>
      <c r="AJ168">
        <v>0</v>
      </c>
      <c r="AK168" t="s">
        <v>14</v>
      </c>
      <c r="AL168" t="s">
        <v>14</v>
      </c>
      <c r="AM168" t="s">
        <v>14</v>
      </c>
      <c r="AN168" t="s">
        <v>14</v>
      </c>
    </row>
    <row r="169" spans="1:40">
      <c r="A169" t="s">
        <v>65</v>
      </c>
      <c r="B169" t="s">
        <v>159</v>
      </c>
      <c r="C169" t="s">
        <v>35</v>
      </c>
      <c r="D169" t="s">
        <v>37</v>
      </c>
      <c r="E169">
        <v>2</v>
      </c>
      <c r="F169" t="s">
        <v>153</v>
      </c>
      <c r="G169" t="s">
        <v>166</v>
      </c>
      <c r="H169">
        <v>3</v>
      </c>
      <c r="I169">
        <v>0.09</v>
      </c>
      <c r="J169">
        <v>0.91</v>
      </c>
      <c r="K169">
        <v>3</v>
      </c>
      <c r="L169">
        <v>0</v>
      </c>
      <c r="M169">
        <v>2</v>
      </c>
      <c r="N169" t="s">
        <v>40</v>
      </c>
      <c r="O169" t="s">
        <v>56</v>
      </c>
      <c r="P169">
        <v>0</v>
      </c>
      <c r="Q169">
        <v>1E-4</v>
      </c>
      <c r="R169">
        <v>0</v>
      </c>
      <c r="S169">
        <v>0</v>
      </c>
      <c r="T169">
        <v>0</v>
      </c>
      <c r="U169">
        <f t="shared" si="2"/>
        <v>1E-4</v>
      </c>
      <c r="V169">
        <v>0</v>
      </c>
      <c r="W169" s="1" t="s">
        <v>14</v>
      </c>
      <c r="X169" t="s">
        <v>14</v>
      </c>
      <c r="Y169">
        <v>3.6</v>
      </c>
      <c r="Z169">
        <v>1</v>
      </c>
      <c r="AA169">
        <v>1</v>
      </c>
      <c r="AB169" s="1" t="s">
        <v>14</v>
      </c>
      <c r="AC169" s="1" t="s">
        <v>14</v>
      </c>
      <c r="AD169" t="s">
        <v>14</v>
      </c>
      <c r="AE169" t="s">
        <v>14</v>
      </c>
      <c r="AF169" t="s">
        <v>14</v>
      </c>
      <c r="AG169">
        <v>1E-4</v>
      </c>
      <c r="AH169">
        <v>0</v>
      </c>
      <c r="AI169">
        <v>1E-4</v>
      </c>
      <c r="AJ169">
        <v>0</v>
      </c>
      <c r="AK169" t="s">
        <v>14</v>
      </c>
      <c r="AL169" t="s">
        <v>14</v>
      </c>
      <c r="AM169" t="s">
        <v>14</v>
      </c>
      <c r="AN169" t="s">
        <v>14</v>
      </c>
    </row>
    <row r="170" spans="1:40">
      <c r="A170" t="s">
        <v>65</v>
      </c>
      <c r="B170" t="s">
        <v>159</v>
      </c>
      <c r="C170" t="s">
        <v>33</v>
      </c>
      <c r="D170" t="s">
        <v>11</v>
      </c>
      <c r="E170">
        <v>2</v>
      </c>
      <c r="F170" t="s">
        <v>152</v>
      </c>
      <c r="G170" t="s">
        <v>165</v>
      </c>
      <c r="H170">
        <v>3</v>
      </c>
      <c r="I170">
        <v>0.05</v>
      </c>
      <c r="J170">
        <v>0.18</v>
      </c>
      <c r="K170">
        <v>1</v>
      </c>
      <c r="L170">
        <v>1</v>
      </c>
      <c r="M170">
        <v>3</v>
      </c>
      <c r="N170" t="s">
        <v>41</v>
      </c>
      <c r="O170" t="s">
        <v>56</v>
      </c>
      <c r="P170">
        <v>1</v>
      </c>
      <c r="Q170">
        <v>1E-4</v>
      </c>
      <c r="R170">
        <v>0</v>
      </c>
      <c r="S170">
        <v>0</v>
      </c>
      <c r="T170">
        <v>0</v>
      </c>
      <c r="U170">
        <f t="shared" si="2"/>
        <v>1E-4</v>
      </c>
      <c r="V170">
        <v>0</v>
      </c>
      <c r="W170">
        <v>870.6</v>
      </c>
      <c r="X170">
        <v>1</v>
      </c>
      <c r="Y170">
        <v>4</v>
      </c>
      <c r="Z170">
        <v>2</v>
      </c>
      <c r="AA170">
        <v>1</v>
      </c>
      <c r="AB170">
        <v>1</v>
      </c>
      <c r="AC170">
        <v>0</v>
      </c>
      <c r="AD170">
        <v>0</v>
      </c>
      <c r="AE170">
        <v>83.8</v>
      </c>
      <c r="AF170">
        <v>1</v>
      </c>
      <c r="AG170">
        <v>1E-4</v>
      </c>
      <c r="AH170">
        <v>0</v>
      </c>
      <c r="AI170">
        <v>1E-4</v>
      </c>
      <c r="AJ170">
        <v>0</v>
      </c>
      <c r="AK170">
        <v>10</v>
      </c>
      <c r="AL170">
        <v>3</v>
      </c>
      <c r="AM170">
        <v>7</v>
      </c>
      <c r="AN170">
        <v>0.8</v>
      </c>
    </row>
    <row r="171" spans="1:40">
      <c r="A171" t="s">
        <v>65</v>
      </c>
      <c r="B171" t="s">
        <v>159</v>
      </c>
      <c r="C171" t="s">
        <v>33</v>
      </c>
      <c r="D171" t="s">
        <v>36</v>
      </c>
      <c r="E171">
        <v>2</v>
      </c>
      <c r="F171" t="s">
        <v>152</v>
      </c>
      <c r="G171" t="s">
        <v>165</v>
      </c>
      <c r="H171">
        <v>3</v>
      </c>
      <c r="I171">
        <v>0.05</v>
      </c>
      <c r="J171">
        <v>0.18</v>
      </c>
      <c r="K171">
        <v>2</v>
      </c>
      <c r="L171">
        <v>0</v>
      </c>
      <c r="M171">
        <v>3</v>
      </c>
      <c r="N171" t="s">
        <v>41</v>
      </c>
      <c r="O171" t="s">
        <v>56</v>
      </c>
      <c r="P171">
        <v>1</v>
      </c>
      <c r="Q171">
        <v>1E-4</v>
      </c>
      <c r="R171">
        <v>0</v>
      </c>
      <c r="S171">
        <v>0</v>
      </c>
      <c r="T171">
        <v>0</v>
      </c>
      <c r="U171">
        <f t="shared" si="2"/>
        <v>1E-4</v>
      </c>
      <c r="V171">
        <v>0</v>
      </c>
      <c r="W171">
        <v>1E-4</v>
      </c>
      <c r="X171">
        <v>0</v>
      </c>
      <c r="Y171">
        <v>1E-4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4.2</v>
      </c>
      <c r="AF171">
        <v>1</v>
      </c>
      <c r="AG171">
        <v>14.2</v>
      </c>
      <c r="AH171">
        <v>1</v>
      </c>
      <c r="AI171">
        <v>1E-4</v>
      </c>
      <c r="AJ171">
        <v>0</v>
      </c>
      <c r="AK171">
        <v>0</v>
      </c>
      <c r="AL171">
        <v>0</v>
      </c>
      <c r="AM171">
        <v>20</v>
      </c>
      <c r="AN171">
        <v>2400</v>
      </c>
    </row>
    <row r="172" spans="1:40">
      <c r="A172" t="s">
        <v>65</v>
      </c>
      <c r="B172" t="s">
        <v>159</v>
      </c>
      <c r="C172" t="s">
        <v>34</v>
      </c>
      <c r="D172" t="s">
        <v>11</v>
      </c>
      <c r="E172">
        <v>2</v>
      </c>
      <c r="F172" t="s">
        <v>153</v>
      </c>
      <c r="G172" t="s">
        <v>165</v>
      </c>
      <c r="H172">
        <v>3</v>
      </c>
      <c r="I172">
        <v>0.22</v>
      </c>
      <c r="J172">
        <v>0.52</v>
      </c>
      <c r="K172">
        <v>1</v>
      </c>
      <c r="L172">
        <v>1</v>
      </c>
      <c r="M172">
        <v>3</v>
      </c>
      <c r="N172" s="3" t="s">
        <v>41</v>
      </c>
      <c r="O172" t="s">
        <v>56</v>
      </c>
      <c r="P172">
        <v>0</v>
      </c>
      <c r="Q172">
        <v>114.2</v>
      </c>
      <c r="R172">
        <v>1</v>
      </c>
      <c r="S172">
        <v>0</v>
      </c>
      <c r="T172">
        <v>0</v>
      </c>
      <c r="U172">
        <f t="shared" si="2"/>
        <v>114.2</v>
      </c>
      <c r="V172">
        <v>1</v>
      </c>
      <c r="W172" s="1" t="s">
        <v>14</v>
      </c>
      <c r="X172" t="s">
        <v>14</v>
      </c>
      <c r="Y172">
        <v>1E-4</v>
      </c>
      <c r="Z172">
        <v>0</v>
      </c>
      <c r="AA172">
        <v>0</v>
      </c>
      <c r="AB172" s="1" t="s">
        <v>14</v>
      </c>
      <c r="AC172" s="1" t="s">
        <v>14</v>
      </c>
      <c r="AD172" t="s">
        <v>14</v>
      </c>
      <c r="AE172" t="s">
        <v>14</v>
      </c>
      <c r="AF172" t="s">
        <v>14</v>
      </c>
      <c r="AG172">
        <v>13.8</v>
      </c>
      <c r="AH172">
        <v>1</v>
      </c>
      <c r="AI172">
        <v>1E-4</v>
      </c>
      <c r="AJ172">
        <v>0</v>
      </c>
      <c r="AK172" t="s">
        <v>14</v>
      </c>
      <c r="AL172" t="s">
        <v>14</v>
      </c>
      <c r="AM172" t="s">
        <v>14</v>
      </c>
      <c r="AN172" t="s">
        <v>14</v>
      </c>
    </row>
    <row r="173" spans="1:40">
      <c r="A173" t="s">
        <v>65</v>
      </c>
      <c r="B173" t="s">
        <v>159</v>
      </c>
      <c r="C173" t="s">
        <v>34</v>
      </c>
      <c r="D173" t="s">
        <v>37</v>
      </c>
      <c r="E173">
        <v>2</v>
      </c>
      <c r="F173" t="s">
        <v>153</v>
      </c>
      <c r="G173" t="s">
        <v>166</v>
      </c>
      <c r="H173">
        <v>3</v>
      </c>
      <c r="I173">
        <v>0.22</v>
      </c>
      <c r="J173">
        <v>0.52</v>
      </c>
      <c r="K173">
        <v>3</v>
      </c>
      <c r="L173">
        <v>0</v>
      </c>
      <c r="M173">
        <v>3</v>
      </c>
      <c r="N173" t="s">
        <v>41</v>
      </c>
      <c r="O173" t="s">
        <v>56</v>
      </c>
      <c r="P173">
        <v>1</v>
      </c>
      <c r="Q173">
        <v>114</v>
      </c>
      <c r="R173">
        <v>1</v>
      </c>
      <c r="S173">
        <v>0</v>
      </c>
      <c r="T173">
        <v>0</v>
      </c>
      <c r="U173">
        <f t="shared" si="2"/>
        <v>114</v>
      </c>
      <c r="V173">
        <v>1</v>
      </c>
      <c r="W173">
        <v>484.4</v>
      </c>
      <c r="X173">
        <v>1</v>
      </c>
      <c r="Y173">
        <v>1E-4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1E-4</v>
      </c>
      <c r="AF173">
        <v>0</v>
      </c>
      <c r="AG173">
        <v>1E-4</v>
      </c>
      <c r="AH173">
        <v>0</v>
      </c>
      <c r="AI173">
        <v>1E-4</v>
      </c>
      <c r="AJ173">
        <v>0</v>
      </c>
      <c r="AK173">
        <v>5</v>
      </c>
      <c r="AL173">
        <v>0</v>
      </c>
      <c r="AM173">
        <v>15</v>
      </c>
      <c r="AN173">
        <v>2</v>
      </c>
    </row>
    <row r="174" spans="1:40">
      <c r="A174" t="s">
        <v>65</v>
      </c>
      <c r="B174" t="s">
        <v>159</v>
      </c>
      <c r="C174" t="s">
        <v>35</v>
      </c>
      <c r="D174" t="s">
        <v>36</v>
      </c>
      <c r="E174">
        <v>2</v>
      </c>
      <c r="F174" t="s">
        <v>153</v>
      </c>
      <c r="G174" t="s">
        <v>165</v>
      </c>
      <c r="H174">
        <v>3</v>
      </c>
      <c r="I174">
        <v>0.09</v>
      </c>
      <c r="J174">
        <v>0.91</v>
      </c>
      <c r="K174">
        <v>2</v>
      </c>
      <c r="L174">
        <v>0</v>
      </c>
      <c r="M174">
        <v>3</v>
      </c>
      <c r="N174" t="s">
        <v>41</v>
      </c>
      <c r="O174" t="s">
        <v>56</v>
      </c>
      <c r="P174">
        <v>0</v>
      </c>
      <c r="Q174">
        <v>1E-4</v>
      </c>
      <c r="R174">
        <v>0</v>
      </c>
      <c r="S174">
        <v>0</v>
      </c>
      <c r="T174">
        <v>0</v>
      </c>
      <c r="U174">
        <f t="shared" si="2"/>
        <v>1E-4</v>
      </c>
      <c r="V174">
        <v>0</v>
      </c>
      <c r="W174" s="1" t="s">
        <v>14</v>
      </c>
      <c r="X174" t="s">
        <v>14</v>
      </c>
      <c r="Y174">
        <v>1E-4</v>
      </c>
      <c r="Z174">
        <v>0</v>
      </c>
      <c r="AA174">
        <v>0</v>
      </c>
      <c r="AB174" s="1" t="s">
        <v>14</v>
      </c>
      <c r="AC174" s="1" t="s">
        <v>14</v>
      </c>
      <c r="AD174" t="s">
        <v>14</v>
      </c>
      <c r="AE174" t="s">
        <v>14</v>
      </c>
      <c r="AF174" t="s">
        <v>14</v>
      </c>
      <c r="AG174">
        <v>19.8</v>
      </c>
      <c r="AH174">
        <v>1</v>
      </c>
      <c r="AI174">
        <v>1E-4</v>
      </c>
      <c r="AJ174">
        <v>0</v>
      </c>
      <c r="AK174" t="s">
        <v>14</v>
      </c>
      <c r="AL174" t="s">
        <v>14</v>
      </c>
      <c r="AM174" t="s">
        <v>14</v>
      </c>
      <c r="AN174" t="s">
        <v>14</v>
      </c>
    </row>
    <row r="175" spans="1:40">
      <c r="A175" t="s">
        <v>65</v>
      </c>
      <c r="B175" t="s">
        <v>159</v>
      </c>
      <c r="C175" t="s">
        <v>35</v>
      </c>
      <c r="D175" t="s">
        <v>37</v>
      </c>
      <c r="E175">
        <v>2</v>
      </c>
      <c r="F175" t="s">
        <v>153</v>
      </c>
      <c r="G175" t="s">
        <v>166</v>
      </c>
      <c r="H175">
        <v>3</v>
      </c>
      <c r="I175">
        <v>0.09</v>
      </c>
      <c r="J175">
        <v>0.91</v>
      </c>
      <c r="K175">
        <v>3</v>
      </c>
      <c r="L175">
        <v>0</v>
      </c>
      <c r="M175">
        <v>3</v>
      </c>
      <c r="N175" s="3" t="s">
        <v>41</v>
      </c>
      <c r="O175" t="s">
        <v>56</v>
      </c>
      <c r="P175">
        <v>0</v>
      </c>
      <c r="Q175">
        <v>1E-4</v>
      </c>
      <c r="R175">
        <v>0</v>
      </c>
      <c r="S175">
        <v>0</v>
      </c>
      <c r="T175">
        <v>0</v>
      </c>
      <c r="U175">
        <f t="shared" si="2"/>
        <v>1E-4</v>
      </c>
      <c r="V175">
        <v>0</v>
      </c>
      <c r="W175" s="1" t="s">
        <v>14</v>
      </c>
      <c r="X175" t="s">
        <v>14</v>
      </c>
      <c r="Y175">
        <v>1E-4</v>
      </c>
      <c r="Z175">
        <v>0</v>
      </c>
      <c r="AA175">
        <v>0</v>
      </c>
      <c r="AB175" s="1" t="s">
        <v>14</v>
      </c>
      <c r="AC175" s="1" t="s">
        <v>14</v>
      </c>
      <c r="AD175" t="s">
        <v>14</v>
      </c>
      <c r="AE175" t="s">
        <v>14</v>
      </c>
      <c r="AF175" t="s">
        <v>14</v>
      </c>
      <c r="AG175">
        <v>1E-4</v>
      </c>
      <c r="AH175">
        <v>0</v>
      </c>
      <c r="AI175">
        <v>1E-4</v>
      </c>
      <c r="AJ175">
        <v>0</v>
      </c>
      <c r="AK175" t="s">
        <v>14</v>
      </c>
      <c r="AL175" t="s">
        <v>14</v>
      </c>
      <c r="AM175" t="s">
        <v>14</v>
      </c>
      <c r="AN175" t="s">
        <v>14</v>
      </c>
    </row>
    <row r="176" spans="1:40">
      <c r="A176" t="s">
        <v>65</v>
      </c>
      <c r="B176" t="s">
        <v>159</v>
      </c>
      <c r="C176" t="s">
        <v>33</v>
      </c>
      <c r="D176" t="s">
        <v>11</v>
      </c>
      <c r="E176">
        <v>2</v>
      </c>
      <c r="F176" t="s">
        <v>152</v>
      </c>
      <c r="G176" t="s">
        <v>165</v>
      </c>
      <c r="H176">
        <v>3</v>
      </c>
      <c r="I176">
        <v>0.05</v>
      </c>
      <c r="J176">
        <v>0.18</v>
      </c>
      <c r="K176">
        <v>1</v>
      </c>
      <c r="L176">
        <v>1</v>
      </c>
      <c r="M176">
        <v>4</v>
      </c>
      <c r="N176" t="s">
        <v>42</v>
      </c>
      <c r="O176" t="s">
        <v>57</v>
      </c>
      <c r="P176">
        <v>1</v>
      </c>
      <c r="Q176">
        <v>1E-4</v>
      </c>
      <c r="R176">
        <v>0</v>
      </c>
      <c r="S176">
        <v>0</v>
      </c>
      <c r="T176">
        <v>0</v>
      </c>
      <c r="U176">
        <f t="shared" si="2"/>
        <v>1E-4</v>
      </c>
      <c r="V176">
        <v>0</v>
      </c>
      <c r="W176">
        <v>577</v>
      </c>
      <c r="X176">
        <v>1</v>
      </c>
      <c r="Y176">
        <v>1E-4</v>
      </c>
      <c r="Z176">
        <v>0</v>
      </c>
      <c r="AA176">
        <v>0</v>
      </c>
      <c r="AB176">
        <v>1</v>
      </c>
      <c r="AC176">
        <v>0</v>
      </c>
      <c r="AD176">
        <v>0</v>
      </c>
      <c r="AE176">
        <v>1E-4</v>
      </c>
      <c r="AF176">
        <v>0</v>
      </c>
      <c r="AG176">
        <v>1E-4</v>
      </c>
      <c r="AH176">
        <v>0</v>
      </c>
      <c r="AI176">
        <v>1E-4</v>
      </c>
      <c r="AJ176">
        <v>0</v>
      </c>
      <c r="AK176">
        <v>8</v>
      </c>
      <c r="AL176">
        <v>3</v>
      </c>
      <c r="AM176">
        <v>8</v>
      </c>
      <c r="AN176">
        <v>1.2</v>
      </c>
    </row>
    <row r="177" spans="1:40">
      <c r="A177" t="s">
        <v>65</v>
      </c>
      <c r="B177" t="s">
        <v>159</v>
      </c>
      <c r="C177" t="s">
        <v>33</v>
      </c>
      <c r="D177" t="s">
        <v>36</v>
      </c>
      <c r="E177">
        <v>2</v>
      </c>
      <c r="F177" t="s">
        <v>152</v>
      </c>
      <c r="G177" t="s">
        <v>165</v>
      </c>
      <c r="H177">
        <v>3</v>
      </c>
      <c r="I177">
        <v>0.05</v>
      </c>
      <c r="J177">
        <v>0.18</v>
      </c>
      <c r="K177">
        <v>2</v>
      </c>
      <c r="L177">
        <v>0</v>
      </c>
      <c r="M177">
        <v>4</v>
      </c>
      <c r="N177" t="s">
        <v>42</v>
      </c>
      <c r="O177" t="s">
        <v>57</v>
      </c>
      <c r="P177">
        <v>1</v>
      </c>
      <c r="Q177">
        <v>1E-4</v>
      </c>
      <c r="R177">
        <v>0</v>
      </c>
      <c r="S177">
        <v>0</v>
      </c>
      <c r="T177">
        <v>0</v>
      </c>
      <c r="U177">
        <f t="shared" si="2"/>
        <v>1E-4</v>
      </c>
      <c r="V177">
        <v>0</v>
      </c>
      <c r="W177">
        <v>1E-4</v>
      </c>
      <c r="X177">
        <v>0</v>
      </c>
      <c r="Y177">
        <v>1E-4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1E-4</v>
      </c>
      <c r="AF177">
        <v>0</v>
      </c>
      <c r="AG177">
        <v>97.8</v>
      </c>
      <c r="AH177">
        <v>1</v>
      </c>
      <c r="AI177">
        <v>1E-4</v>
      </c>
      <c r="AJ177">
        <v>0</v>
      </c>
      <c r="AK177">
        <v>0</v>
      </c>
      <c r="AL177">
        <v>1</v>
      </c>
      <c r="AM177">
        <v>17</v>
      </c>
      <c r="AN177">
        <v>2400</v>
      </c>
    </row>
    <row r="178" spans="1:40">
      <c r="A178" t="s">
        <v>65</v>
      </c>
      <c r="B178" t="s">
        <v>159</v>
      </c>
      <c r="C178" t="s">
        <v>34</v>
      </c>
      <c r="D178" t="s">
        <v>11</v>
      </c>
      <c r="E178">
        <v>2</v>
      </c>
      <c r="F178" t="s">
        <v>153</v>
      </c>
      <c r="G178" t="s">
        <v>165</v>
      </c>
      <c r="H178">
        <v>3</v>
      </c>
      <c r="I178">
        <v>0.22</v>
      </c>
      <c r="J178">
        <v>0.52</v>
      </c>
      <c r="K178">
        <v>1</v>
      </c>
      <c r="L178">
        <v>1</v>
      </c>
      <c r="M178">
        <v>4</v>
      </c>
      <c r="N178" t="s">
        <v>42</v>
      </c>
      <c r="O178" t="s">
        <v>57</v>
      </c>
      <c r="P178">
        <v>0</v>
      </c>
      <c r="Q178">
        <v>129.4</v>
      </c>
      <c r="R178">
        <v>1</v>
      </c>
      <c r="S178">
        <v>0</v>
      </c>
      <c r="T178">
        <v>0</v>
      </c>
      <c r="U178">
        <f t="shared" si="2"/>
        <v>129.4</v>
      </c>
      <c r="V178">
        <v>1</v>
      </c>
      <c r="W178" t="s">
        <v>14</v>
      </c>
      <c r="X178" t="s">
        <v>14</v>
      </c>
      <c r="Y178">
        <v>1E-4</v>
      </c>
      <c r="Z178">
        <v>0</v>
      </c>
      <c r="AA178">
        <v>0</v>
      </c>
      <c r="AB178" t="s">
        <v>14</v>
      </c>
      <c r="AC178">
        <v>0</v>
      </c>
      <c r="AD178">
        <v>0</v>
      </c>
      <c r="AE178" t="s">
        <v>14</v>
      </c>
      <c r="AF178" t="s">
        <v>14</v>
      </c>
      <c r="AG178">
        <v>35.200000000000003</v>
      </c>
      <c r="AH178">
        <v>1</v>
      </c>
      <c r="AI178">
        <v>1E-4</v>
      </c>
      <c r="AJ178">
        <v>0</v>
      </c>
      <c r="AK178" t="s">
        <v>14</v>
      </c>
      <c r="AL178" t="s">
        <v>14</v>
      </c>
      <c r="AM178" t="s">
        <v>14</v>
      </c>
      <c r="AN178" t="s">
        <v>14</v>
      </c>
    </row>
    <row r="179" spans="1:40">
      <c r="A179" t="s">
        <v>65</v>
      </c>
      <c r="B179" t="s">
        <v>159</v>
      </c>
      <c r="C179" t="s">
        <v>34</v>
      </c>
      <c r="D179" t="s">
        <v>37</v>
      </c>
      <c r="E179">
        <v>2</v>
      </c>
      <c r="F179" t="s">
        <v>153</v>
      </c>
      <c r="G179" t="s">
        <v>166</v>
      </c>
      <c r="H179">
        <v>3</v>
      </c>
      <c r="I179">
        <v>0.22</v>
      </c>
      <c r="J179">
        <v>0.52</v>
      </c>
      <c r="K179">
        <v>3</v>
      </c>
      <c r="L179">
        <v>0</v>
      </c>
      <c r="M179">
        <v>4</v>
      </c>
      <c r="N179" t="s">
        <v>42</v>
      </c>
      <c r="O179" t="s">
        <v>57</v>
      </c>
      <c r="P179">
        <v>1</v>
      </c>
      <c r="Q179">
        <v>129.4</v>
      </c>
      <c r="R179">
        <v>1</v>
      </c>
      <c r="S179">
        <v>0</v>
      </c>
      <c r="T179">
        <v>0</v>
      </c>
      <c r="U179">
        <f t="shared" si="2"/>
        <v>129.4</v>
      </c>
      <c r="V179">
        <v>1</v>
      </c>
      <c r="W179">
        <v>530.6</v>
      </c>
      <c r="X179">
        <v>1</v>
      </c>
      <c r="Y179">
        <v>1E-4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1E-4</v>
      </c>
      <c r="AF179">
        <v>0</v>
      </c>
      <c r="AG179">
        <v>9.4</v>
      </c>
      <c r="AH179">
        <v>1</v>
      </c>
      <c r="AI179">
        <v>20.8</v>
      </c>
      <c r="AJ179">
        <v>1</v>
      </c>
      <c r="AK179">
        <v>3</v>
      </c>
      <c r="AL179">
        <v>2</v>
      </c>
      <c r="AM179">
        <v>14</v>
      </c>
      <c r="AN179">
        <v>4</v>
      </c>
    </row>
    <row r="180" spans="1:40">
      <c r="A180" t="s">
        <v>65</v>
      </c>
      <c r="B180" t="s">
        <v>159</v>
      </c>
      <c r="C180" t="s">
        <v>35</v>
      </c>
      <c r="D180" t="s">
        <v>36</v>
      </c>
      <c r="E180">
        <v>2</v>
      </c>
      <c r="F180" t="s">
        <v>153</v>
      </c>
      <c r="G180" t="s">
        <v>165</v>
      </c>
      <c r="H180">
        <v>3</v>
      </c>
      <c r="I180">
        <v>0.09</v>
      </c>
      <c r="J180">
        <v>0.91</v>
      </c>
      <c r="K180">
        <v>2</v>
      </c>
      <c r="L180">
        <v>0</v>
      </c>
      <c r="M180">
        <v>4</v>
      </c>
      <c r="N180" t="s">
        <v>42</v>
      </c>
      <c r="O180" t="s">
        <v>57</v>
      </c>
      <c r="P180">
        <v>0</v>
      </c>
      <c r="Q180">
        <v>1E-4</v>
      </c>
      <c r="R180">
        <v>0</v>
      </c>
      <c r="S180">
        <v>0</v>
      </c>
      <c r="T180">
        <v>0</v>
      </c>
      <c r="U180">
        <f t="shared" si="2"/>
        <v>1E-4</v>
      </c>
      <c r="V180">
        <v>0</v>
      </c>
      <c r="W180" t="s">
        <v>14</v>
      </c>
      <c r="X180" t="s">
        <v>14</v>
      </c>
      <c r="Y180">
        <v>1E-4</v>
      </c>
      <c r="Z180">
        <v>0</v>
      </c>
      <c r="AA180">
        <v>0</v>
      </c>
      <c r="AB180" t="s">
        <v>14</v>
      </c>
      <c r="AC180">
        <v>0</v>
      </c>
      <c r="AD180">
        <v>0</v>
      </c>
      <c r="AE180" t="s">
        <v>14</v>
      </c>
      <c r="AF180" t="s">
        <v>14</v>
      </c>
      <c r="AG180">
        <v>1E-4</v>
      </c>
      <c r="AH180">
        <v>0</v>
      </c>
      <c r="AI180">
        <v>1E-4</v>
      </c>
      <c r="AJ180">
        <v>0</v>
      </c>
      <c r="AK180" t="s">
        <v>14</v>
      </c>
      <c r="AL180" t="s">
        <v>14</v>
      </c>
      <c r="AM180" t="s">
        <v>14</v>
      </c>
      <c r="AN180" t="s">
        <v>14</v>
      </c>
    </row>
    <row r="181" spans="1:40">
      <c r="A181" t="s">
        <v>65</v>
      </c>
      <c r="B181" t="s">
        <v>159</v>
      </c>
      <c r="C181" t="s">
        <v>35</v>
      </c>
      <c r="D181" t="s">
        <v>37</v>
      </c>
      <c r="E181">
        <v>2</v>
      </c>
      <c r="F181" t="s">
        <v>153</v>
      </c>
      <c r="G181" t="s">
        <v>166</v>
      </c>
      <c r="H181">
        <v>3</v>
      </c>
      <c r="I181">
        <v>0.09</v>
      </c>
      <c r="J181">
        <v>0.91</v>
      </c>
      <c r="K181">
        <v>3</v>
      </c>
      <c r="L181">
        <v>0</v>
      </c>
      <c r="M181">
        <v>4</v>
      </c>
      <c r="N181" t="s">
        <v>42</v>
      </c>
      <c r="O181" t="s">
        <v>57</v>
      </c>
      <c r="P181">
        <v>0</v>
      </c>
      <c r="Q181">
        <v>1E-4</v>
      </c>
      <c r="R181">
        <v>0</v>
      </c>
      <c r="S181">
        <v>0</v>
      </c>
      <c r="T181">
        <v>0</v>
      </c>
      <c r="U181">
        <f t="shared" si="2"/>
        <v>1E-4</v>
      </c>
      <c r="V181">
        <v>0</v>
      </c>
      <c r="W181" t="s">
        <v>14</v>
      </c>
      <c r="X181" t="s">
        <v>14</v>
      </c>
      <c r="Y181">
        <v>1E-4</v>
      </c>
      <c r="Z181">
        <v>0</v>
      </c>
      <c r="AA181">
        <v>0</v>
      </c>
      <c r="AB181" t="s">
        <v>14</v>
      </c>
      <c r="AC181">
        <v>0</v>
      </c>
      <c r="AD181">
        <v>0</v>
      </c>
      <c r="AE181" t="s">
        <v>14</v>
      </c>
      <c r="AF181" t="s">
        <v>14</v>
      </c>
      <c r="AG181">
        <v>1E-4</v>
      </c>
      <c r="AH181">
        <v>0</v>
      </c>
      <c r="AI181">
        <v>1E-4</v>
      </c>
      <c r="AJ181">
        <v>0</v>
      </c>
      <c r="AK181" t="s">
        <v>14</v>
      </c>
      <c r="AL181" t="s">
        <v>14</v>
      </c>
      <c r="AM181" t="s">
        <v>14</v>
      </c>
      <c r="AN181" t="s">
        <v>14</v>
      </c>
    </row>
    <row r="182" spans="1:40">
      <c r="A182" t="s">
        <v>65</v>
      </c>
      <c r="B182" t="s">
        <v>159</v>
      </c>
      <c r="C182" t="s">
        <v>33</v>
      </c>
      <c r="D182" t="s">
        <v>11</v>
      </c>
      <c r="E182">
        <v>2</v>
      </c>
      <c r="F182" t="s">
        <v>152</v>
      </c>
      <c r="G182" t="s">
        <v>165</v>
      </c>
      <c r="H182">
        <v>3</v>
      </c>
      <c r="I182">
        <v>0.05</v>
      </c>
      <c r="J182">
        <v>0.18</v>
      </c>
      <c r="K182">
        <v>1</v>
      </c>
      <c r="L182">
        <v>1</v>
      </c>
      <c r="M182">
        <v>5</v>
      </c>
      <c r="N182" t="s">
        <v>43</v>
      </c>
      <c r="O182" t="s">
        <v>57</v>
      </c>
      <c r="P182">
        <v>1</v>
      </c>
      <c r="Q182">
        <v>1E-4</v>
      </c>
      <c r="R182">
        <v>0</v>
      </c>
      <c r="S182">
        <v>0</v>
      </c>
      <c r="T182">
        <v>0</v>
      </c>
      <c r="U182">
        <f t="shared" si="2"/>
        <v>1E-4</v>
      </c>
      <c r="V182">
        <v>0</v>
      </c>
      <c r="W182">
        <v>688.8</v>
      </c>
      <c r="X182">
        <v>1</v>
      </c>
      <c r="Y182">
        <v>1E-4</v>
      </c>
      <c r="Z182">
        <v>0</v>
      </c>
      <c r="AA182">
        <v>0</v>
      </c>
      <c r="AB182">
        <v>1</v>
      </c>
      <c r="AC182">
        <v>0</v>
      </c>
      <c r="AD182">
        <v>0</v>
      </c>
      <c r="AE182">
        <v>1E-4</v>
      </c>
      <c r="AF182">
        <v>0</v>
      </c>
      <c r="AG182">
        <v>1E-4</v>
      </c>
      <c r="AH182">
        <v>0</v>
      </c>
      <c r="AI182">
        <v>1E-4</v>
      </c>
      <c r="AJ182">
        <v>0</v>
      </c>
      <c r="AK182">
        <v>6</v>
      </c>
      <c r="AL182">
        <v>1</v>
      </c>
      <c r="AM182">
        <v>10</v>
      </c>
      <c r="AN182">
        <v>3.4</v>
      </c>
    </row>
    <row r="183" spans="1:40">
      <c r="A183" t="s">
        <v>65</v>
      </c>
      <c r="B183" t="s">
        <v>159</v>
      </c>
      <c r="C183" t="s">
        <v>33</v>
      </c>
      <c r="D183" t="s">
        <v>36</v>
      </c>
      <c r="E183">
        <v>2</v>
      </c>
      <c r="F183" t="s">
        <v>152</v>
      </c>
      <c r="G183" t="s">
        <v>165</v>
      </c>
      <c r="H183">
        <v>3</v>
      </c>
      <c r="I183">
        <v>0.05</v>
      </c>
      <c r="J183">
        <v>0.18</v>
      </c>
      <c r="K183">
        <v>2</v>
      </c>
      <c r="L183">
        <v>0</v>
      </c>
      <c r="M183">
        <v>5</v>
      </c>
      <c r="N183" t="s">
        <v>43</v>
      </c>
      <c r="O183" t="s">
        <v>57</v>
      </c>
      <c r="P183">
        <v>1</v>
      </c>
      <c r="Q183">
        <v>1E-4</v>
      </c>
      <c r="R183">
        <v>0</v>
      </c>
      <c r="S183">
        <v>0</v>
      </c>
      <c r="T183">
        <v>0</v>
      </c>
      <c r="U183">
        <f t="shared" si="2"/>
        <v>1E-4</v>
      </c>
      <c r="V183">
        <v>0</v>
      </c>
      <c r="W183">
        <v>1E-4</v>
      </c>
      <c r="X183">
        <v>0</v>
      </c>
      <c r="Y183">
        <v>1E-4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1E-4</v>
      </c>
      <c r="AF183">
        <v>0</v>
      </c>
      <c r="AG183">
        <v>1E-4</v>
      </c>
      <c r="AH183">
        <v>0</v>
      </c>
      <c r="AI183">
        <v>1E-4</v>
      </c>
      <c r="AJ183">
        <v>0</v>
      </c>
      <c r="AK183">
        <v>0</v>
      </c>
      <c r="AL183">
        <v>0</v>
      </c>
      <c r="AM183">
        <v>18</v>
      </c>
      <c r="AN183">
        <v>2400</v>
      </c>
    </row>
    <row r="184" spans="1:40">
      <c r="A184" t="s">
        <v>65</v>
      </c>
      <c r="B184" t="s">
        <v>159</v>
      </c>
      <c r="C184" t="s">
        <v>34</v>
      </c>
      <c r="D184" t="s">
        <v>11</v>
      </c>
      <c r="E184">
        <v>2</v>
      </c>
      <c r="F184" t="s">
        <v>153</v>
      </c>
      <c r="G184" t="s">
        <v>165</v>
      </c>
      <c r="H184">
        <v>3</v>
      </c>
      <c r="I184">
        <v>0.22</v>
      </c>
      <c r="J184">
        <v>0.52</v>
      </c>
      <c r="K184">
        <v>1</v>
      </c>
      <c r="L184">
        <v>1</v>
      </c>
      <c r="M184">
        <v>5</v>
      </c>
      <c r="N184" t="s">
        <v>43</v>
      </c>
      <c r="O184" t="s">
        <v>57</v>
      </c>
      <c r="P184">
        <v>0</v>
      </c>
      <c r="Q184">
        <v>97</v>
      </c>
      <c r="R184">
        <v>1</v>
      </c>
      <c r="S184">
        <v>2.4</v>
      </c>
      <c r="T184">
        <v>1</v>
      </c>
      <c r="U184">
        <f t="shared" si="2"/>
        <v>99.4</v>
      </c>
      <c r="V184">
        <v>1</v>
      </c>
      <c r="W184" t="s">
        <v>14</v>
      </c>
      <c r="X184" t="s">
        <v>14</v>
      </c>
      <c r="Y184">
        <v>3.2</v>
      </c>
      <c r="Z184">
        <v>3</v>
      </c>
      <c r="AA184">
        <v>1</v>
      </c>
      <c r="AB184" t="s">
        <v>14</v>
      </c>
      <c r="AC184">
        <v>1</v>
      </c>
      <c r="AD184">
        <v>1</v>
      </c>
      <c r="AE184" t="s">
        <v>14</v>
      </c>
      <c r="AF184" t="s">
        <v>14</v>
      </c>
      <c r="AG184">
        <v>1E-4</v>
      </c>
      <c r="AH184">
        <v>0</v>
      </c>
      <c r="AI184">
        <v>1E-4</v>
      </c>
      <c r="AJ184">
        <v>0</v>
      </c>
      <c r="AK184" t="s">
        <v>14</v>
      </c>
      <c r="AL184" t="s">
        <v>14</v>
      </c>
      <c r="AM184" t="s">
        <v>14</v>
      </c>
      <c r="AN184" t="s">
        <v>14</v>
      </c>
    </row>
    <row r="185" spans="1:40">
      <c r="A185" t="s">
        <v>65</v>
      </c>
      <c r="B185" t="s">
        <v>159</v>
      </c>
      <c r="C185" t="s">
        <v>34</v>
      </c>
      <c r="D185" t="s">
        <v>37</v>
      </c>
      <c r="E185">
        <v>2</v>
      </c>
      <c r="F185" t="s">
        <v>153</v>
      </c>
      <c r="G185" t="s">
        <v>166</v>
      </c>
      <c r="H185">
        <v>3</v>
      </c>
      <c r="I185">
        <v>0.22</v>
      </c>
      <c r="J185">
        <v>0.52</v>
      </c>
      <c r="K185">
        <v>3</v>
      </c>
      <c r="L185">
        <v>0</v>
      </c>
      <c r="M185">
        <v>5</v>
      </c>
      <c r="N185" t="s">
        <v>43</v>
      </c>
      <c r="O185" t="s">
        <v>57</v>
      </c>
      <c r="P185">
        <v>1</v>
      </c>
      <c r="Q185">
        <v>99.4</v>
      </c>
      <c r="R185">
        <v>1</v>
      </c>
      <c r="S185">
        <v>0</v>
      </c>
      <c r="T185">
        <v>0</v>
      </c>
      <c r="U185">
        <f t="shared" si="2"/>
        <v>99.4</v>
      </c>
      <c r="V185">
        <v>1</v>
      </c>
      <c r="W185">
        <v>463.4</v>
      </c>
      <c r="X185">
        <v>1</v>
      </c>
      <c r="Y185">
        <v>1E-4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396.4</v>
      </c>
      <c r="AF185">
        <v>1</v>
      </c>
      <c r="AG185">
        <v>1E-4</v>
      </c>
      <c r="AH185">
        <v>0</v>
      </c>
      <c r="AI185">
        <f>23.8+32.8</f>
        <v>56.599999999999994</v>
      </c>
      <c r="AJ185">
        <v>1</v>
      </c>
      <c r="AK185">
        <v>5</v>
      </c>
      <c r="AL185">
        <v>1</v>
      </c>
      <c r="AM185">
        <v>8</v>
      </c>
      <c r="AN185">
        <v>6.4</v>
      </c>
    </row>
    <row r="186" spans="1:40">
      <c r="A186" t="s">
        <v>65</v>
      </c>
      <c r="B186" t="s">
        <v>159</v>
      </c>
      <c r="C186" t="s">
        <v>35</v>
      </c>
      <c r="D186" t="s">
        <v>36</v>
      </c>
      <c r="E186">
        <v>2</v>
      </c>
      <c r="F186" t="s">
        <v>153</v>
      </c>
      <c r="G186" t="s">
        <v>165</v>
      </c>
      <c r="H186">
        <v>3</v>
      </c>
      <c r="I186">
        <v>0.09</v>
      </c>
      <c r="J186">
        <v>0.91</v>
      </c>
      <c r="K186">
        <v>2</v>
      </c>
      <c r="L186">
        <v>0</v>
      </c>
      <c r="M186">
        <v>5</v>
      </c>
      <c r="N186" t="s">
        <v>43</v>
      </c>
      <c r="O186" t="s">
        <v>57</v>
      </c>
      <c r="P186">
        <v>0</v>
      </c>
      <c r="Q186">
        <v>1E-4</v>
      </c>
      <c r="R186">
        <v>0</v>
      </c>
      <c r="S186">
        <v>0</v>
      </c>
      <c r="T186">
        <v>0</v>
      </c>
      <c r="U186">
        <f t="shared" si="2"/>
        <v>1E-4</v>
      </c>
      <c r="V186">
        <v>0</v>
      </c>
      <c r="W186" t="s">
        <v>14</v>
      </c>
      <c r="X186" t="s">
        <v>14</v>
      </c>
      <c r="Y186">
        <v>1E-4</v>
      </c>
      <c r="Z186">
        <v>0</v>
      </c>
      <c r="AA186">
        <v>0</v>
      </c>
      <c r="AB186" t="s">
        <v>14</v>
      </c>
      <c r="AC186">
        <v>0</v>
      </c>
      <c r="AD186">
        <v>0</v>
      </c>
      <c r="AE186" t="s">
        <v>14</v>
      </c>
      <c r="AF186" t="s">
        <v>14</v>
      </c>
      <c r="AG186">
        <v>1E-4</v>
      </c>
      <c r="AH186">
        <v>0</v>
      </c>
      <c r="AI186">
        <v>1E-4</v>
      </c>
      <c r="AJ186">
        <v>0</v>
      </c>
      <c r="AK186" t="s">
        <v>14</v>
      </c>
      <c r="AL186" t="s">
        <v>14</v>
      </c>
      <c r="AM186" t="s">
        <v>14</v>
      </c>
      <c r="AN186" t="s">
        <v>14</v>
      </c>
    </row>
    <row r="187" spans="1:40">
      <c r="A187" t="s">
        <v>65</v>
      </c>
      <c r="B187" t="s">
        <v>159</v>
      </c>
      <c r="C187" t="s">
        <v>35</v>
      </c>
      <c r="D187" t="s">
        <v>37</v>
      </c>
      <c r="E187">
        <v>2</v>
      </c>
      <c r="F187" t="s">
        <v>153</v>
      </c>
      <c r="G187" t="s">
        <v>166</v>
      </c>
      <c r="H187">
        <v>3</v>
      </c>
      <c r="I187">
        <v>0.09</v>
      </c>
      <c r="J187">
        <v>0.91</v>
      </c>
      <c r="K187">
        <v>3</v>
      </c>
      <c r="L187">
        <v>0</v>
      </c>
      <c r="M187">
        <v>5</v>
      </c>
      <c r="N187" t="s">
        <v>43</v>
      </c>
      <c r="O187" t="s">
        <v>57</v>
      </c>
      <c r="P187">
        <v>0</v>
      </c>
      <c r="Q187">
        <v>1E-4</v>
      </c>
      <c r="R187">
        <v>0</v>
      </c>
      <c r="S187">
        <v>0</v>
      </c>
      <c r="T187">
        <v>0</v>
      </c>
      <c r="U187">
        <f t="shared" si="2"/>
        <v>1E-4</v>
      </c>
      <c r="V187">
        <v>0</v>
      </c>
      <c r="W187" t="s">
        <v>14</v>
      </c>
      <c r="X187" t="s">
        <v>14</v>
      </c>
      <c r="Y187">
        <v>1E-4</v>
      </c>
      <c r="Z187">
        <v>0</v>
      </c>
      <c r="AA187">
        <v>0</v>
      </c>
      <c r="AB187" t="s">
        <v>14</v>
      </c>
      <c r="AC187">
        <v>0</v>
      </c>
      <c r="AD187">
        <v>0</v>
      </c>
      <c r="AE187" t="s">
        <v>14</v>
      </c>
      <c r="AF187" t="s">
        <v>14</v>
      </c>
      <c r="AG187">
        <v>1E-4</v>
      </c>
      <c r="AH187">
        <v>0</v>
      </c>
      <c r="AI187">
        <v>1E-4</v>
      </c>
      <c r="AJ187">
        <v>0</v>
      </c>
      <c r="AK187" t="s">
        <v>14</v>
      </c>
      <c r="AL187" t="s">
        <v>14</v>
      </c>
      <c r="AM187" t="s">
        <v>14</v>
      </c>
      <c r="AN187" t="s">
        <v>14</v>
      </c>
    </row>
    <row r="188" spans="1:40">
      <c r="A188" t="s">
        <v>65</v>
      </c>
      <c r="B188" t="s">
        <v>159</v>
      </c>
      <c r="C188" t="s">
        <v>33</v>
      </c>
      <c r="D188" t="s">
        <v>11</v>
      </c>
      <c r="E188">
        <v>2</v>
      </c>
      <c r="F188" t="s">
        <v>152</v>
      </c>
      <c r="G188" t="s">
        <v>165</v>
      </c>
      <c r="H188">
        <v>3</v>
      </c>
      <c r="I188">
        <v>0.05</v>
      </c>
      <c r="J188">
        <v>0.18</v>
      </c>
      <c r="K188">
        <v>1</v>
      </c>
      <c r="L188">
        <v>1</v>
      </c>
      <c r="M188">
        <v>6</v>
      </c>
      <c r="N188" t="s">
        <v>44</v>
      </c>
      <c r="O188" t="s">
        <v>57</v>
      </c>
      <c r="P188">
        <v>1</v>
      </c>
      <c r="Q188">
        <v>147.19999999999999</v>
      </c>
      <c r="R188">
        <v>1</v>
      </c>
      <c r="S188">
        <v>0</v>
      </c>
      <c r="T188">
        <v>0</v>
      </c>
      <c r="U188">
        <f t="shared" si="2"/>
        <v>147.19999999999999</v>
      </c>
      <c r="V188">
        <v>1</v>
      </c>
      <c r="W188">
        <v>908.4</v>
      </c>
      <c r="X188">
        <v>1</v>
      </c>
      <c r="Y188">
        <v>27.4</v>
      </c>
      <c r="Z188">
        <v>13</v>
      </c>
      <c r="AA188">
        <v>1</v>
      </c>
      <c r="AB188">
        <v>1</v>
      </c>
      <c r="AC188">
        <v>1</v>
      </c>
      <c r="AD188">
        <v>1</v>
      </c>
      <c r="AE188">
        <v>34.4</v>
      </c>
      <c r="AF188">
        <v>1</v>
      </c>
      <c r="AG188">
        <v>1E-4</v>
      </c>
      <c r="AH188">
        <v>0</v>
      </c>
      <c r="AI188">
        <v>1E-4</v>
      </c>
      <c r="AJ188">
        <v>0</v>
      </c>
      <c r="AK188">
        <v>12</v>
      </c>
      <c r="AL188">
        <v>3</v>
      </c>
      <c r="AM188">
        <v>3</v>
      </c>
      <c r="AN188">
        <v>2.2000000000000002</v>
      </c>
    </row>
    <row r="189" spans="1:40">
      <c r="A189" t="s">
        <v>65</v>
      </c>
      <c r="B189" t="s">
        <v>159</v>
      </c>
      <c r="C189" t="s">
        <v>33</v>
      </c>
      <c r="D189" t="s">
        <v>36</v>
      </c>
      <c r="E189">
        <v>2</v>
      </c>
      <c r="F189" t="s">
        <v>152</v>
      </c>
      <c r="G189" t="s">
        <v>165</v>
      </c>
      <c r="H189">
        <v>3</v>
      </c>
      <c r="I189">
        <v>0.05</v>
      </c>
      <c r="J189">
        <v>0.18</v>
      </c>
      <c r="K189">
        <v>2</v>
      </c>
      <c r="L189">
        <v>0</v>
      </c>
      <c r="M189">
        <v>6</v>
      </c>
      <c r="N189" t="s">
        <v>44</v>
      </c>
      <c r="O189" t="s">
        <v>57</v>
      </c>
      <c r="P189">
        <v>1</v>
      </c>
      <c r="Q189">
        <v>1E-4</v>
      </c>
      <c r="R189">
        <v>0</v>
      </c>
      <c r="S189">
        <v>0</v>
      </c>
      <c r="T189">
        <v>0</v>
      </c>
      <c r="U189">
        <f t="shared" si="2"/>
        <v>1E-4</v>
      </c>
      <c r="V189">
        <v>0</v>
      </c>
      <c r="W189">
        <v>1E-4</v>
      </c>
      <c r="X189">
        <v>0</v>
      </c>
      <c r="Y189">
        <v>1E-4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10.8</v>
      </c>
      <c r="AF189">
        <v>1</v>
      </c>
      <c r="AG189">
        <v>130.6</v>
      </c>
      <c r="AH189">
        <v>1</v>
      </c>
      <c r="AI189">
        <v>1E-4</v>
      </c>
      <c r="AJ189">
        <v>0</v>
      </c>
      <c r="AK189">
        <v>1</v>
      </c>
      <c r="AL189">
        <v>1</v>
      </c>
      <c r="AM189">
        <v>16</v>
      </c>
      <c r="AN189">
        <v>206.6</v>
      </c>
    </row>
    <row r="190" spans="1:40">
      <c r="A190" t="s">
        <v>65</v>
      </c>
      <c r="B190" t="s">
        <v>159</v>
      </c>
      <c r="C190" t="s">
        <v>34</v>
      </c>
      <c r="D190" t="s">
        <v>11</v>
      </c>
      <c r="E190">
        <v>2</v>
      </c>
      <c r="F190" t="s">
        <v>153</v>
      </c>
      <c r="G190" t="s">
        <v>165</v>
      </c>
      <c r="H190">
        <v>3</v>
      </c>
      <c r="I190">
        <v>0.22</v>
      </c>
      <c r="J190">
        <v>0.52</v>
      </c>
      <c r="K190">
        <v>1</v>
      </c>
      <c r="L190">
        <v>1</v>
      </c>
      <c r="M190">
        <v>6</v>
      </c>
      <c r="N190" t="s">
        <v>44</v>
      </c>
      <c r="O190" t="s">
        <v>57</v>
      </c>
      <c r="P190">
        <v>0</v>
      </c>
      <c r="Q190">
        <v>220.4</v>
      </c>
      <c r="R190">
        <v>1</v>
      </c>
      <c r="S190">
        <v>0</v>
      </c>
      <c r="T190">
        <v>0</v>
      </c>
      <c r="U190">
        <f t="shared" si="2"/>
        <v>220.4</v>
      </c>
      <c r="V190">
        <v>1</v>
      </c>
      <c r="W190" t="s">
        <v>14</v>
      </c>
      <c r="X190" t="s">
        <v>14</v>
      </c>
      <c r="Y190">
        <v>1.2</v>
      </c>
      <c r="Z190">
        <v>1</v>
      </c>
      <c r="AA190">
        <v>1</v>
      </c>
      <c r="AB190" t="s">
        <v>14</v>
      </c>
      <c r="AC190">
        <v>0</v>
      </c>
      <c r="AD190">
        <v>0</v>
      </c>
      <c r="AE190" t="s">
        <v>14</v>
      </c>
      <c r="AF190" t="s">
        <v>14</v>
      </c>
      <c r="AG190">
        <v>1E-4</v>
      </c>
      <c r="AH190">
        <v>0</v>
      </c>
      <c r="AI190">
        <v>1E-4</v>
      </c>
      <c r="AJ190">
        <v>0</v>
      </c>
      <c r="AK190" t="s">
        <v>14</v>
      </c>
      <c r="AL190" t="s">
        <v>14</v>
      </c>
      <c r="AM190" t="s">
        <v>14</v>
      </c>
      <c r="AN190" t="s">
        <v>14</v>
      </c>
    </row>
    <row r="191" spans="1:40">
      <c r="A191" t="s">
        <v>65</v>
      </c>
      <c r="B191" t="s">
        <v>159</v>
      </c>
      <c r="C191" t="s">
        <v>34</v>
      </c>
      <c r="D191" t="s">
        <v>37</v>
      </c>
      <c r="E191">
        <v>2</v>
      </c>
      <c r="F191" t="s">
        <v>153</v>
      </c>
      <c r="G191" t="s">
        <v>166</v>
      </c>
      <c r="H191">
        <v>3</v>
      </c>
      <c r="I191">
        <v>0.22</v>
      </c>
      <c r="J191">
        <v>0.52</v>
      </c>
      <c r="K191">
        <v>3</v>
      </c>
      <c r="L191">
        <v>0</v>
      </c>
      <c r="M191">
        <v>6</v>
      </c>
      <c r="N191" t="s">
        <v>44</v>
      </c>
      <c r="O191" t="s">
        <v>57</v>
      </c>
      <c r="P191">
        <v>1</v>
      </c>
      <c r="Q191">
        <v>367.6</v>
      </c>
      <c r="R191">
        <v>1</v>
      </c>
      <c r="S191">
        <v>0</v>
      </c>
      <c r="T191">
        <v>0</v>
      </c>
      <c r="U191">
        <f t="shared" si="2"/>
        <v>367.6</v>
      </c>
      <c r="V191">
        <v>1</v>
      </c>
      <c r="W191">
        <v>686</v>
      </c>
      <c r="X191">
        <v>1</v>
      </c>
      <c r="Y191">
        <v>1E-4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29</v>
      </c>
      <c r="AF191">
        <v>1</v>
      </c>
      <c r="AG191">
        <v>1E-4</v>
      </c>
      <c r="AH191">
        <v>0</v>
      </c>
      <c r="AI191">
        <v>1E-4</v>
      </c>
      <c r="AJ191">
        <v>0</v>
      </c>
      <c r="AK191">
        <v>9</v>
      </c>
      <c r="AL191">
        <v>1</v>
      </c>
      <c r="AM191">
        <v>10</v>
      </c>
      <c r="AN191">
        <v>23</v>
      </c>
    </row>
    <row r="192" spans="1:40">
      <c r="A192" t="s">
        <v>65</v>
      </c>
      <c r="B192" t="s">
        <v>159</v>
      </c>
      <c r="C192" t="s">
        <v>35</v>
      </c>
      <c r="D192" t="s">
        <v>36</v>
      </c>
      <c r="E192">
        <v>2</v>
      </c>
      <c r="F192" t="s">
        <v>153</v>
      </c>
      <c r="G192" t="s">
        <v>165</v>
      </c>
      <c r="H192">
        <v>3</v>
      </c>
      <c r="I192">
        <v>0.09</v>
      </c>
      <c r="J192">
        <v>0.91</v>
      </c>
      <c r="K192">
        <v>2</v>
      </c>
      <c r="L192">
        <v>0</v>
      </c>
      <c r="M192">
        <v>6</v>
      </c>
      <c r="N192" t="s">
        <v>44</v>
      </c>
      <c r="O192" t="s">
        <v>57</v>
      </c>
      <c r="P192">
        <v>0</v>
      </c>
      <c r="Q192">
        <v>0.4</v>
      </c>
      <c r="R192">
        <v>1</v>
      </c>
      <c r="S192">
        <v>0</v>
      </c>
      <c r="T192">
        <v>0</v>
      </c>
      <c r="U192">
        <f t="shared" si="2"/>
        <v>0.4</v>
      </c>
      <c r="V192">
        <v>1</v>
      </c>
      <c r="W192" t="s">
        <v>14</v>
      </c>
      <c r="X192" t="s">
        <v>14</v>
      </c>
      <c r="Y192">
        <v>1E-4</v>
      </c>
      <c r="Z192">
        <v>0</v>
      </c>
      <c r="AA192">
        <v>0</v>
      </c>
      <c r="AB192" t="s">
        <v>14</v>
      </c>
      <c r="AC192">
        <v>0</v>
      </c>
      <c r="AD192">
        <v>0</v>
      </c>
      <c r="AE192" t="s">
        <v>14</v>
      </c>
      <c r="AF192" t="s">
        <v>14</v>
      </c>
      <c r="AG192">
        <v>130.6</v>
      </c>
      <c r="AH192">
        <v>1</v>
      </c>
      <c r="AI192">
        <v>1E-4</v>
      </c>
      <c r="AJ192">
        <v>0</v>
      </c>
      <c r="AK192" t="s">
        <v>14</v>
      </c>
      <c r="AL192" t="s">
        <v>14</v>
      </c>
      <c r="AM192" t="s">
        <v>14</v>
      </c>
      <c r="AN192" t="s">
        <v>14</v>
      </c>
    </row>
    <row r="193" spans="1:40">
      <c r="A193" t="s">
        <v>65</v>
      </c>
      <c r="B193" t="s">
        <v>159</v>
      </c>
      <c r="C193" t="s">
        <v>35</v>
      </c>
      <c r="D193" t="s">
        <v>37</v>
      </c>
      <c r="E193">
        <v>2</v>
      </c>
      <c r="F193" t="s">
        <v>153</v>
      </c>
      <c r="G193" t="s">
        <v>166</v>
      </c>
      <c r="H193">
        <v>3</v>
      </c>
      <c r="I193">
        <v>0.09</v>
      </c>
      <c r="J193">
        <v>0.91</v>
      </c>
      <c r="K193">
        <v>3</v>
      </c>
      <c r="L193">
        <v>0</v>
      </c>
      <c r="M193">
        <v>6</v>
      </c>
      <c r="N193" t="s">
        <v>44</v>
      </c>
      <c r="O193" t="s">
        <v>57</v>
      </c>
      <c r="P193">
        <v>0</v>
      </c>
      <c r="Q193">
        <v>1E-4</v>
      </c>
      <c r="R193">
        <v>0</v>
      </c>
      <c r="S193">
        <v>0</v>
      </c>
      <c r="T193">
        <v>0</v>
      </c>
      <c r="U193">
        <f t="shared" si="2"/>
        <v>1E-4</v>
      </c>
      <c r="V193">
        <v>0</v>
      </c>
      <c r="W193" t="s">
        <v>14</v>
      </c>
      <c r="X193" t="s">
        <v>14</v>
      </c>
      <c r="Y193">
        <v>4.2</v>
      </c>
      <c r="Z193">
        <v>2</v>
      </c>
      <c r="AA193">
        <v>1</v>
      </c>
      <c r="AB193" t="s">
        <v>14</v>
      </c>
      <c r="AC193">
        <v>0</v>
      </c>
      <c r="AD193">
        <v>0</v>
      </c>
      <c r="AE193" t="s">
        <v>14</v>
      </c>
      <c r="AF193" t="s">
        <v>14</v>
      </c>
      <c r="AG193">
        <v>1E-4</v>
      </c>
      <c r="AH193">
        <v>0</v>
      </c>
      <c r="AI193">
        <v>1E-4</v>
      </c>
      <c r="AJ193">
        <v>0</v>
      </c>
      <c r="AK193" t="s">
        <v>14</v>
      </c>
      <c r="AL193" t="s">
        <v>14</v>
      </c>
      <c r="AM193" t="s">
        <v>14</v>
      </c>
      <c r="AN193" t="s">
        <v>14</v>
      </c>
    </row>
    <row r="194" spans="1:40">
      <c r="A194" t="s">
        <v>87</v>
      </c>
      <c r="B194" t="s">
        <v>162</v>
      </c>
      <c r="C194" t="s">
        <v>66</v>
      </c>
      <c r="D194" t="s">
        <v>81</v>
      </c>
      <c r="E194">
        <v>2</v>
      </c>
      <c r="F194" t="s">
        <v>153</v>
      </c>
      <c r="G194" t="s">
        <v>165</v>
      </c>
      <c r="H194">
        <v>6</v>
      </c>
      <c r="I194">
        <v>0.15</v>
      </c>
      <c r="J194">
        <v>0.43</v>
      </c>
      <c r="K194" s="1">
        <v>1</v>
      </c>
      <c r="L194">
        <v>1</v>
      </c>
      <c r="M194">
        <v>1</v>
      </c>
      <c r="N194" t="s">
        <v>88</v>
      </c>
      <c r="O194" t="s">
        <v>56</v>
      </c>
      <c r="P194">
        <v>1</v>
      </c>
      <c r="Q194">
        <v>1E-4</v>
      </c>
      <c r="R194">
        <v>0</v>
      </c>
      <c r="S194">
        <v>0</v>
      </c>
      <c r="T194">
        <v>0</v>
      </c>
      <c r="U194">
        <f t="shared" ref="U194:U257" si="3">Q194+S194</f>
        <v>1E-4</v>
      </c>
      <c r="V194">
        <v>0</v>
      </c>
      <c r="W194">
        <v>793.6</v>
      </c>
      <c r="X194">
        <v>1</v>
      </c>
      <c r="Y194">
        <v>1E-4</v>
      </c>
      <c r="Z194">
        <v>0</v>
      </c>
      <c r="AA194">
        <v>0</v>
      </c>
      <c r="AB194">
        <v>1</v>
      </c>
      <c r="AC194">
        <v>0</v>
      </c>
      <c r="AD194">
        <v>0</v>
      </c>
      <c r="AE194">
        <v>17.600000000000001</v>
      </c>
      <c r="AF194">
        <v>1</v>
      </c>
      <c r="AG194">
        <v>1E-4</v>
      </c>
      <c r="AH194">
        <v>0</v>
      </c>
      <c r="AI194">
        <v>1E-4</v>
      </c>
      <c r="AJ194">
        <v>0</v>
      </c>
      <c r="AK194">
        <v>7</v>
      </c>
      <c r="AL194">
        <v>0</v>
      </c>
      <c r="AM194">
        <v>13</v>
      </c>
      <c r="AN194">
        <v>25.8</v>
      </c>
    </row>
    <row r="195" spans="1:40">
      <c r="A195" t="s">
        <v>87</v>
      </c>
      <c r="B195" t="s">
        <v>162</v>
      </c>
      <c r="C195" t="s">
        <v>66</v>
      </c>
      <c r="D195" t="s">
        <v>82</v>
      </c>
      <c r="E195">
        <v>2</v>
      </c>
      <c r="F195" t="s">
        <v>153</v>
      </c>
      <c r="G195" t="s">
        <v>166</v>
      </c>
      <c r="H195">
        <v>6</v>
      </c>
      <c r="I195">
        <v>0.15</v>
      </c>
      <c r="J195">
        <v>0.43</v>
      </c>
      <c r="K195" s="1">
        <v>2</v>
      </c>
      <c r="L195">
        <v>0</v>
      </c>
      <c r="M195">
        <v>1</v>
      </c>
      <c r="N195" t="s">
        <v>88</v>
      </c>
      <c r="O195" t="s">
        <v>56</v>
      </c>
      <c r="P195">
        <v>1</v>
      </c>
      <c r="Q195">
        <v>1E-4</v>
      </c>
      <c r="R195">
        <v>0</v>
      </c>
      <c r="S195">
        <v>0</v>
      </c>
      <c r="T195">
        <v>0</v>
      </c>
      <c r="U195">
        <f t="shared" si="3"/>
        <v>1E-4</v>
      </c>
      <c r="V195">
        <v>0</v>
      </c>
      <c r="W195">
        <v>1E-4</v>
      </c>
      <c r="X195">
        <v>0</v>
      </c>
      <c r="Y195">
        <v>1E-4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1E-4</v>
      </c>
      <c r="AF195">
        <v>0</v>
      </c>
      <c r="AG195">
        <v>1E-4</v>
      </c>
      <c r="AH195">
        <v>0</v>
      </c>
      <c r="AI195">
        <v>1E-4</v>
      </c>
      <c r="AJ195">
        <v>0</v>
      </c>
      <c r="AK195">
        <v>0</v>
      </c>
      <c r="AL195">
        <v>0</v>
      </c>
      <c r="AM195">
        <v>20</v>
      </c>
      <c r="AN195">
        <v>2400</v>
      </c>
    </row>
    <row r="196" spans="1:40">
      <c r="A196" t="s">
        <v>87</v>
      </c>
      <c r="B196" t="s">
        <v>162</v>
      </c>
      <c r="C196" t="s">
        <v>67</v>
      </c>
      <c r="D196" t="s">
        <v>81</v>
      </c>
      <c r="E196">
        <v>2</v>
      </c>
      <c r="F196" t="s">
        <v>152</v>
      </c>
      <c r="G196" t="s">
        <v>165</v>
      </c>
      <c r="H196">
        <v>6</v>
      </c>
      <c r="I196">
        <v>0.1</v>
      </c>
      <c r="J196">
        <v>0.33</v>
      </c>
      <c r="K196" s="1">
        <v>1</v>
      </c>
      <c r="L196">
        <v>1</v>
      </c>
      <c r="M196">
        <v>1</v>
      </c>
      <c r="N196" t="s">
        <v>88</v>
      </c>
      <c r="O196" t="s">
        <v>56</v>
      </c>
      <c r="P196">
        <v>0</v>
      </c>
      <c r="Q196">
        <v>1E-4</v>
      </c>
      <c r="R196">
        <v>0</v>
      </c>
      <c r="S196">
        <v>0</v>
      </c>
      <c r="T196">
        <v>0</v>
      </c>
      <c r="U196">
        <f t="shared" si="3"/>
        <v>1E-4</v>
      </c>
      <c r="V196">
        <v>0</v>
      </c>
      <c r="W196" t="s">
        <v>14</v>
      </c>
      <c r="X196" t="s">
        <v>14</v>
      </c>
      <c r="Y196">
        <v>1E-4</v>
      </c>
      <c r="Z196">
        <v>0</v>
      </c>
      <c r="AA196">
        <v>0</v>
      </c>
      <c r="AB196" t="s">
        <v>14</v>
      </c>
      <c r="AC196">
        <v>0</v>
      </c>
      <c r="AD196">
        <v>0</v>
      </c>
      <c r="AE196" t="s">
        <v>14</v>
      </c>
      <c r="AF196" t="s">
        <v>14</v>
      </c>
      <c r="AG196">
        <v>1E-4</v>
      </c>
      <c r="AH196">
        <v>0</v>
      </c>
      <c r="AI196">
        <v>1E-4</v>
      </c>
      <c r="AJ196">
        <v>0</v>
      </c>
      <c r="AK196" t="s">
        <v>14</v>
      </c>
      <c r="AL196" t="s">
        <v>14</v>
      </c>
      <c r="AM196" t="s">
        <v>14</v>
      </c>
      <c r="AN196" t="s">
        <v>14</v>
      </c>
    </row>
    <row r="197" spans="1:40">
      <c r="A197" t="s">
        <v>87</v>
      </c>
      <c r="B197" t="s">
        <v>162</v>
      </c>
      <c r="C197" t="s">
        <v>67</v>
      </c>
      <c r="D197" t="s">
        <v>83</v>
      </c>
      <c r="E197">
        <v>2</v>
      </c>
      <c r="F197" t="s">
        <v>152</v>
      </c>
      <c r="G197" t="s">
        <v>165</v>
      </c>
      <c r="H197">
        <v>6</v>
      </c>
      <c r="I197">
        <v>0.1</v>
      </c>
      <c r="J197">
        <v>0.33</v>
      </c>
      <c r="K197" t="s">
        <v>14</v>
      </c>
      <c r="L197">
        <v>0</v>
      </c>
      <c r="M197">
        <v>1</v>
      </c>
      <c r="N197" t="s">
        <v>88</v>
      </c>
      <c r="O197" t="s">
        <v>56</v>
      </c>
      <c r="P197">
        <v>1</v>
      </c>
      <c r="Q197">
        <v>382</v>
      </c>
      <c r="R197">
        <v>1</v>
      </c>
      <c r="S197">
        <v>0</v>
      </c>
      <c r="T197">
        <v>0</v>
      </c>
      <c r="U197">
        <f t="shared" si="3"/>
        <v>382</v>
      </c>
      <c r="V197">
        <v>1</v>
      </c>
      <c r="W197">
        <v>581.4</v>
      </c>
      <c r="X197">
        <v>1</v>
      </c>
      <c r="Y197">
        <v>1E-4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8.8000000000000007</v>
      </c>
      <c r="AF197">
        <v>1</v>
      </c>
      <c r="AG197">
        <v>24</v>
      </c>
      <c r="AH197">
        <v>1</v>
      </c>
      <c r="AI197">
        <v>1E-4</v>
      </c>
      <c r="AJ197">
        <v>0</v>
      </c>
      <c r="AK197">
        <v>12</v>
      </c>
      <c r="AL197">
        <v>0</v>
      </c>
      <c r="AM197">
        <v>7</v>
      </c>
      <c r="AN197">
        <v>1010.4</v>
      </c>
    </row>
    <row r="198" spans="1:40">
      <c r="A198" t="s">
        <v>87</v>
      </c>
      <c r="B198" t="s">
        <v>162</v>
      </c>
      <c r="C198" t="s">
        <v>68</v>
      </c>
      <c r="D198" t="s">
        <v>81</v>
      </c>
      <c r="E198">
        <v>2</v>
      </c>
      <c r="F198" t="s">
        <v>152</v>
      </c>
      <c r="G198" t="s">
        <v>165</v>
      </c>
      <c r="H198">
        <v>6</v>
      </c>
      <c r="I198">
        <v>0.16</v>
      </c>
      <c r="J198">
        <v>0.67</v>
      </c>
      <c r="K198" s="1">
        <v>1</v>
      </c>
      <c r="L198">
        <v>1</v>
      </c>
      <c r="M198">
        <v>1</v>
      </c>
      <c r="N198" t="s">
        <v>88</v>
      </c>
      <c r="O198" t="s">
        <v>56</v>
      </c>
      <c r="P198">
        <v>0</v>
      </c>
      <c r="Q198">
        <v>1E-4</v>
      </c>
      <c r="R198">
        <v>0</v>
      </c>
      <c r="S198">
        <v>0</v>
      </c>
      <c r="T198">
        <v>0</v>
      </c>
      <c r="U198">
        <f t="shared" si="3"/>
        <v>1E-4</v>
      </c>
      <c r="V198">
        <v>0</v>
      </c>
      <c r="W198" t="s">
        <v>14</v>
      </c>
      <c r="X198" t="s">
        <v>14</v>
      </c>
      <c r="Y198">
        <v>8.1999999999999993</v>
      </c>
      <c r="Z198">
        <v>4</v>
      </c>
      <c r="AA198">
        <v>1</v>
      </c>
      <c r="AB198" t="s">
        <v>14</v>
      </c>
      <c r="AC198">
        <v>0</v>
      </c>
      <c r="AD198">
        <v>0</v>
      </c>
      <c r="AE198" t="s">
        <v>14</v>
      </c>
      <c r="AF198" t="s">
        <v>14</v>
      </c>
      <c r="AG198">
        <v>1E-4</v>
      </c>
      <c r="AH198">
        <v>0</v>
      </c>
      <c r="AI198">
        <v>1E-4</v>
      </c>
      <c r="AJ198">
        <v>0</v>
      </c>
      <c r="AK198" t="s">
        <v>14</v>
      </c>
      <c r="AL198" t="s">
        <v>14</v>
      </c>
      <c r="AM198" t="s">
        <v>14</v>
      </c>
      <c r="AN198" t="s">
        <v>14</v>
      </c>
    </row>
    <row r="199" spans="1:40">
      <c r="A199" t="s">
        <v>87</v>
      </c>
      <c r="B199" t="s">
        <v>162</v>
      </c>
      <c r="C199" t="s">
        <v>68</v>
      </c>
      <c r="D199" t="s">
        <v>84</v>
      </c>
      <c r="E199">
        <v>2</v>
      </c>
      <c r="F199" t="s">
        <v>152</v>
      </c>
      <c r="G199" t="s">
        <v>165</v>
      </c>
      <c r="H199">
        <v>6</v>
      </c>
      <c r="I199">
        <v>0.16</v>
      </c>
      <c r="J199">
        <v>0.67</v>
      </c>
      <c r="K199" t="s">
        <v>14</v>
      </c>
      <c r="L199">
        <v>0</v>
      </c>
      <c r="M199">
        <v>1</v>
      </c>
      <c r="N199" t="s">
        <v>88</v>
      </c>
      <c r="O199" t="s">
        <v>56</v>
      </c>
      <c r="P199">
        <v>1</v>
      </c>
      <c r="Q199">
        <v>1E-4</v>
      </c>
      <c r="R199">
        <v>0</v>
      </c>
      <c r="S199">
        <v>0</v>
      </c>
      <c r="T199">
        <v>0</v>
      </c>
      <c r="U199">
        <f t="shared" si="3"/>
        <v>1E-4</v>
      </c>
      <c r="V199">
        <v>0</v>
      </c>
      <c r="W199">
        <v>20.6</v>
      </c>
      <c r="X199">
        <v>1</v>
      </c>
      <c r="Y199">
        <v>1E-4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118.8</v>
      </c>
      <c r="AF199">
        <v>1</v>
      </c>
      <c r="AG199">
        <f>64.2+68.6</f>
        <v>132.80000000000001</v>
      </c>
      <c r="AH199">
        <v>1</v>
      </c>
      <c r="AI199">
        <v>5</v>
      </c>
      <c r="AJ199">
        <v>1</v>
      </c>
      <c r="AK199">
        <v>7</v>
      </c>
      <c r="AL199">
        <v>3</v>
      </c>
      <c r="AM199">
        <v>10</v>
      </c>
      <c r="AN199">
        <v>938.2</v>
      </c>
    </row>
    <row r="200" spans="1:40">
      <c r="A200" t="s">
        <v>87</v>
      </c>
      <c r="B200" t="s">
        <v>162</v>
      </c>
      <c r="C200" t="s">
        <v>69</v>
      </c>
      <c r="D200" t="s">
        <v>81</v>
      </c>
      <c r="E200">
        <v>2</v>
      </c>
      <c r="F200" t="s">
        <v>152</v>
      </c>
      <c r="G200" t="s">
        <v>165</v>
      </c>
      <c r="H200">
        <v>6</v>
      </c>
      <c r="I200">
        <v>0.16</v>
      </c>
      <c r="J200">
        <v>1E-4</v>
      </c>
      <c r="K200" s="1">
        <v>1</v>
      </c>
      <c r="L200">
        <v>1</v>
      </c>
      <c r="M200">
        <v>1</v>
      </c>
      <c r="N200" t="s">
        <v>88</v>
      </c>
      <c r="O200" t="s">
        <v>56</v>
      </c>
      <c r="P200">
        <v>0</v>
      </c>
      <c r="Q200">
        <v>1E-4</v>
      </c>
      <c r="R200">
        <v>0</v>
      </c>
      <c r="S200">
        <v>0</v>
      </c>
      <c r="T200">
        <v>0</v>
      </c>
      <c r="U200">
        <f t="shared" si="3"/>
        <v>1E-4</v>
      </c>
      <c r="V200">
        <v>0</v>
      </c>
      <c r="W200" t="s">
        <v>14</v>
      </c>
      <c r="X200" t="s">
        <v>14</v>
      </c>
      <c r="Y200">
        <v>1E-4</v>
      </c>
      <c r="Z200">
        <v>0</v>
      </c>
      <c r="AA200">
        <v>0</v>
      </c>
      <c r="AB200" t="s">
        <v>14</v>
      </c>
      <c r="AC200">
        <v>0</v>
      </c>
      <c r="AD200">
        <v>0</v>
      </c>
      <c r="AE200" t="s">
        <v>14</v>
      </c>
      <c r="AF200" t="s">
        <v>14</v>
      </c>
      <c r="AG200">
        <v>1E-4</v>
      </c>
      <c r="AH200">
        <v>0</v>
      </c>
      <c r="AI200">
        <v>1E-4</v>
      </c>
      <c r="AJ200">
        <v>0</v>
      </c>
      <c r="AK200" t="s">
        <v>14</v>
      </c>
      <c r="AL200" t="s">
        <v>14</v>
      </c>
      <c r="AM200" t="s">
        <v>14</v>
      </c>
      <c r="AN200" t="s">
        <v>14</v>
      </c>
    </row>
    <row r="201" spans="1:40">
      <c r="A201" t="s">
        <v>87</v>
      </c>
      <c r="B201" t="s">
        <v>162</v>
      </c>
      <c r="C201" t="s">
        <v>69</v>
      </c>
      <c r="D201" t="s">
        <v>85</v>
      </c>
      <c r="E201">
        <v>2</v>
      </c>
      <c r="F201" t="s">
        <v>152</v>
      </c>
      <c r="G201" t="s">
        <v>165</v>
      </c>
      <c r="H201">
        <v>6</v>
      </c>
      <c r="I201">
        <v>0.16</v>
      </c>
      <c r="J201">
        <v>1E-4</v>
      </c>
      <c r="K201" t="s">
        <v>14</v>
      </c>
      <c r="L201">
        <v>0</v>
      </c>
      <c r="M201">
        <v>1</v>
      </c>
      <c r="N201" t="s">
        <v>88</v>
      </c>
      <c r="O201" t="s">
        <v>56</v>
      </c>
      <c r="P201">
        <v>1</v>
      </c>
      <c r="Q201">
        <v>1E-4</v>
      </c>
      <c r="R201">
        <v>0</v>
      </c>
      <c r="S201">
        <v>0</v>
      </c>
      <c r="T201">
        <v>0</v>
      </c>
      <c r="U201">
        <f t="shared" si="3"/>
        <v>1E-4</v>
      </c>
      <c r="V201">
        <v>0</v>
      </c>
      <c r="W201">
        <v>1E-4</v>
      </c>
      <c r="X201">
        <v>0</v>
      </c>
      <c r="Y201">
        <v>1E-4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345.4</v>
      </c>
      <c r="AF201">
        <v>1</v>
      </c>
      <c r="AG201">
        <v>258.60000000000002</v>
      </c>
      <c r="AH201">
        <v>1</v>
      </c>
      <c r="AI201">
        <v>1E-4</v>
      </c>
      <c r="AJ201">
        <v>0</v>
      </c>
      <c r="AK201">
        <v>12</v>
      </c>
      <c r="AL201">
        <v>1</v>
      </c>
      <c r="AM201">
        <v>5</v>
      </c>
      <c r="AN201">
        <v>1003.8</v>
      </c>
    </row>
    <row r="202" spans="1:40">
      <c r="A202" t="s">
        <v>87</v>
      </c>
      <c r="B202" t="s">
        <v>162</v>
      </c>
      <c r="C202" t="s">
        <v>70</v>
      </c>
      <c r="D202" t="s">
        <v>81</v>
      </c>
      <c r="E202">
        <v>2</v>
      </c>
      <c r="F202" t="s">
        <v>153</v>
      </c>
      <c r="G202" t="s">
        <v>165</v>
      </c>
      <c r="H202">
        <v>6</v>
      </c>
      <c r="I202">
        <v>0.17</v>
      </c>
      <c r="J202">
        <v>0.63</v>
      </c>
      <c r="K202" s="1">
        <v>1</v>
      </c>
      <c r="L202">
        <v>1</v>
      </c>
      <c r="M202">
        <v>1</v>
      </c>
      <c r="N202" t="s">
        <v>88</v>
      </c>
      <c r="O202" t="s">
        <v>56</v>
      </c>
      <c r="P202">
        <v>0</v>
      </c>
      <c r="Q202">
        <v>1E-4</v>
      </c>
      <c r="R202">
        <v>0</v>
      </c>
      <c r="S202">
        <v>0</v>
      </c>
      <c r="T202">
        <v>0</v>
      </c>
      <c r="U202">
        <f t="shared" si="3"/>
        <v>1E-4</v>
      </c>
      <c r="V202">
        <v>0</v>
      </c>
      <c r="W202" t="s">
        <v>14</v>
      </c>
      <c r="X202" t="s">
        <v>14</v>
      </c>
      <c r="Y202">
        <v>1E-4</v>
      </c>
      <c r="Z202">
        <v>0</v>
      </c>
      <c r="AA202">
        <v>0</v>
      </c>
      <c r="AB202" t="s">
        <v>14</v>
      </c>
      <c r="AC202">
        <v>0</v>
      </c>
      <c r="AD202">
        <v>0</v>
      </c>
      <c r="AE202" t="s">
        <v>14</v>
      </c>
      <c r="AF202" t="s">
        <v>14</v>
      </c>
      <c r="AG202">
        <v>1E-4</v>
      </c>
      <c r="AH202">
        <v>0</v>
      </c>
      <c r="AI202">
        <v>1E-4</v>
      </c>
      <c r="AJ202">
        <v>0</v>
      </c>
      <c r="AK202" t="s">
        <v>14</v>
      </c>
      <c r="AL202" t="s">
        <v>14</v>
      </c>
      <c r="AM202" t="s">
        <v>14</v>
      </c>
      <c r="AN202" t="s">
        <v>14</v>
      </c>
    </row>
    <row r="203" spans="1:40">
      <c r="A203" t="s">
        <v>87</v>
      </c>
      <c r="B203" t="s">
        <v>162</v>
      </c>
      <c r="C203" t="s">
        <v>70</v>
      </c>
      <c r="D203" t="s">
        <v>86</v>
      </c>
      <c r="E203">
        <v>2</v>
      </c>
      <c r="F203" t="s">
        <v>153</v>
      </c>
      <c r="G203" t="s">
        <v>166</v>
      </c>
      <c r="H203">
        <v>6</v>
      </c>
      <c r="I203">
        <v>0.17</v>
      </c>
      <c r="J203">
        <v>0.63</v>
      </c>
      <c r="K203" t="s">
        <v>14</v>
      </c>
      <c r="L203">
        <v>0</v>
      </c>
      <c r="M203">
        <v>1</v>
      </c>
      <c r="N203" t="s">
        <v>88</v>
      </c>
      <c r="O203" t="s">
        <v>56</v>
      </c>
      <c r="P203">
        <v>1</v>
      </c>
      <c r="Q203">
        <v>1E-4</v>
      </c>
      <c r="R203">
        <v>0</v>
      </c>
      <c r="S203">
        <v>0</v>
      </c>
      <c r="T203">
        <v>0</v>
      </c>
      <c r="U203">
        <f t="shared" si="3"/>
        <v>1E-4</v>
      </c>
      <c r="V203">
        <v>0</v>
      </c>
      <c r="W203">
        <v>1E-4</v>
      </c>
      <c r="X203">
        <v>0</v>
      </c>
      <c r="Y203">
        <v>1E-4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1E-4</v>
      </c>
      <c r="AF203">
        <v>0</v>
      </c>
      <c r="AG203">
        <v>11.2</v>
      </c>
      <c r="AH203">
        <v>1</v>
      </c>
      <c r="AI203">
        <v>1E-4</v>
      </c>
      <c r="AJ203">
        <v>0</v>
      </c>
      <c r="AK203">
        <v>0</v>
      </c>
      <c r="AL203">
        <v>0</v>
      </c>
      <c r="AM203">
        <v>20</v>
      </c>
      <c r="AN203">
        <v>20</v>
      </c>
    </row>
    <row r="204" spans="1:40">
      <c r="A204" t="s">
        <v>87</v>
      </c>
      <c r="B204" t="s">
        <v>162</v>
      </c>
      <c r="C204" t="s">
        <v>71</v>
      </c>
      <c r="D204" t="s">
        <v>82</v>
      </c>
      <c r="E204">
        <v>2</v>
      </c>
      <c r="F204" t="s">
        <v>153</v>
      </c>
      <c r="G204" t="s">
        <v>166</v>
      </c>
      <c r="H204">
        <v>6</v>
      </c>
      <c r="I204">
        <v>0.11</v>
      </c>
      <c r="J204">
        <v>0.43</v>
      </c>
      <c r="K204" s="1">
        <v>2</v>
      </c>
      <c r="L204">
        <v>0</v>
      </c>
      <c r="M204">
        <v>1</v>
      </c>
      <c r="N204" t="s">
        <v>88</v>
      </c>
      <c r="O204" t="s">
        <v>56</v>
      </c>
      <c r="P204">
        <v>0</v>
      </c>
      <c r="Q204">
        <v>1E-4</v>
      </c>
      <c r="R204">
        <v>0</v>
      </c>
      <c r="S204">
        <v>0</v>
      </c>
      <c r="T204">
        <v>0</v>
      </c>
      <c r="U204">
        <f t="shared" si="3"/>
        <v>1E-4</v>
      </c>
      <c r="V204">
        <v>0</v>
      </c>
      <c r="W204" t="s">
        <v>14</v>
      </c>
      <c r="X204" t="s">
        <v>14</v>
      </c>
      <c r="Y204">
        <v>1E-4</v>
      </c>
      <c r="Z204">
        <v>0</v>
      </c>
      <c r="AA204">
        <v>0</v>
      </c>
      <c r="AB204" t="s">
        <v>14</v>
      </c>
      <c r="AC204">
        <v>0</v>
      </c>
      <c r="AD204">
        <v>0</v>
      </c>
      <c r="AE204" t="s">
        <v>14</v>
      </c>
      <c r="AF204" t="s">
        <v>14</v>
      </c>
      <c r="AG204">
        <v>1E-4</v>
      </c>
      <c r="AH204">
        <v>0</v>
      </c>
      <c r="AI204">
        <v>1E-4</v>
      </c>
      <c r="AJ204">
        <v>0</v>
      </c>
      <c r="AK204" t="s">
        <v>14</v>
      </c>
      <c r="AL204" t="s">
        <v>14</v>
      </c>
      <c r="AM204" t="s">
        <v>14</v>
      </c>
      <c r="AN204" t="s">
        <v>14</v>
      </c>
    </row>
    <row r="205" spans="1:40">
      <c r="A205" t="s">
        <v>87</v>
      </c>
      <c r="B205" t="s">
        <v>162</v>
      </c>
      <c r="C205" t="s">
        <v>71</v>
      </c>
      <c r="D205" t="s">
        <v>83</v>
      </c>
      <c r="E205">
        <v>2</v>
      </c>
      <c r="F205" t="s">
        <v>153</v>
      </c>
      <c r="G205" t="s">
        <v>165</v>
      </c>
      <c r="H205">
        <v>6</v>
      </c>
      <c r="I205">
        <v>0.11</v>
      </c>
      <c r="J205">
        <v>0.43</v>
      </c>
      <c r="K205" t="s">
        <v>14</v>
      </c>
      <c r="L205">
        <v>0</v>
      </c>
      <c r="M205">
        <v>1</v>
      </c>
      <c r="N205" t="s">
        <v>88</v>
      </c>
      <c r="O205" t="s">
        <v>56</v>
      </c>
      <c r="P205">
        <v>0</v>
      </c>
      <c r="Q205">
        <v>1E-4</v>
      </c>
      <c r="R205">
        <v>0</v>
      </c>
      <c r="S205">
        <v>0</v>
      </c>
      <c r="T205">
        <v>0</v>
      </c>
      <c r="U205">
        <f t="shared" si="3"/>
        <v>1E-4</v>
      </c>
      <c r="V205">
        <v>0</v>
      </c>
      <c r="W205" t="s">
        <v>14</v>
      </c>
      <c r="X205" t="s">
        <v>14</v>
      </c>
      <c r="Y205">
        <v>1E-4</v>
      </c>
      <c r="Z205">
        <v>0</v>
      </c>
      <c r="AA205">
        <v>0</v>
      </c>
      <c r="AB205" t="s">
        <v>14</v>
      </c>
      <c r="AC205">
        <v>0</v>
      </c>
      <c r="AD205">
        <v>0</v>
      </c>
      <c r="AE205" t="s">
        <v>14</v>
      </c>
      <c r="AF205" t="s">
        <v>14</v>
      </c>
      <c r="AG205">
        <v>1E-4</v>
      </c>
      <c r="AH205">
        <v>0</v>
      </c>
      <c r="AI205">
        <v>1E-4</v>
      </c>
      <c r="AJ205">
        <v>0</v>
      </c>
      <c r="AK205" t="s">
        <v>14</v>
      </c>
      <c r="AL205" t="s">
        <v>14</v>
      </c>
      <c r="AM205" t="s">
        <v>14</v>
      </c>
      <c r="AN205" t="s">
        <v>14</v>
      </c>
    </row>
    <row r="206" spans="1:40">
      <c r="A206" t="s">
        <v>87</v>
      </c>
      <c r="B206" t="s">
        <v>162</v>
      </c>
      <c r="C206" t="s">
        <v>72</v>
      </c>
      <c r="D206" t="s">
        <v>82</v>
      </c>
      <c r="E206">
        <v>2</v>
      </c>
      <c r="F206" t="s">
        <v>153</v>
      </c>
      <c r="G206" t="s">
        <v>166</v>
      </c>
      <c r="H206">
        <v>6</v>
      </c>
      <c r="I206">
        <v>0.18</v>
      </c>
      <c r="J206">
        <v>0.43</v>
      </c>
      <c r="K206" s="1">
        <v>2</v>
      </c>
      <c r="L206">
        <v>0</v>
      </c>
      <c r="M206">
        <v>1</v>
      </c>
      <c r="N206" t="s">
        <v>88</v>
      </c>
      <c r="O206" t="s">
        <v>56</v>
      </c>
      <c r="P206">
        <v>0</v>
      </c>
      <c r="Q206">
        <v>1E-4</v>
      </c>
      <c r="R206">
        <v>0</v>
      </c>
      <c r="S206">
        <v>0</v>
      </c>
      <c r="T206">
        <v>0</v>
      </c>
      <c r="U206">
        <f t="shared" si="3"/>
        <v>1E-4</v>
      </c>
      <c r="V206">
        <v>0</v>
      </c>
      <c r="W206" t="s">
        <v>14</v>
      </c>
      <c r="X206" t="s">
        <v>14</v>
      </c>
      <c r="Y206">
        <v>1E-4</v>
      </c>
      <c r="Z206">
        <v>0</v>
      </c>
      <c r="AA206">
        <v>0</v>
      </c>
      <c r="AB206" t="s">
        <v>14</v>
      </c>
      <c r="AC206">
        <v>0</v>
      </c>
      <c r="AD206">
        <v>0</v>
      </c>
      <c r="AE206" t="s">
        <v>14</v>
      </c>
      <c r="AF206" t="s">
        <v>14</v>
      </c>
      <c r="AG206">
        <v>1E-4</v>
      </c>
      <c r="AH206">
        <v>0</v>
      </c>
      <c r="AI206">
        <v>1E-4</v>
      </c>
      <c r="AJ206">
        <v>0</v>
      </c>
      <c r="AK206" t="s">
        <v>14</v>
      </c>
      <c r="AL206" t="s">
        <v>14</v>
      </c>
      <c r="AM206" t="s">
        <v>14</v>
      </c>
      <c r="AN206" t="s">
        <v>14</v>
      </c>
    </row>
    <row r="207" spans="1:40">
      <c r="A207" t="s">
        <v>87</v>
      </c>
      <c r="B207" t="s">
        <v>162</v>
      </c>
      <c r="C207" t="s">
        <v>72</v>
      </c>
      <c r="D207" t="s">
        <v>84</v>
      </c>
      <c r="E207">
        <v>2</v>
      </c>
      <c r="F207" t="s">
        <v>153</v>
      </c>
      <c r="G207" t="s">
        <v>165</v>
      </c>
      <c r="H207">
        <v>6</v>
      </c>
      <c r="I207">
        <v>0.18</v>
      </c>
      <c r="J207">
        <v>0.43</v>
      </c>
      <c r="K207" t="s">
        <v>14</v>
      </c>
      <c r="L207">
        <v>0</v>
      </c>
      <c r="M207">
        <v>1</v>
      </c>
      <c r="N207" t="s">
        <v>88</v>
      </c>
      <c r="O207" t="s">
        <v>56</v>
      </c>
      <c r="P207">
        <v>0</v>
      </c>
      <c r="Q207">
        <v>1E-4</v>
      </c>
      <c r="R207">
        <v>0</v>
      </c>
      <c r="S207">
        <v>0</v>
      </c>
      <c r="T207">
        <v>0</v>
      </c>
      <c r="U207">
        <f t="shared" si="3"/>
        <v>1E-4</v>
      </c>
      <c r="V207">
        <v>0</v>
      </c>
      <c r="W207" t="s">
        <v>14</v>
      </c>
      <c r="X207" t="s">
        <v>14</v>
      </c>
      <c r="Y207">
        <v>1E-4</v>
      </c>
      <c r="Z207">
        <v>0</v>
      </c>
      <c r="AA207">
        <v>0</v>
      </c>
      <c r="AB207" t="s">
        <v>14</v>
      </c>
      <c r="AC207">
        <v>0</v>
      </c>
      <c r="AD207">
        <v>0</v>
      </c>
      <c r="AE207" t="s">
        <v>14</v>
      </c>
      <c r="AF207" t="s">
        <v>14</v>
      </c>
      <c r="AG207">
        <v>1E-4</v>
      </c>
      <c r="AH207">
        <v>0</v>
      </c>
      <c r="AI207">
        <v>1E-4</v>
      </c>
      <c r="AJ207">
        <v>0</v>
      </c>
      <c r="AK207" t="s">
        <v>14</v>
      </c>
      <c r="AL207" t="s">
        <v>14</v>
      </c>
      <c r="AM207" t="s">
        <v>14</v>
      </c>
      <c r="AN207" t="s">
        <v>14</v>
      </c>
    </row>
    <row r="208" spans="1:40">
      <c r="A208" t="s">
        <v>87</v>
      </c>
      <c r="B208" t="s">
        <v>162</v>
      </c>
      <c r="C208" t="s">
        <v>73</v>
      </c>
      <c r="D208" t="s">
        <v>82</v>
      </c>
      <c r="E208">
        <v>2</v>
      </c>
      <c r="F208" t="s">
        <v>153</v>
      </c>
      <c r="G208" t="s">
        <v>166</v>
      </c>
      <c r="H208">
        <v>6</v>
      </c>
      <c r="I208">
        <v>0.18</v>
      </c>
      <c r="J208">
        <v>1E-4</v>
      </c>
      <c r="K208" s="1">
        <v>2</v>
      </c>
      <c r="L208">
        <v>0</v>
      </c>
      <c r="M208">
        <v>1</v>
      </c>
      <c r="N208" t="s">
        <v>88</v>
      </c>
      <c r="O208" t="s">
        <v>56</v>
      </c>
      <c r="P208">
        <v>0</v>
      </c>
      <c r="Q208">
        <v>1E-4</v>
      </c>
      <c r="R208">
        <v>0</v>
      </c>
      <c r="S208">
        <v>0</v>
      </c>
      <c r="T208">
        <v>0</v>
      </c>
      <c r="U208">
        <f t="shared" si="3"/>
        <v>1E-4</v>
      </c>
      <c r="V208">
        <v>0</v>
      </c>
      <c r="W208" t="s">
        <v>14</v>
      </c>
      <c r="X208" t="s">
        <v>14</v>
      </c>
      <c r="Y208">
        <v>1E-4</v>
      </c>
      <c r="Z208">
        <v>0</v>
      </c>
      <c r="AA208">
        <v>0</v>
      </c>
      <c r="AB208" t="s">
        <v>14</v>
      </c>
      <c r="AC208">
        <v>0</v>
      </c>
      <c r="AD208">
        <v>0</v>
      </c>
      <c r="AE208" t="s">
        <v>14</v>
      </c>
      <c r="AF208" t="s">
        <v>14</v>
      </c>
      <c r="AG208">
        <v>1E-4</v>
      </c>
      <c r="AH208">
        <v>0</v>
      </c>
      <c r="AI208">
        <v>1E-4</v>
      </c>
      <c r="AJ208">
        <v>0</v>
      </c>
      <c r="AK208" t="s">
        <v>14</v>
      </c>
      <c r="AL208" t="s">
        <v>14</v>
      </c>
      <c r="AM208" t="s">
        <v>14</v>
      </c>
      <c r="AN208" t="s">
        <v>14</v>
      </c>
    </row>
    <row r="209" spans="1:40">
      <c r="A209" t="s">
        <v>87</v>
      </c>
      <c r="B209" t="s">
        <v>162</v>
      </c>
      <c r="C209" t="s">
        <v>73</v>
      </c>
      <c r="D209" t="s">
        <v>85</v>
      </c>
      <c r="E209">
        <v>2</v>
      </c>
      <c r="F209" t="s">
        <v>153</v>
      </c>
      <c r="G209" t="s">
        <v>165</v>
      </c>
      <c r="H209">
        <v>6</v>
      </c>
      <c r="I209">
        <v>0.18</v>
      </c>
      <c r="J209">
        <v>1E-4</v>
      </c>
      <c r="K209" t="s">
        <v>14</v>
      </c>
      <c r="L209">
        <v>0</v>
      </c>
      <c r="M209">
        <v>1</v>
      </c>
      <c r="N209" t="s">
        <v>88</v>
      </c>
      <c r="O209" t="s">
        <v>56</v>
      </c>
      <c r="P209">
        <v>0</v>
      </c>
      <c r="Q209">
        <v>1E-4</v>
      </c>
      <c r="R209">
        <v>0</v>
      </c>
      <c r="S209">
        <v>0</v>
      </c>
      <c r="T209">
        <v>0</v>
      </c>
      <c r="U209">
        <f t="shared" si="3"/>
        <v>1E-4</v>
      </c>
      <c r="V209">
        <v>0</v>
      </c>
      <c r="W209" t="s">
        <v>14</v>
      </c>
      <c r="X209" t="s">
        <v>14</v>
      </c>
      <c r="Y209">
        <v>1E-4</v>
      </c>
      <c r="Z209">
        <v>0</v>
      </c>
      <c r="AA209">
        <v>0</v>
      </c>
      <c r="AB209" t="s">
        <v>14</v>
      </c>
      <c r="AC209">
        <v>0</v>
      </c>
      <c r="AD209">
        <v>0</v>
      </c>
      <c r="AE209" t="s">
        <v>14</v>
      </c>
      <c r="AF209" t="s">
        <v>14</v>
      </c>
      <c r="AG209">
        <v>1E-4</v>
      </c>
      <c r="AH209">
        <v>0</v>
      </c>
      <c r="AI209">
        <v>1E-4</v>
      </c>
      <c r="AJ209">
        <v>0</v>
      </c>
      <c r="AK209" t="s">
        <v>14</v>
      </c>
      <c r="AL209" t="s">
        <v>14</v>
      </c>
      <c r="AM209" t="s">
        <v>14</v>
      </c>
      <c r="AN209" t="s">
        <v>14</v>
      </c>
    </row>
    <row r="210" spans="1:40">
      <c r="A210" t="s">
        <v>87</v>
      </c>
      <c r="B210" t="s">
        <v>162</v>
      </c>
      <c r="C210" t="s">
        <v>74</v>
      </c>
      <c r="D210" t="s">
        <v>82</v>
      </c>
      <c r="E210">
        <v>2</v>
      </c>
      <c r="F210" t="s">
        <v>154</v>
      </c>
      <c r="G210" t="s">
        <v>166</v>
      </c>
      <c r="H210">
        <v>6</v>
      </c>
      <c r="I210">
        <v>0.31</v>
      </c>
      <c r="J210">
        <v>1E-4</v>
      </c>
      <c r="K210" s="1">
        <v>2</v>
      </c>
      <c r="L210">
        <v>0</v>
      </c>
      <c r="M210">
        <v>1</v>
      </c>
      <c r="N210" t="s">
        <v>88</v>
      </c>
      <c r="O210" t="s">
        <v>56</v>
      </c>
      <c r="P210">
        <v>0</v>
      </c>
      <c r="Q210">
        <v>1E-4</v>
      </c>
      <c r="R210">
        <v>0</v>
      </c>
      <c r="S210">
        <v>0</v>
      </c>
      <c r="T210">
        <v>0</v>
      </c>
      <c r="U210">
        <f t="shared" si="3"/>
        <v>1E-4</v>
      </c>
      <c r="V210">
        <v>0</v>
      </c>
      <c r="W210" t="s">
        <v>14</v>
      </c>
      <c r="X210" t="s">
        <v>14</v>
      </c>
      <c r="Y210">
        <v>1E-4</v>
      </c>
      <c r="Z210">
        <v>0</v>
      </c>
      <c r="AA210">
        <v>0</v>
      </c>
      <c r="AB210" t="s">
        <v>14</v>
      </c>
      <c r="AC210">
        <v>0</v>
      </c>
      <c r="AD210">
        <v>0</v>
      </c>
      <c r="AE210" t="s">
        <v>14</v>
      </c>
      <c r="AF210" t="s">
        <v>14</v>
      </c>
      <c r="AG210">
        <v>1E-4</v>
      </c>
      <c r="AH210">
        <v>0</v>
      </c>
      <c r="AI210">
        <v>1E-4</v>
      </c>
      <c r="AJ210">
        <v>0</v>
      </c>
      <c r="AK210" t="s">
        <v>14</v>
      </c>
      <c r="AL210" t="s">
        <v>14</v>
      </c>
      <c r="AM210" t="s">
        <v>14</v>
      </c>
      <c r="AN210" t="s">
        <v>14</v>
      </c>
    </row>
    <row r="211" spans="1:40">
      <c r="A211" t="s">
        <v>87</v>
      </c>
      <c r="B211" t="s">
        <v>162</v>
      </c>
      <c r="C211" t="s">
        <v>74</v>
      </c>
      <c r="D211" t="s">
        <v>86</v>
      </c>
      <c r="E211">
        <v>2</v>
      </c>
      <c r="F211" t="s">
        <v>154</v>
      </c>
      <c r="G211" t="s">
        <v>166</v>
      </c>
      <c r="H211">
        <v>6</v>
      </c>
      <c r="I211">
        <v>0.31</v>
      </c>
      <c r="J211">
        <v>1E-4</v>
      </c>
      <c r="K211" t="s">
        <v>14</v>
      </c>
      <c r="L211">
        <v>0</v>
      </c>
      <c r="M211">
        <v>1</v>
      </c>
      <c r="N211" t="s">
        <v>88</v>
      </c>
      <c r="O211" t="s">
        <v>56</v>
      </c>
      <c r="P211">
        <v>0</v>
      </c>
      <c r="Q211">
        <v>1E-4</v>
      </c>
      <c r="R211">
        <v>0</v>
      </c>
      <c r="S211">
        <v>0</v>
      </c>
      <c r="T211">
        <v>0</v>
      </c>
      <c r="U211">
        <f t="shared" si="3"/>
        <v>1E-4</v>
      </c>
      <c r="V211">
        <v>0</v>
      </c>
      <c r="W211" t="s">
        <v>14</v>
      </c>
      <c r="X211" t="s">
        <v>14</v>
      </c>
      <c r="Y211">
        <v>1E-4</v>
      </c>
      <c r="Z211">
        <v>0</v>
      </c>
      <c r="AA211">
        <v>0</v>
      </c>
      <c r="AB211" t="s">
        <v>14</v>
      </c>
      <c r="AC211">
        <v>0</v>
      </c>
      <c r="AD211">
        <v>0</v>
      </c>
      <c r="AE211" t="s">
        <v>14</v>
      </c>
      <c r="AF211" t="s">
        <v>14</v>
      </c>
      <c r="AG211">
        <v>1E-4</v>
      </c>
      <c r="AH211">
        <v>0</v>
      </c>
      <c r="AI211">
        <v>1E-4</v>
      </c>
      <c r="AJ211">
        <v>0</v>
      </c>
      <c r="AK211" t="s">
        <v>14</v>
      </c>
      <c r="AL211" t="s">
        <v>14</v>
      </c>
      <c r="AM211" t="s">
        <v>14</v>
      </c>
      <c r="AN211" t="s">
        <v>14</v>
      </c>
    </row>
    <row r="212" spans="1:40">
      <c r="A212" t="s">
        <v>87</v>
      </c>
      <c r="B212" t="s">
        <v>162</v>
      </c>
      <c r="C212" t="s">
        <v>75</v>
      </c>
      <c r="D212" t="s">
        <v>83</v>
      </c>
      <c r="E212">
        <v>2</v>
      </c>
      <c r="F212" t="s">
        <v>152</v>
      </c>
      <c r="G212" t="s">
        <v>165</v>
      </c>
      <c r="H212">
        <v>6</v>
      </c>
      <c r="I212">
        <v>0.28000000000000003</v>
      </c>
      <c r="J212">
        <v>0.67</v>
      </c>
      <c r="K212" t="s">
        <v>14</v>
      </c>
      <c r="L212">
        <v>0</v>
      </c>
      <c r="M212">
        <v>1</v>
      </c>
      <c r="N212" t="s">
        <v>88</v>
      </c>
      <c r="O212" t="s">
        <v>56</v>
      </c>
      <c r="P212">
        <v>0</v>
      </c>
      <c r="Q212">
        <v>1E-4</v>
      </c>
      <c r="R212">
        <v>0</v>
      </c>
      <c r="S212">
        <v>0</v>
      </c>
      <c r="T212">
        <v>0</v>
      </c>
      <c r="U212">
        <f t="shared" si="3"/>
        <v>1E-4</v>
      </c>
      <c r="V212">
        <v>0</v>
      </c>
      <c r="W212" t="s">
        <v>14</v>
      </c>
      <c r="X212" t="s">
        <v>14</v>
      </c>
      <c r="Y212">
        <v>1E-4</v>
      </c>
      <c r="Z212">
        <v>0</v>
      </c>
      <c r="AA212">
        <v>0</v>
      </c>
      <c r="AB212" t="s">
        <v>14</v>
      </c>
      <c r="AC212">
        <v>0</v>
      </c>
      <c r="AD212">
        <v>0</v>
      </c>
      <c r="AE212" t="s">
        <v>14</v>
      </c>
      <c r="AF212" t="s">
        <v>14</v>
      </c>
      <c r="AG212">
        <v>1E-4</v>
      </c>
      <c r="AH212">
        <v>0</v>
      </c>
      <c r="AI212">
        <v>1E-4</v>
      </c>
      <c r="AJ212">
        <v>0</v>
      </c>
      <c r="AK212" t="s">
        <v>14</v>
      </c>
      <c r="AL212" t="s">
        <v>14</v>
      </c>
      <c r="AM212" t="s">
        <v>14</v>
      </c>
      <c r="AN212" t="s">
        <v>14</v>
      </c>
    </row>
    <row r="213" spans="1:40">
      <c r="A213" t="s">
        <v>87</v>
      </c>
      <c r="B213" t="s">
        <v>162</v>
      </c>
      <c r="C213" t="s">
        <v>75</v>
      </c>
      <c r="D213" t="s">
        <v>84</v>
      </c>
      <c r="E213">
        <v>2</v>
      </c>
      <c r="F213" t="s">
        <v>152</v>
      </c>
      <c r="G213" t="s">
        <v>165</v>
      </c>
      <c r="H213">
        <v>6</v>
      </c>
      <c r="I213">
        <v>0.28000000000000003</v>
      </c>
      <c r="J213">
        <v>0.67</v>
      </c>
      <c r="K213" t="s">
        <v>14</v>
      </c>
      <c r="L213">
        <v>0</v>
      </c>
      <c r="M213">
        <v>1</v>
      </c>
      <c r="N213" t="s">
        <v>88</v>
      </c>
      <c r="O213" t="s">
        <v>56</v>
      </c>
      <c r="P213">
        <v>0</v>
      </c>
      <c r="Q213">
        <f>382+382</f>
        <v>764</v>
      </c>
      <c r="R213">
        <v>1</v>
      </c>
      <c r="S213">
        <v>0</v>
      </c>
      <c r="T213">
        <v>0</v>
      </c>
      <c r="U213">
        <f t="shared" si="3"/>
        <v>764</v>
      </c>
      <c r="V213">
        <v>1</v>
      </c>
      <c r="W213" t="s">
        <v>14</v>
      </c>
      <c r="X213" t="s">
        <v>14</v>
      </c>
      <c r="Y213">
        <v>1E-4</v>
      </c>
      <c r="Z213">
        <v>0</v>
      </c>
      <c r="AA213">
        <v>0</v>
      </c>
      <c r="AB213" t="s">
        <v>14</v>
      </c>
      <c r="AC213">
        <v>0</v>
      </c>
      <c r="AD213">
        <v>0</v>
      </c>
      <c r="AE213" t="s">
        <v>14</v>
      </c>
      <c r="AF213" t="s">
        <v>14</v>
      </c>
      <c r="AG213">
        <v>33</v>
      </c>
      <c r="AH213">
        <v>1</v>
      </c>
      <c r="AI213">
        <v>1E-4</v>
      </c>
      <c r="AJ213">
        <v>0</v>
      </c>
      <c r="AK213" t="s">
        <v>14</v>
      </c>
      <c r="AL213" t="s">
        <v>14</v>
      </c>
      <c r="AM213" t="s">
        <v>14</v>
      </c>
      <c r="AN213" t="s">
        <v>14</v>
      </c>
    </row>
    <row r="214" spans="1:40">
      <c r="A214" t="s">
        <v>87</v>
      </c>
      <c r="B214" t="s">
        <v>162</v>
      </c>
      <c r="C214" t="s">
        <v>76</v>
      </c>
      <c r="D214" t="s">
        <v>83</v>
      </c>
      <c r="E214">
        <v>2</v>
      </c>
      <c r="F214" t="s">
        <v>152</v>
      </c>
      <c r="G214" t="s">
        <v>165</v>
      </c>
      <c r="H214">
        <v>6</v>
      </c>
      <c r="I214">
        <v>0.17</v>
      </c>
      <c r="J214">
        <v>1.33</v>
      </c>
      <c r="K214" t="s">
        <v>14</v>
      </c>
      <c r="L214">
        <v>0</v>
      </c>
      <c r="M214">
        <v>1</v>
      </c>
      <c r="N214" t="s">
        <v>88</v>
      </c>
      <c r="O214" t="s">
        <v>56</v>
      </c>
      <c r="P214">
        <v>0</v>
      </c>
      <c r="Q214">
        <f>385.4+382</f>
        <v>767.4</v>
      </c>
      <c r="R214">
        <v>1</v>
      </c>
      <c r="S214">
        <v>0</v>
      </c>
      <c r="T214">
        <v>0</v>
      </c>
      <c r="U214">
        <f t="shared" si="3"/>
        <v>767.4</v>
      </c>
      <c r="V214">
        <v>1</v>
      </c>
      <c r="W214" t="s">
        <v>14</v>
      </c>
      <c r="X214" t="s">
        <v>14</v>
      </c>
      <c r="Y214">
        <v>1E-4</v>
      </c>
      <c r="Z214">
        <v>0</v>
      </c>
      <c r="AA214">
        <v>0</v>
      </c>
      <c r="AB214" t="s">
        <v>14</v>
      </c>
      <c r="AC214">
        <v>0</v>
      </c>
      <c r="AD214">
        <v>0</v>
      </c>
      <c r="AE214" t="s">
        <v>14</v>
      </c>
      <c r="AF214" t="s">
        <v>14</v>
      </c>
      <c r="AG214">
        <v>1E-4</v>
      </c>
      <c r="AH214">
        <v>0</v>
      </c>
      <c r="AI214">
        <v>1E-4</v>
      </c>
      <c r="AJ214">
        <v>0</v>
      </c>
      <c r="AK214" t="s">
        <v>14</v>
      </c>
      <c r="AL214" t="s">
        <v>14</v>
      </c>
      <c r="AM214" t="s">
        <v>14</v>
      </c>
      <c r="AN214" t="s">
        <v>14</v>
      </c>
    </row>
    <row r="215" spans="1:40">
      <c r="A215" t="s">
        <v>87</v>
      </c>
      <c r="B215" t="s">
        <v>162</v>
      </c>
      <c r="C215" t="s">
        <v>76</v>
      </c>
      <c r="D215" t="s">
        <v>85</v>
      </c>
      <c r="E215">
        <v>2</v>
      </c>
      <c r="F215" t="s">
        <v>152</v>
      </c>
      <c r="G215" t="s">
        <v>165</v>
      </c>
      <c r="H215">
        <v>6</v>
      </c>
      <c r="I215">
        <v>0.17</v>
      </c>
      <c r="J215">
        <v>1.33</v>
      </c>
      <c r="K215" t="s">
        <v>14</v>
      </c>
      <c r="L215">
        <v>0</v>
      </c>
      <c r="M215">
        <v>1</v>
      </c>
      <c r="N215" t="s">
        <v>88</v>
      </c>
      <c r="O215" t="s">
        <v>56</v>
      </c>
      <c r="P215">
        <v>0</v>
      </c>
      <c r="Q215">
        <v>382</v>
      </c>
      <c r="R215">
        <v>1</v>
      </c>
      <c r="S215">
        <v>0</v>
      </c>
      <c r="T215">
        <v>0</v>
      </c>
      <c r="U215">
        <f t="shared" si="3"/>
        <v>382</v>
      </c>
      <c r="V215">
        <v>1</v>
      </c>
      <c r="W215" t="s">
        <v>14</v>
      </c>
      <c r="X215" t="s">
        <v>14</v>
      </c>
      <c r="Y215">
        <v>1E-4</v>
      </c>
      <c r="Z215">
        <v>0</v>
      </c>
      <c r="AA215">
        <v>0</v>
      </c>
      <c r="AB215" t="s">
        <v>14</v>
      </c>
      <c r="AC215">
        <v>0</v>
      </c>
      <c r="AD215">
        <v>0</v>
      </c>
      <c r="AE215" t="s">
        <v>14</v>
      </c>
      <c r="AF215" t="s">
        <v>14</v>
      </c>
      <c r="AG215">
        <v>17.600000000000001</v>
      </c>
      <c r="AH215">
        <v>1</v>
      </c>
      <c r="AI215">
        <v>1E-4</v>
      </c>
      <c r="AJ215">
        <v>0</v>
      </c>
      <c r="AK215" t="s">
        <v>14</v>
      </c>
      <c r="AL215" t="s">
        <v>14</v>
      </c>
      <c r="AM215" t="s">
        <v>14</v>
      </c>
      <c r="AN215" t="s">
        <v>14</v>
      </c>
    </row>
    <row r="216" spans="1:40">
      <c r="A216" t="s">
        <v>87</v>
      </c>
      <c r="B216" t="s">
        <v>162</v>
      </c>
      <c r="C216" t="s">
        <v>77</v>
      </c>
      <c r="D216" t="s">
        <v>83</v>
      </c>
      <c r="E216">
        <v>2</v>
      </c>
      <c r="F216" t="s">
        <v>153</v>
      </c>
      <c r="G216" t="s">
        <v>165</v>
      </c>
      <c r="H216">
        <v>6</v>
      </c>
      <c r="I216">
        <v>0.28000000000000003</v>
      </c>
      <c r="J216">
        <v>4.0999999999999996</v>
      </c>
      <c r="K216" t="s">
        <v>14</v>
      </c>
      <c r="L216">
        <v>0</v>
      </c>
      <c r="M216">
        <v>1</v>
      </c>
      <c r="N216" t="s">
        <v>88</v>
      </c>
      <c r="O216" t="s">
        <v>56</v>
      </c>
      <c r="P216">
        <v>0</v>
      </c>
      <c r="Q216">
        <v>1E-4</v>
      </c>
      <c r="R216">
        <v>0</v>
      </c>
      <c r="S216">
        <v>0</v>
      </c>
      <c r="T216">
        <v>0</v>
      </c>
      <c r="U216">
        <f t="shared" si="3"/>
        <v>1E-4</v>
      </c>
      <c r="V216">
        <v>0</v>
      </c>
      <c r="W216" t="s">
        <v>14</v>
      </c>
      <c r="X216" t="s">
        <v>14</v>
      </c>
      <c r="Y216">
        <v>1E-4</v>
      </c>
      <c r="Z216">
        <v>0</v>
      </c>
      <c r="AA216">
        <v>0</v>
      </c>
      <c r="AB216" t="s">
        <v>14</v>
      </c>
      <c r="AC216">
        <v>0</v>
      </c>
      <c r="AD216">
        <v>0</v>
      </c>
      <c r="AE216" t="s">
        <v>14</v>
      </c>
      <c r="AF216" t="s">
        <v>14</v>
      </c>
      <c r="AG216">
        <v>1E-4</v>
      </c>
      <c r="AH216">
        <v>0</v>
      </c>
      <c r="AI216">
        <v>1E-4</v>
      </c>
      <c r="AJ216">
        <v>0</v>
      </c>
      <c r="AK216" t="s">
        <v>14</v>
      </c>
      <c r="AL216" t="s">
        <v>14</v>
      </c>
      <c r="AM216" t="s">
        <v>14</v>
      </c>
      <c r="AN216" t="s">
        <v>14</v>
      </c>
    </row>
    <row r="217" spans="1:40">
      <c r="A217" t="s">
        <v>87</v>
      </c>
      <c r="B217" t="s">
        <v>162</v>
      </c>
      <c r="C217" t="s">
        <v>77</v>
      </c>
      <c r="D217" t="s">
        <v>86</v>
      </c>
      <c r="E217">
        <v>2</v>
      </c>
      <c r="F217" t="s">
        <v>153</v>
      </c>
      <c r="G217" t="s">
        <v>166</v>
      </c>
      <c r="H217">
        <v>6</v>
      </c>
      <c r="I217">
        <v>0.28000000000000003</v>
      </c>
      <c r="J217">
        <v>4.0999999999999996</v>
      </c>
      <c r="K217" t="s">
        <v>14</v>
      </c>
      <c r="L217">
        <v>0</v>
      </c>
      <c r="M217">
        <v>1</v>
      </c>
      <c r="N217" t="s">
        <v>88</v>
      </c>
      <c r="O217" t="s">
        <v>56</v>
      </c>
      <c r="P217">
        <v>0</v>
      </c>
      <c r="Q217">
        <v>1E-4</v>
      </c>
      <c r="R217">
        <v>0</v>
      </c>
      <c r="S217">
        <v>0</v>
      </c>
      <c r="T217">
        <v>0</v>
      </c>
      <c r="U217">
        <f t="shared" si="3"/>
        <v>1E-4</v>
      </c>
      <c r="V217">
        <v>0</v>
      </c>
      <c r="W217" t="s">
        <v>14</v>
      </c>
      <c r="X217" t="s">
        <v>14</v>
      </c>
      <c r="Y217">
        <v>1E-4</v>
      </c>
      <c r="Z217">
        <v>0</v>
      </c>
      <c r="AA217">
        <v>0</v>
      </c>
      <c r="AB217" t="s">
        <v>14</v>
      </c>
      <c r="AC217">
        <v>0</v>
      </c>
      <c r="AD217">
        <v>0</v>
      </c>
      <c r="AE217" t="s">
        <v>14</v>
      </c>
      <c r="AF217" t="s">
        <v>14</v>
      </c>
      <c r="AG217">
        <v>1E-4</v>
      </c>
      <c r="AH217">
        <v>0</v>
      </c>
      <c r="AI217">
        <v>1E-4</v>
      </c>
      <c r="AJ217">
        <v>0</v>
      </c>
      <c r="AK217" t="s">
        <v>14</v>
      </c>
      <c r="AL217" t="s">
        <v>14</v>
      </c>
      <c r="AM217" t="s">
        <v>14</v>
      </c>
      <c r="AN217" t="s">
        <v>14</v>
      </c>
    </row>
    <row r="218" spans="1:40">
      <c r="A218" t="s">
        <v>87</v>
      </c>
      <c r="B218" t="s">
        <v>162</v>
      </c>
      <c r="C218" t="s">
        <v>78</v>
      </c>
      <c r="D218" t="s">
        <v>84</v>
      </c>
      <c r="E218">
        <v>2</v>
      </c>
      <c r="F218" t="s">
        <v>152</v>
      </c>
      <c r="G218" t="s">
        <v>165</v>
      </c>
      <c r="H218">
        <v>6</v>
      </c>
      <c r="I218">
        <v>0.23</v>
      </c>
      <c r="J218">
        <v>0.33</v>
      </c>
      <c r="K218" t="s">
        <v>14</v>
      </c>
      <c r="L218">
        <v>0</v>
      </c>
      <c r="M218">
        <v>1</v>
      </c>
      <c r="N218" t="s">
        <v>88</v>
      </c>
      <c r="O218" t="s">
        <v>56</v>
      </c>
      <c r="P218">
        <v>0</v>
      </c>
      <c r="Q218">
        <f>6.6+382</f>
        <v>388.6</v>
      </c>
      <c r="R218">
        <v>1</v>
      </c>
      <c r="S218">
        <v>0</v>
      </c>
      <c r="T218">
        <v>0</v>
      </c>
      <c r="U218">
        <f t="shared" si="3"/>
        <v>388.6</v>
      </c>
      <c r="V218">
        <v>1</v>
      </c>
      <c r="W218" t="s">
        <v>14</v>
      </c>
      <c r="X218" t="s">
        <v>14</v>
      </c>
      <c r="Y218">
        <v>1E-4</v>
      </c>
      <c r="Z218">
        <v>0</v>
      </c>
      <c r="AA218">
        <v>0</v>
      </c>
      <c r="AB218" t="s">
        <v>14</v>
      </c>
      <c r="AC218">
        <v>0</v>
      </c>
      <c r="AD218">
        <v>0</v>
      </c>
      <c r="AE218" t="s">
        <v>14</v>
      </c>
      <c r="AF218" t="s">
        <v>14</v>
      </c>
      <c r="AG218">
        <v>14.8</v>
      </c>
      <c r="AH218">
        <v>1</v>
      </c>
      <c r="AI218">
        <v>1E-4</v>
      </c>
      <c r="AJ218">
        <v>0</v>
      </c>
      <c r="AK218" t="s">
        <v>14</v>
      </c>
      <c r="AL218" t="s">
        <v>14</v>
      </c>
      <c r="AM218" t="s">
        <v>14</v>
      </c>
      <c r="AN218" t="s">
        <v>14</v>
      </c>
    </row>
    <row r="219" spans="1:40">
      <c r="A219" t="s">
        <v>87</v>
      </c>
      <c r="B219" t="s">
        <v>162</v>
      </c>
      <c r="C219" t="s">
        <v>78</v>
      </c>
      <c r="D219" t="s">
        <v>85</v>
      </c>
      <c r="E219">
        <v>2</v>
      </c>
      <c r="F219" t="s">
        <v>152</v>
      </c>
      <c r="G219" t="s">
        <v>165</v>
      </c>
      <c r="H219">
        <v>6</v>
      </c>
      <c r="I219">
        <v>0.23</v>
      </c>
      <c r="J219">
        <v>0.33</v>
      </c>
      <c r="K219" t="s">
        <v>14</v>
      </c>
      <c r="L219">
        <v>0</v>
      </c>
      <c r="M219">
        <v>1</v>
      </c>
      <c r="N219" t="s">
        <v>88</v>
      </c>
      <c r="O219" t="s">
        <v>56</v>
      </c>
      <c r="P219">
        <v>0</v>
      </c>
      <c r="Q219">
        <f>385.6+382</f>
        <v>767.6</v>
      </c>
      <c r="R219">
        <v>1</v>
      </c>
      <c r="S219">
        <v>0</v>
      </c>
      <c r="T219">
        <v>0</v>
      </c>
      <c r="U219">
        <f t="shared" si="3"/>
        <v>767.6</v>
      </c>
      <c r="V219">
        <v>1</v>
      </c>
      <c r="W219" t="s">
        <v>14</v>
      </c>
      <c r="X219" t="s">
        <v>14</v>
      </c>
      <c r="Y219">
        <v>1E-4</v>
      </c>
      <c r="Z219">
        <v>0</v>
      </c>
      <c r="AA219">
        <v>0</v>
      </c>
      <c r="AB219" t="s">
        <v>14</v>
      </c>
      <c r="AC219">
        <v>0</v>
      </c>
      <c r="AD219">
        <v>0</v>
      </c>
      <c r="AE219" t="s">
        <v>14</v>
      </c>
      <c r="AF219" t="s">
        <v>14</v>
      </c>
      <c r="AG219">
        <v>2.8</v>
      </c>
      <c r="AH219">
        <v>1</v>
      </c>
      <c r="AI219">
        <v>1E-4</v>
      </c>
      <c r="AJ219">
        <v>0</v>
      </c>
      <c r="AK219" t="s">
        <v>14</v>
      </c>
      <c r="AL219" t="s">
        <v>14</v>
      </c>
      <c r="AM219" t="s">
        <v>14</v>
      </c>
      <c r="AN219" t="s">
        <v>14</v>
      </c>
    </row>
    <row r="220" spans="1:40">
      <c r="A220" t="s">
        <v>87</v>
      </c>
      <c r="B220" t="s">
        <v>162</v>
      </c>
      <c r="C220" t="s">
        <v>79</v>
      </c>
      <c r="D220" t="s">
        <v>84</v>
      </c>
      <c r="E220">
        <v>2</v>
      </c>
      <c r="F220" t="s">
        <v>153</v>
      </c>
      <c r="G220" t="s">
        <v>165</v>
      </c>
      <c r="H220">
        <v>6</v>
      </c>
      <c r="I220">
        <v>0.28000000000000003</v>
      </c>
      <c r="J220">
        <v>2.21</v>
      </c>
      <c r="K220" t="s">
        <v>14</v>
      </c>
      <c r="L220">
        <v>0</v>
      </c>
      <c r="M220">
        <v>1</v>
      </c>
      <c r="N220" t="s">
        <v>88</v>
      </c>
      <c r="O220" t="s">
        <v>56</v>
      </c>
      <c r="P220">
        <v>0</v>
      </c>
      <c r="Q220">
        <v>1E-4</v>
      </c>
      <c r="R220">
        <v>0</v>
      </c>
      <c r="S220">
        <v>0</v>
      </c>
      <c r="T220">
        <v>0</v>
      </c>
      <c r="U220">
        <f t="shared" si="3"/>
        <v>1E-4</v>
      </c>
      <c r="V220">
        <v>0</v>
      </c>
      <c r="W220" t="s">
        <v>14</v>
      </c>
      <c r="X220" t="s">
        <v>14</v>
      </c>
      <c r="Y220">
        <v>1E-4</v>
      </c>
      <c r="Z220">
        <v>0</v>
      </c>
      <c r="AA220">
        <v>0</v>
      </c>
      <c r="AB220" t="s">
        <v>14</v>
      </c>
      <c r="AC220">
        <v>0</v>
      </c>
      <c r="AD220">
        <v>0</v>
      </c>
      <c r="AE220" t="s">
        <v>14</v>
      </c>
      <c r="AF220" t="s">
        <v>14</v>
      </c>
      <c r="AG220">
        <v>1E-4</v>
      </c>
      <c r="AH220">
        <v>0</v>
      </c>
      <c r="AI220">
        <v>1E-4</v>
      </c>
      <c r="AJ220">
        <v>0</v>
      </c>
      <c r="AK220" t="s">
        <v>14</v>
      </c>
      <c r="AL220" t="s">
        <v>14</v>
      </c>
      <c r="AM220" t="s">
        <v>14</v>
      </c>
      <c r="AN220" t="s">
        <v>14</v>
      </c>
    </row>
    <row r="221" spans="1:40">
      <c r="A221" t="s">
        <v>87</v>
      </c>
      <c r="B221" t="s">
        <v>162</v>
      </c>
      <c r="C221" t="s">
        <v>79</v>
      </c>
      <c r="D221" t="s">
        <v>86</v>
      </c>
      <c r="E221">
        <v>2</v>
      </c>
      <c r="F221" t="s">
        <v>153</v>
      </c>
      <c r="G221" t="s">
        <v>166</v>
      </c>
      <c r="H221">
        <v>6</v>
      </c>
      <c r="I221">
        <v>0.28000000000000003</v>
      </c>
      <c r="J221">
        <v>2.21</v>
      </c>
      <c r="K221" t="s">
        <v>14</v>
      </c>
      <c r="L221">
        <v>0</v>
      </c>
      <c r="M221">
        <v>1</v>
      </c>
      <c r="N221" t="s">
        <v>88</v>
      </c>
      <c r="O221" t="s">
        <v>56</v>
      </c>
      <c r="P221">
        <v>0</v>
      </c>
      <c r="Q221">
        <v>1E-4</v>
      </c>
      <c r="R221">
        <v>0</v>
      </c>
      <c r="S221">
        <v>0</v>
      </c>
      <c r="T221">
        <v>0</v>
      </c>
      <c r="U221">
        <f t="shared" si="3"/>
        <v>1E-4</v>
      </c>
      <c r="V221">
        <v>0</v>
      </c>
      <c r="W221" t="s">
        <v>14</v>
      </c>
      <c r="X221" t="s">
        <v>14</v>
      </c>
      <c r="Y221">
        <v>1E-4</v>
      </c>
      <c r="Z221">
        <v>0</v>
      </c>
      <c r="AA221">
        <v>0</v>
      </c>
      <c r="AB221" t="s">
        <v>14</v>
      </c>
      <c r="AC221">
        <v>0</v>
      </c>
      <c r="AD221">
        <v>0</v>
      </c>
      <c r="AE221" t="s">
        <v>14</v>
      </c>
      <c r="AF221" t="s">
        <v>14</v>
      </c>
      <c r="AG221">
        <v>1E-4</v>
      </c>
      <c r="AH221">
        <v>0</v>
      </c>
      <c r="AI221">
        <v>1E-4</v>
      </c>
      <c r="AJ221">
        <v>0</v>
      </c>
      <c r="AK221" t="s">
        <v>14</v>
      </c>
      <c r="AL221" t="s">
        <v>14</v>
      </c>
      <c r="AM221" t="s">
        <v>14</v>
      </c>
      <c r="AN221" t="s">
        <v>14</v>
      </c>
    </row>
    <row r="222" spans="1:40">
      <c r="A222" t="s">
        <v>87</v>
      </c>
      <c r="B222" t="s">
        <v>162</v>
      </c>
      <c r="C222" t="s">
        <v>80</v>
      </c>
      <c r="D222" t="s">
        <v>85</v>
      </c>
      <c r="E222">
        <v>2</v>
      </c>
      <c r="F222" t="s">
        <v>153</v>
      </c>
      <c r="G222" t="s">
        <v>165</v>
      </c>
      <c r="H222">
        <v>6</v>
      </c>
      <c r="I222">
        <v>0.23</v>
      </c>
      <c r="J222">
        <v>1.89</v>
      </c>
      <c r="K222" t="s">
        <v>14</v>
      </c>
      <c r="L222">
        <v>0</v>
      </c>
      <c r="M222">
        <v>1</v>
      </c>
      <c r="N222" t="s">
        <v>88</v>
      </c>
      <c r="O222" t="s">
        <v>56</v>
      </c>
      <c r="P222">
        <v>0</v>
      </c>
      <c r="Q222">
        <v>6.6</v>
      </c>
      <c r="R222">
        <v>1</v>
      </c>
      <c r="S222">
        <v>0</v>
      </c>
      <c r="T222">
        <v>0</v>
      </c>
      <c r="U222">
        <f t="shared" si="3"/>
        <v>6.6</v>
      </c>
      <c r="V222">
        <v>1</v>
      </c>
      <c r="W222" t="s">
        <v>14</v>
      </c>
      <c r="X222" t="s">
        <v>14</v>
      </c>
      <c r="Y222">
        <v>1E-4</v>
      </c>
      <c r="Z222">
        <v>0</v>
      </c>
      <c r="AA222">
        <v>0</v>
      </c>
      <c r="AB222" t="s">
        <v>14</v>
      </c>
      <c r="AC222">
        <v>0</v>
      </c>
      <c r="AD222">
        <v>0</v>
      </c>
      <c r="AE222" t="s">
        <v>14</v>
      </c>
      <c r="AF222" t="s">
        <v>14</v>
      </c>
      <c r="AG222">
        <v>1E-4</v>
      </c>
      <c r="AH222">
        <v>0</v>
      </c>
      <c r="AI222">
        <v>1E-4</v>
      </c>
      <c r="AJ222">
        <v>0</v>
      </c>
      <c r="AK222" t="s">
        <v>14</v>
      </c>
      <c r="AL222" t="s">
        <v>14</v>
      </c>
      <c r="AM222" t="s">
        <v>14</v>
      </c>
      <c r="AN222" t="s">
        <v>14</v>
      </c>
    </row>
    <row r="223" spans="1:40">
      <c r="A223" t="s">
        <v>87</v>
      </c>
      <c r="B223" t="s">
        <v>162</v>
      </c>
      <c r="C223" t="s">
        <v>80</v>
      </c>
      <c r="D223" t="s">
        <v>86</v>
      </c>
      <c r="E223">
        <v>2</v>
      </c>
      <c r="F223" t="s">
        <v>153</v>
      </c>
      <c r="G223" t="s">
        <v>166</v>
      </c>
      <c r="H223">
        <v>6</v>
      </c>
      <c r="I223">
        <v>0.23</v>
      </c>
      <c r="J223">
        <v>1.89</v>
      </c>
      <c r="K223" t="s">
        <v>14</v>
      </c>
      <c r="L223">
        <v>0</v>
      </c>
      <c r="M223">
        <v>1</v>
      </c>
      <c r="N223" t="s">
        <v>88</v>
      </c>
      <c r="O223" t="s">
        <v>56</v>
      </c>
      <c r="P223">
        <v>0</v>
      </c>
      <c r="Q223">
        <v>1E-4</v>
      </c>
      <c r="R223">
        <v>0</v>
      </c>
      <c r="S223">
        <v>0</v>
      </c>
      <c r="T223">
        <v>0</v>
      </c>
      <c r="U223">
        <f t="shared" si="3"/>
        <v>1E-4</v>
      </c>
      <c r="V223">
        <v>0</v>
      </c>
      <c r="W223" t="s">
        <v>14</v>
      </c>
      <c r="X223" t="s">
        <v>14</v>
      </c>
      <c r="Y223">
        <v>1E-4</v>
      </c>
      <c r="Z223">
        <v>0</v>
      </c>
      <c r="AA223">
        <v>0</v>
      </c>
      <c r="AB223" t="s">
        <v>14</v>
      </c>
      <c r="AC223">
        <v>0</v>
      </c>
      <c r="AD223">
        <v>0</v>
      </c>
      <c r="AE223" t="s">
        <v>14</v>
      </c>
      <c r="AF223" t="s">
        <v>14</v>
      </c>
      <c r="AG223">
        <v>1E-4</v>
      </c>
      <c r="AH223">
        <v>0</v>
      </c>
      <c r="AI223">
        <v>1E-4</v>
      </c>
      <c r="AJ223">
        <v>0</v>
      </c>
      <c r="AK223" t="s">
        <v>14</v>
      </c>
      <c r="AL223" t="s">
        <v>14</v>
      </c>
      <c r="AM223" t="s">
        <v>14</v>
      </c>
      <c r="AN223" t="s">
        <v>14</v>
      </c>
    </row>
    <row r="224" spans="1:40">
      <c r="A224" t="s">
        <v>87</v>
      </c>
      <c r="B224" t="s">
        <v>162</v>
      </c>
      <c r="C224" t="s">
        <v>66</v>
      </c>
      <c r="D224" t="s">
        <v>81</v>
      </c>
      <c r="E224">
        <v>2</v>
      </c>
      <c r="F224" t="s">
        <v>153</v>
      </c>
      <c r="G224" t="s">
        <v>165</v>
      </c>
      <c r="H224">
        <v>6</v>
      </c>
      <c r="I224">
        <v>0.15</v>
      </c>
      <c r="J224">
        <v>0.43</v>
      </c>
      <c r="K224" s="1">
        <v>1</v>
      </c>
      <c r="L224">
        <v>1</v>
      </c>
      <c r="M224">
        <v>2</v>
      </c>
      <c r="N224" t="s">
        <v>89</v>
      </c>
      <c r="O224" t="s">
        <v>57</v>
      </c>
      <c r="P224">
        <v>1</v>
      </c>
      <c r="Q224">
        <v>1.2</v>
      </c>
      <c r="R224">
        <v>1</v>
      </c>
      <c r="S224">
        <v>0</v>
      </c>
      <c r="T224">
        <v>0</v>
      </c>
      <c r="U224">
        <f t="shared" si="3"/>
        <v>1.2</v>
      </c>
      <c r="V224">
        <v>1</v>
      </c>
      <c r="W224">
        <v>1E-4</v>
      </c>
      <c r="X224">
        <v>0</v>
      </c>
      <c r="Y224">
        <v>1E-4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1E-4</v>
      </c>
      <c r="AF224">
        <v>0</v>
      </c>
      <c r="AG224">
        <v>1E-4</v>
      </c>
      <c r="AH224">
        <v>0</v>
      </c>
      <c r="AI224">
        <v>1E-4</v>
      </c>
      <c r="AJ224">
        <v>0</v>
      </c>
      <c r="AK224">
        <v>0</v>
      </c>
      <c r="AL224">
        <v>2</v>
      </c>
      <c r="AM224">
        <v>14</v>
      </c>
      <c r="AN224">
        <v>5.4</v>
      </c>
    </row>
    <row r="225" spans="1:40">
      <c r="A225" t="s">
        <v>87</v>
      </c>
      <c r="B225" t="s">
        <v>162</v>
      </c>
      <c r="C225" t="s">
        <v>66</v>
      </c>
      <c r="D225" t="s">
        <v>82</v>
      </c>
      <c r="E225">
        <v>2</v>
      </c>
      <c r="F225" t="s">
        <v>153</v>
      </c>
      <c r="G225" t="s">
        <v>166</v>
      </c>
      <c r="H225">
        <v>6</v>
      </c>
      <c r="I225">
        <v>0.15</v>
      </c>
      <c r="J225">
        <v>0.43</v>
      </c>
      <c r="K225" s="1">
        <v>2</v>
      </c>
      <c r="L225">
        <v>0</v>
      </c>
      <c r="M225">
        <v>2</v>
      </c>
      <c r="N225" t="s">
        <v>89</v>
      </c>
      <c r="O225" t="s">
        <v>57</v>
      </c>
      <c r="P225">
        <v>1</v>
      </c>
      <c r="Q225">
        <v>1.2</v>
      </c>
      <c r="R225">
        <v>1</v>
      </c>
      <c r="S225">
        <v>0</v>
      </c>
      <c r="T225">
        <v>0</v>
      </c>
      <c r="U225">
        <f t="shared" si="3"/>
        <v>1.2</v>
      </c>
      <c r="V225">
        <v>1</v>
      </c>
      <c r="W225">
        <v>1E-4</v>
      </c>
      <c r="X225">
        <v>0</v>
      </c>
      <c r="Y225">
        <v>3.2</v>
      </c>
      <c r="Z225">
        <v>2</v>
      </c>
      <c r="AA225">
        <v>1</v>
      </c>
      <c r="AB225">
        <v>0</v>
      </c>
      <c r="AC225">
        <v>0</v>
      </c>
      <c r="AD225">
        <v>0</v>
      </c>
      <c r="AE225">
        <v>1E-4</v>
      </c>
      <c r="AF225">
        <v>0</v>
      </c>
      <c r="AG225">
        <v>1E-4</v>
      </c>
      <c r="AH225">
        <v>0</v>
      </c>
      <c r="AI225">
        <v>1E-4</v>
      </c>
      <c r="AJ225">
        <v>0</v>
      </c>
      <c r="AK225">
        <v>2</v>
      </c>
      <c r="AL225">
        <v>0</v>
      </c>
      <c r="AM225">
        <v>14</v>
      </c>
      <c r="AN225">
        <v>4.4000000000000004</v>
      </c>
    </row>
    <row r="226" spans="1:40">
      <c r="A226" t="s">
        <v>87</v>
      </c>
      <c r="B226" t="s">
        <v>162</v>
      </c>
      <c r="C226" t="s">
        <v>67</v>
      </c>
      <c r="D226" t="s">
        <v>81</v>
      </c>
      <c r="E226">
        <v>2</v>
      </c>
      <c r="F226" t="s">
        <v>152</v>
      </c>
      <c r="G226" t="s">
        <v>165</v>
      </c>
      <c r="H226">
        <v>6</v>
      </c>
      <c r="I226">
        <v>0.1</v>
      </c>
      <c r="J226">
        <v>0.33</v>
      </c>
      <c r="K226" s="1">
        <v>1</v>
      </c>
      <c r="L226">
        <v>1</v>
      </c>
      <c r="M226">
        <v>2</v>
      </c>
      <c r="N226" t="s">
        <v>89</v>
      </c>
      <c r="O226" t="s">
        <v>57</v>
      </c>
      <c r="P226">
        <v>0</v>
      </c>
      <c r="Q226">
        <v>3.2</v>
      </c>
      <c r="R226">
        <v>1</v>
      </c>
      <c r="S226">
        <v>0</v>
      </c>
      <c r="T226">
        <v>0</v>
      </c>
      <c r="U226">
        <f t="shared" si="3"/>
        <v>3.2</v>
      </c>
      <c r="V226">
        <v>1</v>
      </c>
      <c r="W226" t="s">
        <v>14</v>
      </c>
      <c r="X226" t="s">
        <v>14</v>
      </c>
      <c r="Y226">
        <v>1E-4</v>
      </c>
      <c r="Z226">
        <v>0</v>
      </c>
      <c r="AA226">
        <v>0</v>
      </c>
      <c r="AB226" t="s">
        <v>14</v>
      </c>
      <c r="AC226">
        <v>0</v>
      </c>
      <c r="AD226">
        <v>0</v>
      </c>
      <c r="AE226" t="s">
        <v>14</v>
      </c>
      <c r="AF226" t="s">
        <v>14</v>
      </c>
      <c r="AG226">
        <v>68.400000000000006</v>
      </c>
      <c r="AH226">
        <v>1</v>
      </c>
      <c r="AI226">
        <v>1E-4</v>
      </c>
      <c r="AJ226">
        <v>0</v>
      </c>
      <c r="AK226" t="s">
        <v>14</v>
      </c>
      <c r="AL226" t="s">
        <v>14</v>
      </c>
      <c r="AM226" t="s">
        <v>14</v>
      </c>
      <c r="AN226" t="s">
        <v>14</v>
      </c>
    </row>
    <row r="227" spans="1:40">
      <c r="A227" t="s">
        <v>87</v>
      </c>
      <c r="B227" t="s">
        <v>162</v>
      </c>
      <c r="C227" t="s">
        <v>67</v>
      </c>
      <c r="D227" t="s">
        <v>83</v>
      </c>
      <c r="E227">
        <v>2</v>
      </c>
      <c r="F227" t="s">
        <v>152</v>
      </c>
      <c r="G227" t="s">
        <v>165</v>
      </c>
      <c r="H227">
        <v>6</v>
      </c>
      <c r="I227">
        <v>0.1</v>
      </c>
      <c r="J227">
        <v>0.33</v>
      </c>
      <c r="K227" t="s">
        <v>14</v>
      </c>
      <c r="L227">
        <v>0</v>
      </c>
      <c r="M227">
        <v>2</v>
      </c>
      <c r="N227" t="s">
        <v>89</v>
      </c>
      <c r="O227" t="s">
        <v>57</v>
      </c>
      <c r="P227">
        <v>1</v>
      </c>
      <c r="Q227">
        <v>3.2</v>
      </c>
      <c r="R227">
        <v>1</v>
      </c>
      <c r="S227">
        <v>0</v>
      </c>
      <c r="T227">
        <v>0</v>
      </c>
      <c r="U227">
        <f t="shared" si="3"/>
        <v>3.2</v>
      </c>
      <c r="V227">
        <v>1</v>
      </c>
      <c r="W227">
        <v>2237.8000000000002</v>
      </c>
      <c r="X227">
        <v>1</v>
      </c>
      <c r="Y227">
        <v>1E-4</v>
      </c>
      <c r="Z227">
        <v>0</v>
      </c>
      <c r="AA227">
        <v>0</v>
      </c>
      <c r="AB227">
        <v>1</v>
      </c>
      <c r="AC227">
        <v>0</v>
      </c>
      <c r="AD227">
        <v>0</v>
      </c>
      <c r="AE227">
        <v>1E-4</v>
      </c>
      <c r="AF227">
        <v>0</v>
      </c>
      <c r="AG227">
        <v>1E-4</v>
      </c>
      <c r="AH227">
        <v>0</v>
      </c>
      <c r="AI227">
        <v>1E-4</v>
      </c>
      <c r="AJ227">
        <v>0</v>
      </c>
      <c r="AK227">
        <v>20</v>
      </c>
      <c r="AL227">
        <v>0</v>
      </c>
      <c r="AM227">
        <v>0</v>
      </c>
      <c r="AN227">
        <v>3.8</v>
      </c>
    </row>
    <row r="228" spans="1:40">
      <c r="A228" t="s">
        <v>87</v>
      </c>
      <c r="B228" t="s">
        <v>162</v>
      </c>
      <c r="C228" t="s">
        <v>68</v>
      </c>
      <c r="D228" t="s">
        <v>81</v>
      </c>
      <c r="E228">
        <v>2</v>
      </c>
      <c r="F228" t="s">
        <v>152</v>
      </c>
      <c r="G228" t="s">
        <v>165</v>
      </c>
      <c r="H228">
        <v>6</v>
      </c>
      <c r="I228">
        <v>0.16</v>
      </c>
      <c r="J228">
        <v>0.67</v>
      </c>
      <c r="K228" s="1">
        <v>1</v>
      </c>
      <c r="L228">
        <v>1</v>
      </c>
      <c r="M228">
        <v>2</v>
      </c>
      <c r="N228" t="s">
        <v>89</v>
      </c>
      <c r="O228" t="s">
        <v>57</v>
      </c>
      <c r="P228">
        <v>0</v>
      </c>
      <c r="Q228">
        <v>3.2</v>
      </c>
      <c r="R228">
        <v>1</v>
      </c>
      <c r="S228">
        <v>0</v>
      </c>
      <c r="T228">
        <v>0</v>
      </c>
      <c r="U228">
        <f t="shared" si="3"/>
        <v>3.2</v>
      </c>
      <c r="V228">
        <v>1</v>
      </c>
      <c r="W228" t="s">
        <v>14</v>
      </c>
      <c r="X228" t="s">
        <v>14</v>
      </c>
      <c r="Y228">
        <v>1E-4</v>
      </c>
      <c r="Z228">
        <v>0</v>
      </c>
      <c r="AA228">
        <v>0</v>
      </c>
      <c r="AB228" t="s">
        <v>14</v>
      </c>
      <c r="AC228">
        <v>0</v>
      </c>
      <c r="AD228">
        <v>0</v>
      </c>
      <c r="AE228" t="s">
        <v>14</v>
      </c>
      <c r="AF228" t="s">
        <v>14</v>
      </c>
      <c r="AG228">
        <v>1E-4</v>
      </c>
      <c r="AH228">
        <v>0</v>
      </c>
      <c r="AI228">
        <v>1E-4</v>
      </c>
      <c r="AJ228">
        <v>0</v>
      </c>
      <c r="AK228" t="s">
        <v>14</v>
      </c>
      <c r="AL228" t="s">
        <v>14</v>
      </c>
      <c r="AM228" t="s">
        <v>14</v>
      </c>
      <c r="AN228" t="s">
        <v>14</v>
      </c>
    </row>
    <row r="229" spans="1:40">
      <c r="A229" t="s">
        <v>87</v>
      </c>
      <c r="B229" t="s">
        <v>162</v>
      </c>
      <c r="C229" t="s">
        <v>68</v>
      </c>
      <c r="D229" t="s">
        <v>84</v>
      </c>
      <c r="E229">
        <v>2</v>
      </c>
      <c r="F229" t="s">
        <v>152</v>
      </c>
      <c r="G229" t="s">
        <v>165</v>
      </c>
      <c r="H229">
        <v>6</v>
      </c>
      <c r="I229">
        <v>0.16</v>
      </c>
      <c r="J229">
        <v>0.67</v>
      </c>
      <c r="K229" t="s">
        <v>14</v>
      </c>
      <c r="L229">
        <v>0</v>
      </c>
      <c r="M229">
        <v>2</v>
      </c>
      <c r="N229" t="s">
        <v>89</v>
      </c>
      <c r="O229" t="s">
        <v>57</v>
      </c>
      <c r="P229">
        <v>1</v>
      </c>
      <c r="Q229">
        <v>3.2</v>
      </c>
      <c r="R229">
        <v>1</v>
      </c>
      <c r="S229">
        <v>0</v>
      </c>
      <c r="T229">
        <v>0</v>
      </c>
      <c r="U229">
        <f t="shared" si="3"/>
        <v>3.2</v>
      </c>
      <c r="V229">
        <v>1</v>
      </c>
      <c r="W229">
        <v>1E-4</v>
      </c>
      <c r="X229">
        <v>0</v>
      </c>
      <c r="Y229">
        <v>1E-4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1E-4</v>
      </c>
      <c r="AF229">
        <v>0</v>
      </c>
      <c r="AG229">
        <v>1E-4</v>
      </c>
      <c r="AH229">
        <v>0</v>
      </c>
      <c r="AI229">
        <v>1E-4</v>
      </c>
      <c r="AJ229">
        <v>0</v>
      </c>
      <c r="AK229">
        <v>1</v>
      </c>
      <c r="AL229">
        <v>0</v>
      </c>
      <c r="AM229">
        <v>3</v>
      </c>
      <c r="AN229">
        <v>5.4</v>
      </c>
    </row>
    <row r="230" spans="1:40">
      <c r="A230" t="s">
        <v>87</v>
      </c>
      <c r="B230" t="s">
        <v>162</v>
      </c>
      <c r="C230" t="s">
        <v>69</v>
      </c>
      <c r="D230" t="s">
        <v>81</v>
      </c>
      <c r="E230">
        <v>2</v>
      </c>
      <c r="F230" t="s">
        <v>152</v>
      </c>
      <c r="G230" t="s">
        <v>165</v>
      </c>
      <c r="H230">
        <v>6</v>
      </c>
      <c r="I230">
        <v>0.16</v>
      </c>
      <c r="J230">
        <v>1E-4</v>
      </c>
      <c r="K230" s="1">
        <v>1</v>
      </c>
      <c r="L230">
        <v>1</v>
      </c>
      <c r="M230">
        <v>2</v>
      </c>
      <c r="N230" t="s">
        <v>89</v>
      </c>
      <c r="O230" t="s">
        <v>57</v>
      </c>
      <c r="P230">
        <v>0</v>
      </c>
      <c r="Q230">
        <v>1.2</v>
      </c>
      <c r="R230">
        <v>1</v>
      </c>
      <c r="S230">
        <v>0</v>
      </c>
      <c r="T230">
        <v>0</v>
      </c>
      <c r="U230">
        <f t="shared" si="3"/>
        <v>1.2</v>
      </c>
      <c r="V230">
        <v>1</v>
      </c>
      <c r="W230" t="s">
        <v>14</v>
      </c>
      <c r="X230" t="s">
        <v>14</v>
      </c>
      <c r="Y230">
        <v>1E-4</v>
      </c>
      <c r="Z230">
        <v>0</v>
      </c>
      <c r="AA230">
        <v>0</v>
      </c>
      <c r="AB230" t="s">
        <v>14</v>
      </c>
      <c r="AC230">
        <v>0</v>
      </c>
      <c r="AD230">
        <v>0</v>
      </c>
      <c r="AE230" t="s">
        <v>14</v>
      </c>
      <c r="AF230" t="s">
        <v>14</v>
      </c>
      <c r="AG230">
        <v>1E-4</v>
      </c>
      <c r="AH230">
        <v>0</v>
      </c>
      <c r="AI230">
        <v>1E-4</v>
      </c>
      <c r="AJ230">
        <v>0</v>
      </c>
      <c r="AK230" t="s">
        <v>14</v>
      </c>
      <c r="AL230" t="s">
        <v>14</v>
      </c>
      <c r="AM230" t="s">
        <v>14</v>
      </c>
      <c r="AN230" t="s">
        <v>14</v>
      </c>
    </row>
    <row r="231" spans="1:40">
      <c r="A231" t="s">
        <v>87</v>
      </c>
      <c r="B231" t="s">
        <v>162</v>
      </c>
      <c r="C231" t="s">
        <v>69</v>
      </c>
      <c r="D231" t="s">
        <v>85</v>
      </c>
      <c r="E231">
        <v>2</v>
      </c>
      <c r="F231" t="s">
        <v>152</v>
      </c>
      <c r="G231" t="s">
        <v>165</v>
      </c>
      <c r="H231">
        <v>6</v>
      </c>
      <c r="I231">
        <v>0.16</v>
      </c>
      <c r="J231">
        <v>1E-4</v>
      </c>
      <c r="K231" t="s">
        <v>14</v>
      </c>
      <c r="L231">
        <v>0</v>
      </c>
      <c r="M231">
        <v>2</v>
      </c>
      <c r="N231" t="s">
        <v>89</v>
      </c>
      <c r="O231" t="s">
        <v>57</v>
      </c>
      <c r="P231">
        <v>1</v>
      </c>
      <c r="Q231">
        <v>1.2</v>
      </c>
      <c r="R231">
        <v>1</v>
      </c>
      <c r="S231">
        <v>0</v>
      </c>
      <c r="T231">
        <v>0</v>
      </c>
      <c r="U231">
        <f t="shared" si="3"/>
        <v>1.2</v>
      </c>
      <c r="V231">
        <v>1</v>
      </c>
      <c r="W231">
        <v>1E-4</v>
      </c>
      <c r="X231">
        <v>0</v>
      </c>
      <c r="Y231">
        <v>1E-4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149</v>
      </c>
      <c r="AF231">
        <v>1</v>
      </c>
      <c r="AG231">
        <v>1E-4</v>
      </c>
      <c r="AH231">
        <v>0</v>
      </c>
      <c r="AI231">
        <v>1E-4</v>
      </c>
      <c r="AJ231">
        <v>0</v>
      </c>
      <c r="AK231">
        <v>2</v>
      </c>
      <c r="AL231">
        <v>3</v>
      </c>
      <c r="AM231">
        <v>0</v>
      </c>
      <c r="AN231">
        <v>7</v>
      </c>
    </row>
    <row r="232" spans="1:40">
      <c r="A232" t="s">
        <v>87</v>
      </c>
      <c r="B232" t="s">
        <v>162</v>
      </c>
      <c r="C232" t="s">
        <v>70</v>
      </c>
      <c r="D232" t="s">
        <v>81</v>
      </c>
      <c r="E232">
        <v>2</v>
      </c>
      <c r="F232" t="s">
        <v>153</v>
      </c>
      <c r="G232" t="s">
        <v>165</v>
      </c>
      <c r="H232">
        <v>6</v>
      </c>
      <c r="I232">
        <v>0.17</v>
      </c>
      <c r="J232">
        <v>0.63</v>
      </c>
      <c r="K232" s="1">
        <v>1</v>
      </c>
      <c r="L232">
        <v>1</v>
      </c>
      <c r="M232">
        <v>2</v>
      </c>
      <c r="N232" t="s">
        <v>89</v>
      </c>
      <c r="O232" t="s">
        <v>57</v>
      </c>
      <c r="P232">
        <v>0</v>
      </c>
      <c r="Q232">
        <v>1E-4</v>
      </c>
      <c r="R232">
        <v>0</v>
      </c>
      <c r="S232">
        <v>0</v>
      </c>
      <c r="T232">
        <v>0</v>
      </c>
      <c r="U232">
        <f t="shared" si="3"/>
        <v>1E-4</v>
      </c>
      <c r="V232">
        <v>0</v>
      </c>
      <c r="W232" t="s">
        <v>14</v>
      </c>
      <c r="X232" t="s">
        <v>14</v>
      </c>
      <c r="Y232">
        <v>1E-4</v>
      </c>
      <c r="Z232">
        <v>0</v>
      </c>
      <c r="AA232">
        <v>0</v>
      </c>
      <c r="AB232" t="s">
        <v>14</v>
      </c>
      <c r="AC232">
        <v>0</v>
      </c>
      <c r="AD232">
        <v>0</v>
      </c>
      <c r="AE232" t="s">
        <v>14</v>
      </c>
      <c r="AF232" t="s">
        <v>14</v>
      </c>
      <c r="AG232">
        <v>1E-4</v>
      </c>
      <c r="AH232">
        <v>0</v>
      </c>
      <c r="AI232">
        <v>1E-4</v>
      </c>
      <c r="AJ232">
        <v>0</v>
      </c>
      <c r="AK232" t="s">
        <v>14</v>
      </c>
      <c r="AL232" t="s">
        <v>14</v>
      </c>
      <c r="AM232" t="s">
        <v>14</v>
      </c>
      <c r="AN232" t="s">
        <v>14</v>
      </c>
    </row>
    <row r="233" spans="1:40">
      <c r="A233" t="s">
        <v>87</v>
      </c>
      <c r="B233" t="s">
        <v>162</v>
      </c>
      <c r="C233" t="s">
        <v>70</v>
      </c>
      <c r="D233" t="s">
        <v>86</v>
      </c>
      <c r="E233">
        <v>2</v>
      </c>
      <c r="F233" t="s">
        <v>153</v>
      </c>
      <c r="G233" t="s">
        <v>166</v>
      </c>
      <c r="H233">
        <v>6</v>
      </c>
      <c r="I233">
        <v>0.17</v>
      </c>
      <c r="J233">
        <v>0.63</v>
      </c>
      <c r="K233" t="s">
        <v>14</v>
      </c>
      <c r="L233">
        <v>0</v>
      </c>
      <c r="M233">
        <v>2</v>
      </c>
      <c r="N233" t="s">
        <v>89</v>
      </c>
      <c r="O233" t="s">
        <v>57</v>
      </c>
      <c r="P233">
        <v>1</v>
      </c>
      <c r="Q233">
        <v>1E-4</v>
      </c>
      <c r="R233">
        <v>0</v>
      </c>
      <c r="S233">
        <v>0</v>
      </c>
      <c r="T233">
        <v>0</v>
      </c>
      <c r="U233">
        <f t="shared" si="3"/>
        <v>1E-4</v>
      </c>
      <c r="V233">
        <v>0</v>
      </c>
      <c r="W233">
        <v>1E-4</v>
      </c>
      <c r="X233">
        <v>0</v>
      </c>
      <c r="Y233">
        <v>1E-4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360.8</v>
      </c>
      <c r="AF233">
        <v>1</v>
      </c>
      <c r="AG233">
        <v>1E-4</v>
      </c>
      <c r="AH233">
        <v>0</v>
      </c>
      <c r="AI233">
        <v>1E-4</v>
      </c>
      <c r="AJ233">
        <v>0</v>
      </c>
      <c r="AK233">
        <v>6</v>
      </c>
      <c r="AL233">
        <v>4</v>
      </c>
      <c r="AM233">
        <v>1</v>
      </c>
      <c r="AN233">
        <v>17.8</v>
      </c>
    </row>
    <row r="234" spans="1:40">
      <c r="A234" t="s">
        <v>87</v>
      </c>
      <c r="B234" t="s">
        <v>162</v>
      </c>
      <c r="C234" t="s">
        <v>71</v>
      </c>
      <c r="D234" t="s">
        <v>82</v>
      </c>
      <c r="E234">
        <v>2</v>
      </c>
      <c r="F234" t="s">
        <v>153</v>
      </c>
      <c r="G234" t="s">
        <v>166</v>
      </c>
      <c r="H234">
        <v>6</v>
      </c>
      <c r="I234">
        <v>0.11</v>
      </c>
      <c r="J234">
        <v>0.43</v>
      </c>
      <c r="K234" s="1">
        <v>2</v>
      </c>
      <c r="L234">
        <v>0</v>
      </c>
      <c r="M234">
        <v>2</v>
      </c>
      <c r="N234" t="s">
        <v>89</v>
      </c>
      <c r="O234" t="s">
        <v>57</v>
      </c>
      <c r="P234">
        <v>0</v>
      </c>
      <c r="Q234">
        <v>1.2</v>
      </c>
      <c r="R234">
        <v>1</v>
      </c>
      <c r="S234">
        <v>0</v>
      </c>
      <c r="T234">
        <v>0</v>
      </c>
      <c r="U234">
        <f t="shared" si="3"/>
        <v>1.2</v>
      </c>
      <c r="V234">
        <v>1</v>
      </c>
      <c r="W234" t="s">
        <v>14</v>
      </c>
      <c r="X234" t="s">
        <v>14</v>
      </c>
      <c r="Y234">
        <v>1E-4</v>
      </c>
      <c r="Z234">
        <v>0</v>
      </c>
      <c r="AA234">
        <v>0</v>
      </c>
      <c r="AB234" t="s">
        <v>14</v>
      </c>
      <c r="AC234">
        <v>0</v>
      </c>
      <c r="AD234">
        <v>0</v>
      </c>
      <c r="AE234" t="s">
        <v>14</v>
      </c>
      <c r="AF234" t="s">
        <v>14</v>
      </c>
      <c r="AG234">
        <f>57.8+84.4</f>
        <v>142.19999999999999</v>
      </c>
      <c r="AH234">
        <v>1</v>
      </c>
      <c r="AI234">
        <v>1E-4</v>
      </c>
      <c r="AJ234">
        <v>0</v>
      </c>
      <c r="AK234" t="s">
        <v>14</v>
      </c>
      <c r="AL234" t="s">
        <v>14</v>
      </c>
      <c r="AM234" t="s">
        <v>14</v>
      </c>
      <c r="AN234" t="s">
        <v>14</v>
      </c>
    </row>
    <row r="235" spans="1:40">
      <c r="A235" t="s">
        <v>87</v>
      </c>
      <c r="B235" t="s">
        <v>162</v>
      </c>
      <c r="C235" t="s">
        <v>71</v>
      </c>
      <c r="D235" t="s">
        <v>83</v>
      </c>
      <c r="E235">
        <v>2</v>
      </c>
      <c r="F235" t="s">
        <v>153</v>
      </c>
      <c r="G235" t="s">
        <v>165</v>
      </c>
      <c r="H235">
        <v>6</v>
      </c>
      <c r="I235">
        <v>0.11</v>
      </c>
      <c r="J235">
        <v>0.43</v>
      </c>
      <c r="K235" t="s">
        <v>14</v>
      </c>
      <c r="L235">
        <v>0</v>
      </c>
      <c r="M235">
        <v>2</v>
      </c>
      <c r="N235" t="s">
        <v>89</v>
      </c>
      <c r="O235" t="s">
        <v>57</v>
      </c>
      <c r="P235">
        <v>0</v>
      </c>
      <c r="Q235">
        <v>2.2000000000000002</v>
      </c>
      <c r="R235">
        <v>1</v>
      </c>
      <c r="S235">
        <v>0</v>
      </c>
      <c r="T235">
        <v>0</v>
      </c>
      <c r="U235">
        <f t="shared" si="3"/>
        <v>2.2000000000000002</v>
      </c>
      <c r="V235">
        <v>1</v>
      </c>
      <c r="W235" t="s">
        <v>14</v>
      </c>
      <c r="X235" t="s">
        <v>14</v>
      </c>
      <c r="Y235">
        <v>1E-4</v>
      </c>
      <c r="Z235">
        <v>0</v>
      </c>
      <c r="AA235">
        <v>0</v>
      </c>
      <c r="AB235" t="s">
        <v>14</v>
      </c>
      <c r="AC235">
        <v>0</v>
      </c>
      <c r="AD235">
        <v>0</v>
      </c>
      <c r="AE235" t="s">
        <v>14</v>
      </c>
      <c r="AF235" t="s">
        <v>14</v>
      </c>
      <c r="AG235">
        <v>1E-4</v>
      </c>
      <c r="AH235">
        <v>0</v>
      </c>
      <c r="AI235">
        <v>1E-4</v>
      </c>
      <c r="AJ235">
        <v>0</v>
      </c>
      <c r="AK235" t="s">
        <v>14</v>
      </c>
      <c r="AL235" t="s">
        <v>14</v>
      </c>
      <c r="AM235" t="s">
        <v>14</v>
      </c>
      <c r="AN235" t="s">
        <v>14</v>
      </c>
    </row>
    <row r="236" spans="1:40">
      <c r="A236" t="s">
        <v>87</v>
      </c>
      <c r="B236" t="s">
        <v>162</v>
      </c>
      <c r="C236" t="s">
        <v>72</v>
      </c>
      <c r="D236" t="s">
        <v>82</v>
      </c>
      <c r="E236">
        <v>2</v>
      </c>
      <c r="F236" t="s">
        <v>153</v>
      </c>
      <c r="G236" t="s">
        <v>166</v>
      </c>
      <c r="H236">
        <v>6</v>
      </c>
      <c r="I236">
        <v>0.18</v>
      </c>
      <c r="J236">
        <v>0.43</v>
      </c>
      <c r="K236" s="1">
        <v>2</v>
      </c>
      <c r="L236">
        <v>0</v>
      </c>
      <c r="M236">
        <v>2</v>
      </c>
      <c r="N236" t="s">
        <v>89</v>
      </c>
      <c r="O236" t="s">
        <v>57</v>
      </c>
      <c r="P236">
        <v>0</v>
      </c>
      <c r="Q236">
        <v>1.2</v>
      </c>
      <c r="R236">
        <v>1</v>
      </c>
      <c r="S236">
        <v>0</v>
      </c>
      <c r="T236">
        <v>0</v>
      </c>
      <c r="U236">
        <f t="shared" si="3"/>
        <v>1.2</v>
      </c>
      <c r="V236">
        <v>1</v>
      </c>
      <c r="W236" t="s">
        <v>14</v>
      </c>
      <c r="X236" t="s">
        <v>14</v>
      </c>
      <c r="Y236">
        <v>1E-4</v>
      </c>
      <c r="Z236">
        <v>0</v>
      </c>
      <c r="AA236">
        <v>0</v>
      </c>
      <c r="AB236" t="s">
        <v>14</v>
      </c>
      <c r="AC236">
        <v>0</v>
      </c>
      <c r="AD236">
        <v>0</v>
      </c>
      <c r="AE236" t="s">
        <v>14</v>
      </c>
      <c r="AF236" t="s">
        <v>14</v>
      </c>
      <c r="AG236">
        <v>1E-4</v>
      </c>
      <c r="AH236">
        <v>0</v>
      </c>
      <c r="AI236">
        <v>1E-4</v>
      </c>
      <c r="AJ236">
        <v>0</v>
      </c>
      <c r="AK236" t="s">
        <v>14</v>
      </c>
      <c r="AL236" t="s">
        <v>14</v>
      </c>
      <c r="AM236" t="s">
        <v>14</v>
      </c>
      <c r="AN236" t="s">
        <v>14</v>
      </c>
    </row>
    <row r="237" spans="1:40">
      <c r="A237" t="s">
        <v>87</v>
      </c>
      <c r="B237" t="s">
        <v>162</v>
      </c>
      <c r="C237" t="s">
        <v>72</v>
      </c>
      <c r="D237" t="s">
        <v>84</v>
      </c>
      <c r="E237">
        <v>2</v>
      </c>
      <c r="F237" t="s">
        <v>153</v>
      </c>
      <c r="G237" t="s">
        <v>165</v>
      </c>
      <c r="H237">
        <v>6</v>
      </c>
      <c r="I237">
        <v>0.18</v>
      </c>
      <c r="J237">
        <v>0.43</v>
      </c>
      <c r="K237" t="s">
        <v>14</v>
      </c>
      <c r="L237">
        <v>0</v>
      </c>
      <c r="M237">
        <v>2</v>
      </c>
      <c r="N237" t="s">
        <v>89</v>
      </c>
      <c r="O237" t="s">
        <v>57</v>
      </c>
      <c r="P237">
        <v>0</v>
      </c>
      <c r="Q237">
        <v>1.2</v>
      </c>
      <c r="R237">
        <v>1</v>
      </c>
      <c r="S237">
        <v>0</v>
      </c>
      <c r="T237">
        <v>0</v>
      </c>
      <c r="U237">
        <f t="shared" si="3"/>
        <v>1.2</v>
      </c>
      <c r="V237">
        <v>1</v>
      </c>
      <c r="W237" t="s">
        <v>14</v>
      </c>
      <c r="X237" t="s">
        <v>14</v>
      </c>
      <c r="Y237">
        <v>1E-4</v>
      </c>
      <c r="Z237">
        <v>0</v>
      </c>
      <c r="AA237">
        <v>0</v>
      </c>
      <c r="AB237" t="s">
        <v>14</v>
      </c>
      <c r="AC237">
        <v>0</v>
      </c>
      <c r="AD237">
        <v>0</v>
      </c>
      <c r="AE237" t="s">
        <v>14</v>
      </c>
      <c r="AF237" t="s">
        <v>14</v>
      </c>
      <c r="AG237">
        <v>1E-4</v>
      </c>
      <c r="AH237">
        <v>0</v>
      </c>
      <c r="AI237">
        <v>1E-4</v>
      </c>
      <c r="AJ237">
        <v>0</v>
      </c>
      <c r="AK237" t="s">
        <v>14</v>
      </c>
      <c r="AL237" t="s">
        <v>14</v>
      </c>
      <c r="AM237" t="s">
        <v>14</v>
      </c>
      <c r="AN237" t="s">
        <v>14</v>
      </c>
    </row>
    <row r="238" spans="1:40">
      <c r="A238" t="s">
        <v>87</v>
      </c>
      <c r="B238" t="s">
        <v>162</v>
      </c>
      <c r="C238" t="s">
        <v>73</v>
      </c>
      <c r="D238" t="s">
        <v>82</v>
      </c>
      <c r="E238">
        <v>2</v>
      </c>
      <c r="F238" t="s">
        <v>153</v>
      </c>
      <c r="G238" t="s">
        <v>166</v>
      </c>
      <c r="H238">
        <v>6</v>
      </c>
      <c r="I238">
        <v>0.18</v>
      </c>
      <c r="J238">
        <v>1E-4</v>
      </c>
      <c r="K238" s="1">
        <v>2</v>
      </c>
      <c r="L238">
        <v>0</v>
      </c>
      <c r="M238">
        <v>2</v>
      </c>
      <c r="N238" t="s">
        <v>89</v>
      </c>
      <c r="O238" t="s">
        <v>57</v>
      </c>
      <c r="P238">
        <v>0</v>
      </c>
      <c r="Q238">
        <v>1E-4</v>
      </c>
      <c r="R238">
        <v>0</v>
      </c>
      <c r="S238">
        <v>0</v>
      </c>
      <c r="T238">
        <v>0</v>
      </c>
      <c r="U238">
        <f t="shared" si="3"/>
        <v>1E-4</v>
      </c>
      <c r="V238">
        <v>0</v>
      </c>
      <c r="W238" t="s">
        <v>14</v>
      </c>
      <c r="X238" t="s">
        <v>14</v>
      </c>
      <c r="Y238">
        <v>1E-4</v>
      </c>
      <c r="Z238">
        <v>0</v>
      </c>
      <c r="AA238">
        <v>0</v>
      </c>
      <c r="AB238" t="s">
        <v>14</v>
      </c>
      <c r="AC238">
        <v>0</v>
      </c>
      <c r="AD238">
        <v>0</v>
      </c>
      <c r="AE238" t="s">
        <v>14</v>
      </c>
      <c r="AF238" t="s">
        <v>14</v>
      </c>
      <c r="AG238">
        <v>1E-4</v>
      </c>
      <c r="AH238">
        <v>0</v>
      </c>
      <c r="AI238">
        <v>1E-4</v>
      </c>
      <c r="AJ238">
        <v>0</v>
      </c>
      <c r="AK238" t="s">
        <v>14</v>
      </c>
      <c r="AL238" t="s">
        <v>14</v>
      </c>
      <c r="AM238" t="s">
        <v>14</v>
      </c>
      <c r="AN238" t="s">
        <v>14</v>
      </c>
    </row>
    <row r="239" spans="1:40">
      <c r="A239" t="s">
        <v>87</v>
      </c>
      <c r="B239" t="s">
        <v>162</v>
      </c>
      <c r="C239" t="s">
        <v>73</v>
      </c>
      <c r="D239" t="s">
        <v>85</v>
      </c>
      <c r="E239">
        <v>2</v>
      </c>
      <c r="F239" t="s">
        <v>153</v>
      </c>
      <c r="G239" t="s">
        <v>165</v>
      </c>
      <c r="H239">
        <v>6</v>
      </c>
      <c r="I239">
        <v>0.18</v>
      </c>
      <c r="J239">
        <v>1E-4</v>
      </c>
      <c r="K239" t="s">
        <v>14</v>
      </c>
      <c r="L239">
        <v>0</v>
      </c>
      <c r="M239">
        <v>2</v>
      </c>
      <c r="N239" t="s">
        <v>89</v>
      </c>
      <c r="O239" t="s">
        <v>57</v>
      </c>
      <c r="P239">
        <v>0</v>
      </c>
      <c r="Q239">
        <v>1E-4</v>
      </c>
      <c r="R239">
        <v>0</v>
      </c>
      <c r="S239">
        <v>0</v>
      </c>
      <c r="T239">
        <v>0</v>
      </c>
      <c r="U239">
        <f t="shared" si="3"/>
        <v>1E-4</v>
      </c>
      <c r="V239">
        <v>0</v>
      </c>
      <c r="W239" t="s">
        <v>14</v>
      </c>
      <c r="X239" t="s">
        <v>14</v>
      </c>
      <c r="Y239">
        <v>1E-4</v>
      </c>
      <c r="Z239">
        <v>0</v>
      </c>
      <c r="AA239">
        <v>0</v>
      </c>
      <c r="AB239" t="s">
        <v>14</v>
      </c>
      <c r="AC239">
        <v>0</v>
      </c>
      <c r="AD239">
        <v>0</v>
      </c>
      <c r="AE239" t="s">
        <v>14</v>
      </c>
      <c r="AF239" t="s">
        <v>14</v>
      </c>
      <c r="AG239">
        <v>1E-4</v>
      </c>
      <c r="AH239">
        <v>0</v>
      </c>
      <c r="AI239">
        <v>1E-4</v>
      </c>
      <c r="AJ239">
        <v>0</v>
      </c>
      <c r="AK239" t="s">
        <v>14</v>
      </c>
      <c r="AL239" t="s">
        <v>14</v>
      </c>
      <c r="AM239" t="s">
        <v>14</v>
      </c>
      <c r="AN239" t="s">
        <v>14</v>
      </c>
    </row>
    <row r="240" spans="1:40">
      <c r="A240" t="s">
        <v>87</v>
      </c>
      <c r="B240" t="s">
        <v>162</v>
      </c>
      <c r="C240" t="s">
        <v>74</v>
      </c>
      <c r="D240" t="s">
        <v>82</v>
      </c>
      <c r="E240">
        <v>2</v>
      </c>
      <c r="F240" t="s">
        <v>154</v>
      </c>
      <c r="G240" t="s">
        <v>166</v>
      </c>
      <c r="H240">
        <v>6</v>
      </c>
      <c r="I240">
        <v>0.31</v>
      </c>
      <c r="J240">
        <v>1E-4</v>
      </c>
      <c r="K240" s="1">
        <v>2</v>
      </c>
      <c r="L240">
        <v>0</v>
      </c>
      <c r="M240">
        <v>2</v>
      </c>
      <c r="N240" t="s">
        <v>89</v>
      </c>
      <c r="O240" t="s">
        <v>57</v>
      </c>
      <c r="P240">
        <v>0</v>
      </c>
      <c r="Q240">
        <v>1E-4</v>
      </c>
      <c r="R240">
        <v>0</v>
      </c>
      <c r="S240">
        <v>0</v>
      </c>
      <c r="T240">
        <v>0</v>
      </c>
      <c r="U240">
        <f t="shared" si="3"/>
        <v>1E-4</v>
      </c>
      <c r="V240">
        <v>0</v>
      </c>
      <c r="W240" t="s">
        <v>14</v>
      </c>
      <c r="X240" t="s">
        <v>14</v>
      </c>
      <c r="Y240">
        <v>1E-4</v>
      </c>
      <c r="Z240">
        <v>0</v>
      </c>
      <c r="AA240">
        <v>0</v>
      </c>
      <c r="AB240" t="s">
        <v>14</v>
      </c>
      <c r="AC240">
        <v>0</v>
      </c>
      <c r="AD240">
        <v>0</v>
      </c>
      <c r="AE240" t="s">
        <v>14</v>
      </c>
      <c r="AF240" t="s">
        <v>14</v>
      </c>
      <c r="AG240">
        <v>1E-4</v>
      </c>
      <c r="AH240">
        <v>0</v>
      </c>
      <c r="AI240">
        <v>1E-4</v>
      </c>
      <c r="AJ240">
        <v>0</v>
      </c>
      <c r="AK240" t="s">
        <v>14</v>
      </c>
      <c r="AL240" t="s">
        <v>14</v>
      </c>
      <c r="AM240" t="s">
        <v>14</v>
      </c>
      <c r="AN240" t="s">
        <v>14</v>
      </c>
    </row>
    <row r="241" spans="1:40">
      <c r="A241" t="s">
        <v>87</v>
      </c>
      <c r="B241" t="s">
        <v>162</v>
      </c>
      <c r="C241" t="s">
        <v>74</v>
      </c>
      <c r="D241" t="s">
        <v>86</v>
      </c>
      <c r="E241">
        <v>2</v>
      </c>
      <c r="F241" t="s">
        <v>154</v>
      </c>
      <c r="G241" t="s">
        <v>166</v>
      </c>
      <c r="H241">
        <v>6</v>
      </c>
      <c r="I241">
        <v>0.31</v>
      </c>
      <c r="J241">
        <v>1E-4</v>
      </c>
      <c r="K241" t="s">
        <v>14</v>
      </c>
      <c r="L241">
        <v>0</v>
      </c>
      <c r="M241">
        <v>2</v>
      </c>
      <c r="N241" t="s">
        <v>89</v>
      </c>
      <c r="O241" t="s">
        <v>57</v>
      </c>
      <c r="P241">
        <v>0</v>
      </c>
      <c r="Q241">
        <v>1E-4</v>
      </c>
      <c r="R241">
        <v>0</v>
      </c>
      <c r="S241">
        <v>0</v>
      </c>
      <c r="T241">
        <v>0</v>
      </c>
      <c r="U241">
        <f t="shared" si="3"/>
        <v>1E-4</v>
      </c>
      <c r="V241">
        <v>0</v>
      </c>
      <c r="W241" t="s">
        <v>14</v>
      </c>
      <c r="X241" t="s">
        <v>14</v>
      </c>
      <c r="Y241">
        <v>1E-4</v>
      </c>
      <c r="Z241">
        <v>0</v>
      </c>
      <c r="AA241">
        <v>0</v>
      </c>
      <c r="AB241" t="s">
        <v>14</v>
      </c>
      <c r="AC241">
        <v>0</v>
      </c>
      <c r="AD241">
        <v>0</v>
      </c>
      <c r="AE241" t="s">
        <v>14</v>
      </c>
      <c r="AF241" t="s">
        <v>14</v>
      </c>
      <c r="AG241">
        <v>1E-4</v>
      </c>
      <c r="AH241">
        <v>0</v>
      </c>
      <c r="AI241">
        <v>1E-4</v>
      </c>
      <c r="AJ241">
        <v>0</v>
      </c>
      <c r="AK241" t="s">
        <v>14</v>
      </c>
      <c r="AL241" t="s">
        <v>14</v>
      </c>
      <c r="AM241" t="s">
        <v>14</v>
      </c>
      <c r="AN241" t="s">
        <v>14</v>
      </c>
    </row>
    <row r="242" spans="1:40">
      <c r="A242" t="s">
        <v>87</v>
      </c>
      <c r="B242" t="s">
        <v>162</v>
      </c>
      <c r="C242" t="s">
        <v>75</v>
      </c>
      <c r="D242" t="s">
        <v>83</v>
      </c>
      <c r="E242">
        <v>2</v>
      </c>
      <c r="F242" t="s">
        <v>152</v>
      </c>
      <c r="G242" t="s">
        <v>165</v>
      </c>
      <c r="H242">
        <v>6</v>
      </c>
      <c r="I242">
        <v>0.28000000000000003</v>
      </c>
      <c r="J242">
        <v>0.67</v>
      </c>
      <c r="K242" t="s">
        <v>14</v>
      </c>
      <c r="L242">
        <v>0</v>
      </c>
      <c r="M242">
        <v>2</v>
      </c>
      <c r="N242" t="s">
        <v>89</v>
      </c>
      <c r="O242" t="s">
        <v>57</v>
      </c>
      <c r="P242">
        <v>0</v>
      </c>
      <c r="Q242">
        <f>28.8+106.8</f>
        <v>135.6</v>
      </c>
      <c r="R242">
        <v>1</v>
      </c>
      <c r="S242">
        <v>0</v>
      </c>
      <c r="T242">
        <v>0</v>
      </c>
      <c r="U242">
        <f t="shared" si="3"/>
        <v>135.6</v>
      </c>
      <c r="V242">
        <v>1</v>
      </c>
      <c r="W242" t="s">
        <v>14</v>
      </c>
      <c r="X242" t="s">
        <v>14</v>
      </c>
      <c r="Y242">
        <v>1E-4</v>
      </c>
      <c r="Z242">
        <v>0</v>
      </c>
      <c r="AA242">
        <v>0</v>
      </c>
      <c r="AB242" t="s">
        <v>14</v>
      </c>
      <c r="AC242">
        <v>0</v>
      </c>
      <c r="AD242">
        <v>0</v>
      </c>
      <c r="AE242" t="s">
        <v>14</v>
      </c>
      <c r="AF242" t="s">
        <v>14</v>
      </c>
      <c r="AG242">
        <v>1E-4</v>
      </c>
      <c r="AH242">
        <v>0</v>
      </c>
      <c r="AI242">
        <v>1E-4</v>
      </c>
      <c r="AJ242">
        <v>0</v>
      </c>
      <c r="AK242" t="s">
        <v>14</v>
      </c>
      <c r="AL242" t="s">
        <v>14</v>
      </c>
      <c r="AM242" t="s">
        <v>14</v>
      </c>
      <c r="AN242" t="s">
        <v>14</v>
      </c>
    </row>
    <row r="243" spans="1:40">
      <c r="A243" t="s">
        <v>87</v>
      </c>
      <c r="B243" t="s">
        <v>162</v>
      </c>
      <c r="C243" t="s">
        <v>75</v>
      </c>
      <c r="D243" t="s">
        <v>84</v>
      </c>
      <c r="E243">
        <v>2</v>
      </c>
      <c r="F243" t="s">
        <v>152</v>
      </c>
      <c r="G243" t="s">
        <v>165</v>
      </c>
      <c r="H243">
        <v>6</v>
      </c>
      <c r="I243">
        <v>0.28000000000000003</v>
      </c>
      <c r="J243">
        <v>0.67</v>
      </c>
      <c r="K243" t="s">
        <v>14</v>
      </c>
      <c r="L243">
        <v>0</v>
      </c>
      <c r="M243">
        <v>2</v>
      </c>
      <c r="N243" t="s">
        <v>89</v>
      </c>
      <c r="O243" t="s">
        <v>57</v>
      </c>
      <c r="P243">
        <v>0</v>
      </c>
      <c r="Q243">
        <f>28.8+106.8</f>
        <v>135.6</v>
      </c>
      <c r="R243">
        <v>1</v>
      </c>
      <c r="S243">
        <v>0</v>
      </c>
      <c r="T243">
        <v>0</v>
      </c>
      <c r="U243">
        <f t="shared" si="3"/>
        <v>135.6</v>
      </c>
      <c r="V243">
        <v>1</v>
      </c>
      <c r="W243" t="s">
        <v>14</v>
      </c>
      <c r="X243" t="s">
        <v>14</v>
      </c>
      <c r="Y243">
        <v>1E-4</v>
      </c>
      <c r="Z243">
        <v>0</v>
      </c>
      <c r="AA243">
        <v>0</v>
      </c>
      <c r="AB243" t="s">
        <v>14</v>
      </c>
      <c r="AC243">
        <v>0</v>
      </c>
      <c r="AD243">
        <v>0</v>
      </c>
      <c r="AE243" t="s">
        <v>14</v>
      </c>
      <c r="AF243" t="s">
        <v>14</v>
      </c>
      <c r="AG243">
        <v>590</v>
      </c>
      <c r="AH243">
        <v>1</v>
      </c>
      <c r="AI243">
        <v>1E-4</v>
      </c>
      <c r="AJ243">
        <v>0</v>
      </c>
      <c r="AK243" t="s">
        <v>14</v>
      </c>
      <c r="AL243" t="s">
        <v>14</v>
      </c>
      <c r="AM243" t="s">
        <v>14</v>
      </c>
      <c r="AN243" t="s">
        <v>14</v>
      </c>
    </row>
    <row r="244" spans="1:40">
      <c r="A244" t="s">
        <v>87</v>
      </c>
      <c r="B244" t="s">
        <v>162</v>
      </c>
      <c r="C244" t="s">
        <v>76</v>
      </c>
      <c r="D244" t="s">
        <v>83</v>
      </c>
      <c r="E244">
        <v>2</v>
      </c>
      <c r="F244" t="s">
        <v>152</v>
      </c>
      <c r="G244" t="s">
        <v>165</v>
      </c>
      <c r="H244">
        <v>6</v>
      </c>
      <c r="I244">
        <v>0.17</v>
      </c>
      <c r="J244">
        <v>1.33</v>
      </c>
      <c r="K244" t="s">
        <v>14</v>
      </c>
      <c r="L244">
        <v>0</v>
      </c>
      <c r="M244">
        <v>2</v>
      </c>
      <c r="N244" t="s">
        <v>89</v>
      </c>
      <c r="O244" t="s">
        <v>57</v>
      </c>
      <c r="P244">
        <v>0</v>
      </c>
      <c r="Q244">
        <f>10.4+106.8</f>
        <v>117.2</v>
      </c>
      <c r="R244">
        <v>1</v>
      </c>
      <c r="S244">
        <v>0</v>
      </c>
      <c r="T244">
        <v>0</v>
      </c>
      <c r="U244">
        <f t="shared" si="3"/>
        <v>117.2</v>
      </c>
      <c r="V244">
        <v>1</v>
      </c>
      <c r="W244" t="s">
        <v>14</v>
      </c>
      <c r="X244" t="s">
        <v>14</v>
      </c>
      <c r="Y244">
        <v>8.6</v>
      </c>
      <c r="Z244">
        <v>1</v>
      </c>
      <c r="AA244">
        <v>1</v>
      </c>
      <c r="AB244" t="s">
        <v>14</v>
      </c>
      <c r="AC244">
        <v>0</v>
      </c>
      <c r="AD244">
        <v>0</v>
      </c>
      <c r="AE244" t="s">
        <v>14</v>
      </c>
      <c r="AF244" t="s">
        <v>14</v>
      </c>
      <c r="AG244">
        <v>1E-4</v>
      </c>
      <c r="AH244">
        <v>0</v>
      </c>
      <c r="AI244">
        <v>1E-4</v>
      </c>
      <c r="AJ244">
        <v>0</v>
      </c>
      <c r="AK244" t="s">
        <v>14</v>
      </c>
      <c r="AL244" t="s">
        <v>14</v>
      </c>
      <c r="AM244" t="s">
        <v>14</v>
      </c>
      <c r="AN244" t="s">
        <v>14</v>
      </c>
    </row>
    <row r="245" spans="1:40">
      <c r="A245" t="s">
        <v>87</v>
      </c>
      <c r="B245" t="s">
        <v>162</v>
      </c>
      <c r="C245" t="s">
        <v>76</v>
      </c>
      <c r="D245" t="s">
        <v>85</v>
      </c>
      <c r="E245">
        <v>2</v>
      </c>
      <c r="F245" t="s">
        <v>152</v>
      </c>
      <c r="G245" t="s">
        <v>165</v>
      </c>
      <c r="H245">
        <v>6</v>
      </c>
      <c r="I245">
        <v>0.17</v>
      </c>
      <c r="J245">
        <v>1.33</v>
      </c>
      <c r="K245" t="s">
        <v>14</v>
      </c>
      <c r="L245">
        <v>0</v>
      </c>
      <c r="M245">
        <v>2</v>
      </c>
      <c r="N245" t="s">
        <v>89</v>
      </c>
      <c r="O245" t="s">
        <v>57</v>
      </c>
      <c r="P245">
        <v>0</v>
      </c>
      <c r="Q245">
        <f>10.4+106.8</f>
        <v>117.2</v>
      </c>
      <c r="R245">
        <v>1</v>
      </c>
      <c r="S245">
        <v>0</v>
      </c>
      <c r="T245">
        <v>0</v>
      </c>
      <c r="U245">
        <f t="shared" si="3"/>
        <v>117.2</v>
      </c>
      <c r="V245">
        <v>1</v>
      </c>
      <c r="W245" t="s">
        <v>14</v>
      </c>
      <c r="X245" t="s">
        <v>14</v>
      </c>
      <c r="Y245">
        <v>8.6</v>
      </c>
      <c r="Z245">
        <v>1</v>
      </c>
      <c r="AA245">
        <v>1</v>
      </c>
      <c r="AB245" t="s">
        <v>14</v>
      </c>
      <c r="AC245">
        <v>0</v>
      </c>
      <c r="AD245">
        <v>0</v>
      </c>
      <c r="AE245" t="s">
        <v>14</v>
      </c>
      <c r="AF245" t="s">
        <v>14</v>
      </c>
      <c r="AG245">
        <f>61.8+2.8+581.6</f>
        <v>646.20000000000005</v>
      </c>
      <c r="AH245">
        <v>1</v>
      </c>
      <c r="AI245">
        <v>1E-4</v>
      </c>
      <c r="AJ245">
        <v>0</v>
      </c>
      <c r="AK245" t="s">
        <v>14</v>
      </c>
      <c r="AL245" t="s">
        <v>14</v>
      </c>
      <c r="AM245" t="s">
        <v>14</v>
      </c>
      <c r="AN245" t="s">
        <v>14</v>
      </c>
    </row>
    <row r="246" spans="1:40">
      <c r="A246" t="s">
        <v>87</v>
      </c>
      <c r="B246" t="s">
        <v>162</v>
      </c>
      <c r="C246" t="s">
        <v>77</v>
      </c>
      <c r="D246" t="s">
        <v>83</v>
      </c>
      <c r="E246">
        <v>2</v>
      </c>
      <c r="F246" t="s">
        <v>153</v>
      </c>
      <c r="G246" t="s">
        <v>165</v>
      </c>
      <c r="H246">
        <v>6</v>
      </c>
      <c r="I246">
        <v>0.28000000000000003</v>
      </c>
      <c r="J246">
        <v>4.0999999999999996</v>
      </c>
      <c r="K246" t="s">
        <v>14</v>
      </c>
      <c r="L246">
        <v>0</v>
      </c>
      <c r="M246">
        <v>2</v>
      </c>
      <c r="N246" t="s">
        <v>89</v>
      </c>
      <c r="O246" t="s">
        <v>57</v>
      </c>
      <c r="P246">
        <v>0</v>
      </c>
      <c r="Q246">
        <f>24.4+106.8</f>
        <v>131.19999999999999</v>
      </c>
      <c r="R246">
        <v>1</v>
      </c>
      <c r="S246">
        <v>0</v>
      </c>
      <c r="T246">
        <v>0</v>
      </c>
      <c r="U246">
        <f t="shared" si="3"/>
        <v>131.19999999999999</v>
      </c>
      <c r="V246">
        <v>1</v>
      </c>
      <c r="W246" t="s">
        <v>14</v>
      </c>
      <c r="X246" t="s">
        <v>14</v>
      </c>
      <c r="Y246">
        <v>1E-4</v>
      </c>
      <c r="Z246">
        <v>0</v>
      </c>
      <c r="AA246">
        <v>0</v>
      </c>
      <c r="AB246" t="s">
        <v>14</v>
      </c>
      <c r="AC246">
        <v>0</v>
      </c>
      <c r="AD246">
        <v>0</v>
      </c>
      <c r="AE246" t="s">
        <v>14</v>
      </c>
      <c r="AF246" t="s">
        <v>14</v>
      </c>
      <c r="AG246">
        <v>1E-4</v>
      </c>
      <c r="AH246">
        <v>0</v>
      </c>
      <c r="AI246">
        <v>1E-4</v>
      </c>
      <c r="AJ246">
        <v>0</v>
      </c>
      <c r="AK246" t="s">
        <v>14</v>
      </c>
      <c r="AL246" t="s">
        <v>14</v>
      </c>
      <c r="AM246" t="s">
        <v>14</v>
      </c>
      <c r="AN246" t="s">
        <v>14</v>
      </c>
    </row>
    <row r="247" spans="1:40">
      <c r="A247" t="s">
        <v>87</v>
      </c>
      <c r="B247" t="s">
        <v>162</v>
      </c>
      <c r="C247" t="s">
        <v>77</v>
      </c>
      <c r="D247" t="s">
        <v>86</v>
      </c>
      <c r="E247">
        <v>2</v>
      </c>
      <c r="F247" t="s">
        <v>153</v>
      </c>
      <c r="G247" t="s">
        <v>166</v>
      </c>
      <c r="H247">
        <v>6</v>
      </c>
      <c r="I247">
        <v>0.28000000000000003</v>
      </c>
      <c r="J247">
        <v>4.0999999999999996</v>
      </c>
      <c r="K247" t="s">
        <v>14</v>
      </c>
      <c r="L247">
        <v>0</v>
      </c>
      <c r="M247">
        <v>2</v>
      </c>
      <c r="N247" t="s">
        <v>89</v>
      </c>
      <c r="O247" t="s">
        <v>57</v>
      </c>
      <c r="P247">
        <v>0</v>
      </c>
      <c r="Q247">
        <f>8+106.8+16.4</f>
        <v>131.19999999999999</v>
      </c>
      <c r="R247">
        <v>1</v>
      </c>
      <c r="S247">
        <v>0</v>
      </c>
      <c r="T247">
        <v>0</v>
      </c>
      <c r="U247">
        <f t="shared" si="3"/>
        <v>131.19999999999999</v>
      </c>
      <c r="V247">
        <v>1</v>
      </c>
      <c r="W247" t="s">
        <v>14</v>
      </c>
      <c r="X247" t="s">
        <v>14</v>
      </c>
      <c r="Y247">
        <v>1E-4</v>
      </c>
      <c r="Z247">
        <v>0</v>
      </c>
      <c r="AA247">
        <v>0</v>
      </c>
      <c r="AB247" t="s">
        <v>14</v>
      </c>
      <c r="AC247">
        <v>0</v>
      </c>
      <c r="AD247">
        <v>0</v>
      </c>
      <c r="AE247" t="s">
        <v>14</v>
      </c>
      <c r="AF247" t="s">
        <v>14</v>
      </c>
      <c r="AG247">
        <f>284.6+251</f>
        <v>535.6</v>
      </c>
      <c r="AH247">
        <v>1</v>
      </c>
      <c r="AI247">
        <v>1E-4</v>
      </c>
      <c r="AJ247">
        <v>0</v>
      </c>
      <c r="AK247" t="s">
        <v>14</v>
      </c>
      <c r="AL247" t="s">
        <v>14</v>
      </c>
      <c r="AM247" t="s">
        <v>14</v>
      </c>
      <c r="AN247" t="s">
        <v>14</v>
      </c>
    </row>
    <row r="248" spans="1:40">
      <c r="A248" t="s">
        <v>87</v>
      </c>
      <c r="B248" t="s">
        <v>162</v>
      </c>
      <c r="C248" t="s">
        <v>78</v>
      </c>
      <c r="D248" t="s">
        <v>84</v>
      </c>
      <c r="E248">
        <v>2</v>
      </c>
      <c r="F248" t="s">
        <v>152</v>
      </c>
      <c r="G248" t="s">
        <v>165</v>
      </c>
      <c r="H248">
        <v>6</v>
      </c>
      <c r="I248">
        <v>0.23</v>
      </c>
      <c r="J248">
        <v>0.33</v>
      </c>
      <c r="K248" t="s">
        <v>14</v>
      </c>
      <c r="L248">
        <v>0</v>
      </c>
      <c r="M248">
        <v>2</v>
      </c>
      <c r="N248" t="s">
        <v>89</v>
      </c>
      <c r="O248" t="s">
        <v>57</v>
      </c>
      <c r="P248">
        <v>0</v>
      </c>
      <c r="Q248">
        <f>10.4+106.8</f>
        <v>117.2</v>
      </c>
      <c r="R248">
        <v>1</v>
      </c>
      <c r="S248">
        <v>0</v>
      </c>
      <c r="T248">
        <v>0</v>
      </c>
      <c r="U248">
        <f t="shared" si="3"/>
        <v>117.2</v>
      </c>
      <c r="V248">
        <v>1</v>
      </c>
      <c r="W248" t="s">
        <v>14</v>
      </c>
      <c r="X248" t="s">
        <v>14</v>
      </c>
      <c r="Y248">
        <v>1E-4</v>
      </c>
      <c r="Z248">
        <v>0</v>
      </c>
      <c r="AA248">
        <v>0</v>
      </c>
      <c r="AB248" t="s">
        <v>14</v>
      </c>
      <c r="AC248">
        <v>0</v>
      </c>
      <c r="AD248">
        <v>0</v>
      </c>
      <c r="AE248" t="s">
        <v>14</v>
      </c>
      <c r="AF248" t="s">
        <v>14</v>
      </c>
      <c r="AG248">
        <v>1E-4</v>
      </c>
      <c r="AH248">
        <v>0</v>
      </c>
      <c r="AI248">
        <v>1E-4</v>
      </c>
      <c r="AJ248">
        <v>0</v>
      </c>
      <c r="AK248" t="s">
        <v>14</v>
      </c>
      <c r="AL248" t="s">
        <v>14</v>
      </c>
      <c r="AM248" t="s">
        <v>14</v>
      </c>
      <c r="AN248" t="s">
        <v>14</v>
      </c>
    </row>
    <row r="249" spans="1:40">
      <c r="A249" t="s">
        <v>87</v>
      </c>
      <c r="B249" t="s">
        <v>162</v>
      </c>
      <c r="C249" t="s">
        <v>78</v>
      </c>
      <c r="D249" t="s">
        <v>85</v>
      </c>
      <c r="E249">
        <v>2</v>
      </c>
      <c r="F249" t="s">
        <v>152</v>
      </c>
      <c r="G249" t="s">
        <v>165</v>
      </c>
      <c r="H249">
        <v>6</v>
      </c>
      <c r="I249">
        <v>0.23</v>
      </c>
      <c r="J249">
        <v>0.33</v>
      </c>
      <c r="K249" t="s">
        <v>14</v>
      </c>
      <c r="L249">
        <v>0</v>
      </c>
      <c r="M249">
        <v>2</v>
      </c>
      <c r="N249" t="s">
        <v>89</v>
      </c>
      <c r="O249" t="s">
        <v>57</v>
      </c>
      <c r="P249">
        <v>0</v>
      </c>
      <c r="Q249">
        <v>117.2</v>
      </c>
      <c r="R249">
        <v>1</v>
      </c>
      <c r="S249">
        <v>0</v>
      </c>
      <c r="T249">
        <v>0</v>
      </c>
      <c r="U249">
        <f t="shared" si="3"/>
        <v>117.2</v>
      </c>
      <c r="V249">
        <v>1</v>
      </c>
      <c r="W249" t="s">
        <v>14</v>
      </c>
      <c r="X249" t="s">
        <v>14</v>
      </c>
      <c r="Y249">
        <v>1E-4</v>
      </c>
      <c r="Z249">
        <v>0</v>
      </c>
      <c r="AA249">
        <v>0</v>
      </c>
      <c r="AB249" t="s">
        <v>14</v>
      </c>
      <c r="AC249">
        <v>0</v>
      </c>
      <c r="AD249">
        <v>0</v>
      </c>
      <c r="AE249" t="s">
        <v>14</v>
      </c>
      <c r="AF249" t="s">
        <v>14</v>
      </c>
      <c r="AG249">
        <v>2.8</v>
      </c>
      <c r="AH249">
        <v>1</v>
      </c>
      <c r="AI249">
        <v>1E-4</v>
      </c>
      <c r="AJ249">
        <v>0</v>
      </c>
      <c r="AK249" t="s">
        <v>14</v>
      </c>
      <c r="AL249" t="s">
        <v>14</v>
      </c>
      <c r="AM249" t="s">
        <v>14</v>
      </c>
      <c r="AN249" t="s">
        <v>14</v>
      </c>
    </row>
    <row r="250" spans="1:40">
      <c r="A250" t="s">
        <v>87</v>
      </c>
      <c r="B250" t="s">
        <v>162</v>
      </c>
      <c r="C250" t="s">
        <v>79</v>
      </c>
      <c r="D250" t="s">
        <v>84</v>
      </c>
      <c r="E250">
        <v>2</v>
      </c>
      <c r="F250" t="s">
        <v>153</v>
      </c>
      <c r="G250" t="s">
        <v>165</v>
      </c>
      <c r="H250">
        <v>6</v>
      </c>
      <c r="I250">
        <v>0.28000000000000003</v>
      </c>
      <c r="J250">
        <v>2.21</v>
      </c>
      <c r="K250" t="s">
        <v>14</v>
      </c>
      <c r="L250">
        <v>0</v>
      </c>
      <c r="M250">
        <v>2</v>
      </c>
      <c r="N250" t="s">
        <v>89</v>
      </c>
      <c r="O250" t="s">
        <v>57</v>
      </c>
      <c r="P250">
        <v>0</v>
      </c>
      <c r="Q250">
        <f>26.8+106.8</f>
        <v>133.6</v>
      </c>
      <c r="R250">
        <v>1</v>
      </c>
      <c r="S250">
        <v>0</v>
      </c>
      <c r="T250">
        <v>0</v>
      </c>
      <c r="U250">
        <f t="shared" si="3"/>
        <v>133.6</v>
      </c>
      <c r="V250">
        <v>1</v>
      </c>
      <c r="W250" t="s">
        <v>14</v>
      </c>
      <c r="X250" t="s">
        <v>14</v>
      </c>
      <c r="Y250">
        <v>1E-4</v>
      </c>
      <c r="Z250">
        <v>0</v>
      </c>
      <c r="AA250">
        <v>0</v>
      </c>
      <c r="AB250" t="s">
        <v>14</v>
      </c>
      <c r="AC250">
        <v>0</v>
      </c>
      <c r="AD250">
        <v>0</v>
      </c>
      <c r="AE250" t="s">
        <v>14</v>
      </c>
      <c r="AF250" t="s">
        <v>14</v>
      </c>
      <c r="AG250">
        <v>1E-4</v>
      </c>
      <c r="AH250">
        <v>0</v>
      </c>
      <c r="AI250">
        <v>1E-4</v>
      </c>
      <c r="AJ250">
        <v>0</v>
      </c>
      <c r="AK250" t="s">
        <v>14</v>
      </c>
      <c r="AL250" t="s">
        <v>14</v>
      </c>
      <c r="AM250" t="s">
        <v>14</v>
      </c>
      <c r="AN250" t="s">
        <v>14</v>
      </c>
    </row>
    <row r="251" spans="1:40">
      <c r="A251" t="s">
        <v>87</v>
      </c>
      <c r="B251" t="s">
        <v>162</v>
      </c>
      <c r="C251" t="s">
        <v>79</v>
      </c>
      <c r="D251" t="s">
        <v>86</v>
      </c>
      <c r="E251">
        <v>2</v>
      </c>
      <c r="F251" t="s">
        <v>153</v>
      </c>
      <c r="G251" t="s">
        <v>166</v>
      </c>
      <c r="H251">
        <v>6</v>
      </c>
      <c r="I251">
        <v>0.28000000000000003</v>
      </c>
      <c r="J251">
        <v>2.21</v>
      </c>
      <c r="K251" t="s">
        <v>14</v>
      </c>
      <c r="L251">
        <v>0</v>
      </c>
      <c r="M251">
        <v>2</v>
      </c>
      <c r="N251" t="s">
        <v>89</v>
      </c>
      <c r="O251" t="s">
        <v>57</v>
      </c>
      <c r="P251">
        <v>0</v>
      </c>
      <c r="Q251">
        <f>10.4+106.8+16.4</f>
        <v>133.6</v>
      </c>
      <c r="R251">
        <v>1</v>
      </c>
      <c r="S251">
        <v>0</v>
      </c>
      <c r="T251">
        <v>0</v>
      </c>
      <c r="U251">
        <f t="shared" si="3"/>
        <v>133.6</v>
      </c>
      <c r="V251">
        <v>1</v>
      </c>
      <c r="W251" t="s">
        <v>14</v>
      </c>
      <c r="X251" t="s">
        <v>14</v>
      </c>
      <c r="Y251">
        <v>1E-4</v>
      </c>
      <c r="Z251">
        <v>0</v>
      </c>
      <c r="AA251">
        <v>0</v>
      </c>
      <c r="AB251" t="s">
        <v>14</v>
      </c>
      <c r="AC251">
        <v>0</v>
      </c>
      <c r="AD251">
        <v>0</v>
      </c>
      <c r="AE251" t="s">
        <v>14</v>
      </c>
      <c r="AF251" t="s">
        <v>14</v>
      </c>
      <c r="AG251">
        <v>1E-4</v>
      </c>
      <c r="AH251">
        <v>0</v>
      </c>
      <c r="AI251">
        <v>1E-4</v>
      </c>
      <c r="AJ251">
        <v>0</v>
      </c>
      <c r="AK251" t="s">
        <v>14</v>
      </c>
      <c r="AL251" t="s">
        <v>14</v>
      </c>
      <c r="AM251" t="s">
        <v>14</v>
      </c>
      <c r="AN251" t="s">
        <v>14</v>
      </c>
    </row>
    <row r="252" spans="1:40">
      <c r="A252" t="s">
        <v>87</v>
      </c>
      <c r="B252" t="s">
        <v>162</v>
      </c>
      <c r="C252" t="s">
        <v>80</v>
      </c>
      <c r="D252" t="s">
        <v>85</v>
      </c>
      <c r="E252">
        <v>2</v>
      </c>
      <c r="F252" t="s">
        <v>153</v>
      </c>
      <c r="G252" t="s">
        <v>165</v>
      </c>
      <c r="H252">
        <v>6</v>
      </c>
      <c r="I252">
        <v>0.23</v>
      </c>
      <c r="J252">
        <v>1.89</v>
      </c>
      <c r="K252" t="s">
        <v>14</v>
      </c>
      <c r="L252">
        <v>0</v>
      </c>
      <c r="M252">
        <v>2</v>
      </c>
      <c r="N252" t="s">
        <v>89</v>
      </c>
      <c r="O252" t="s">
        <v>57</v>
      </c>
      <c r="P252">
        <v>0</v>
      </c>
      <c r="Q252">
        <v>106.8</v>
      </c>
      <c r="R252">
        <v>1</v>
      </c>
      <c r="S252">
        <v>0</v>
      </c>
      <c r="T252">
        <v>0</v>
      </c>
      <c r="U252">
        <f t="shared" si="3"/>
        <v>106.8</v>
      </c>
      <c r="V252">
        <v>1</v>
      </c>
      <c r="W252" t="s">
        <v>14</v>
      </c>
      <c r="X252" t="s">
        <v>14</v>
      </c>
      <c r="Y252">
        <v>1E-4</v>
      </c>
      <c r="Z252">
        <v>0</v>
      </c>
      <c r="AA252">
        <v>0</v>
      </c>
      <c r="AB252" t="s">
        <v>14</v>
      </c>
      <c r="AC252">
        <v>0</v>
      </c>
      <c r="AD252">
        <v>0</v>
      </c>
      <c r="AE252" t="s">
        <v>14</v>
      </c>
      <c r="AF252" t="s">
        <v>14</v>
      </c>
      <c r="AG252">
        <v>2.8</v>
      </c>
      <c r="AH252">
        <v>1</v>
      </c>
      <c r="AI252">
        <v>1E-4</v>
      </c>
      <c r="AJ252">
        <v>0</v>
      </c>
      <c r="AK252" t="s">
        <v>14</v>
      </c>
      <c r="AL252" t="s">
        <v>14</v>
      </c>
      <c r="AM252" t="s">
        <v>14</v>
      </c>
      <c r="AN252" t="s">
        <v>14</v>
      </c>
    </row>
    <row r="253" spans="1:40">
      <c r="A253" t="s">
        <v>87</v>
      </c>
      <c r="B253" t="s">
        <v>162</v>
      </c>
      <c r="C253" t="s">
        <v>80</v>
      </c>
      <c r="D253" t="s">
        <v>86</v>
      </c>
      <c r="E253">
        <v>2</v>
      </c>
      <c r="F253" t="s">
        <v>153</v>
      </c>
      <c r="G253" t="s">
        <v>166</v>
      </c>
      <c r="H253">
        <v>6</v>
      </c>
      <c r="I253">
        <v>0.23</v>
      </c>
      <c r="J253">
        <v>1.89</v>
      </c>
      <c r="K253" t="s">
        <v>14</v>
      </c>
      <c r="L253">
        <v>0</v>
      </c>
      <c r="M253">
        <v>2</v>
      </c>
      <c r="N253" t="s">
        <v>89</v>
      </c>
      <c r="O253" t="s">
        <v>57</v>
      </c>
      <c r="P253">
        <v>0</v>
      </c>
      <c r="Q253">
        <v>106.8</v>
      </c>
      <c r="R253">
        <v>1</v>
      </c>
      <c r="S253">
        <v>0</v>
      </c>
      <c r="T253">
        <v>0</v>
      </c>
      <c r="U253">
        <f t="shared" si="3"/>
        <v>106.8</v>
      </c>
      <c r="V253">
        <v>1</v>
      </c>
      <c r="W253" t="s">
        <v>14</v>
      </c>
      <c r="X253" t="s">
        <v>14</v>
      </c>
      <c r="Y253">
        <v>1E-4</v>
      </c>
      <c r="Z253">
        <v>0</v>
      </c>
      <c r="AA253">
        <v>0</v>
      </c>
      <c r="AB253" t="s">
        <v>14</v>
      </c>
      <c r="AC253">
        <v>0</v>
      </c>
      <c r="AD253">
        <v>0</v>
      </c>
      <c r="AE253" t="s">
        <v>14</v>
      </c>
      <c r="AF253" t="s">
        <v>14</v>
      </c>
      <c r="AG253">
        <v>1E-4</v>
      </c>
      <c r="AH253">
        <v>0</v>
      </c>
      <c r="AI253">
        <v>1E-4</v>
      </c>
      <c r="AJ253">
        <v>0</v>
      </c>
      <c r="AK253" t="s">
        <v>14</v>
      </c>
      <c r="AL253" t="s">
        <v>14</v>
      </c>
      <c r="AM253" t="s">
        <v>14</v>
      </c>
      <c r="AN253" t="s">
        <v>14</v>
      </c>
    </row>
    <row r="254" spans="1:40">
      <c r="A254" t="s">
        <v>87</v>
      </c>
      <c r="B254" t="s">
        <v>161</v>
      </c>
      <c r="C254" t="s">
        <v>69</v>
      </c>
      <c r="D254" t="s">
        <v>81</v>
      </c>
      <c r="E254">
        <v>2</v>
      </c>
      <c r="F254" t="s">
        <v>152</v>
      </c>
      <c r="G254" t="s">
        <v>165</v>
      </c>
      <c r="H254">
        <v>3</v>
      </c>
      <c r="I254">
        <v>0.12</v>
      </c>
      <c r="J254">
        <v>0.8</v>
      </c>
      <c r="K254" s="1">
        <v>1</v>
      </c>
      <c r="L254">
        <v>1</v>
      </c>
      <c r="M254">
        <v>1</v>
      </c>
      <c r="N254" t="s">
        <v>90</v>
      </c>
      <c r="O254" t="s">
        <v>57</v>
      </c>
      <c r="P254">
        <v>1</v>
      </c>
      <c r="Q254">
        <v>1E-4</v>
      </c>
      <c r="R254">
        <v>0</v>
      </c>
      <c r="S254">
        <v>0</v>
      </c>
      <c r="T254">
        <v>0</v>
      </c>
      <c r="U254">
        <f t="shared" si="3"/>
        <v>1E-4</v>
      </c>
      <c r="V254">
        <v>0</v>
      </c>
      <c r="W254">
        <v>2289.8000000000002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0</v>
      </c>
      <c r="AD254">
        <v>0</v>
      </c>
      <c r="AE254">
        <v>1E-4</v>
      </c>
      <c r="AF254">
        <v>0</v>
      </c>
      <c r="AG254">
        <v>1E-4</v>
      </c>
      <c r="AH254">
        <v>0</v>
      </c>
      <c r="AI254">
        <v>1E-4</v>
      </c>
      <c r="AJ254">
        <v>0</v>
      </c>
      <c r="AK254">
        <v>20</v>
      </c>
      <c r="AL254">
        <v>0</v>
      </c>
      <c r="AM254">
        <v>0</v>
      </c>
      <c r="AN254">
        <v>3.2</v>
      </c>
    </row>
    <row r="255" spans="1:40">
      <c r="A255" t="s">
        <v>87</v>
      </c>
      <c r="B255" t="s">
        <v>161</v>
      </c>
      <c r="C255" t="s">
        <v>69</v>
      </c>
      <c r="D255" t="s">
        <v>85</v>
      </c>
      <c r="E255">
        <v>2</v>
      </c>
      <c r="F255" t="s">
        <v>152</v>
      </c>
      <c r="G255" t="s">
        <v>165</v>
      </c>
      <c r="H255">
        <v>3</v>
      </c>
      <c r="I255">
        <v>0.12</v>
      </c>
      <c r="J255">
        <v>0.8</v>
      </c>
      <c r="K255">
        <v>3</v>
      </c>
      <c r="L255">
        <v>0</v>
      </c>
      <c r="M255">
        <v>1</v>
      </c>
      <c r="N255" t="s">
        <v>90</v>
      </c>
      <c r="O255" t="s">
        <v>57</v>
      </c>
      <c r="P255">
        <v>1</v>
      </c>
      <c r="Q255">
        <v>1E-4</v>
      </c>
      <c r="R255">
        <v>0</v>
      </c>
      <c r="S255">
        <v>0</v>
      </c>
      <c r="T255">
        <v>0</v>
      </c>
      <c r="U255">
        <f t="shared" si="3"/>
        <v>1E-4</v>
      </c>
      <c r="V255">
        <v>0</v>
      </c>
      <c r="W255">
        <v>1E-4</v>
      </c>
      <c r="X255">
        <v>0</v>
      </c>
      <c r="Y255">
        <v>1E-4</v>
      </c>
      <c r="Z255">
        <v>0</v>
      </c>
      <c r="AA255">
        <v>0</v>
      </c>
      <c r="AB255">
        <v>1</v>
      </c>
      <c r="AC255">
        <v>0</v>
      </c>
      <c r="AD255">
        <v>0</v>
      </c>
      <c r="AE255">
        <v>1E-4</v>
      </c>
      <c r="AF255">
        <v>0</v>
      </c>
      <c r="AG255">
        <v>32.4</v>
      </c>
      <c r="AH255">
        <v>1</v>
      </c>
      <c r="AI255">
        <v>1E-4</v>
      </c>
      <c r="AJ255">
        <v>0</v>
      </c>
      <c r="AK255">
        <v>0</v>
      </c>
      <c r="AL255">
        <v>0</v>
      </c>
      <c r="AM255">
        <v>19</v>
      </c>
      <c r="AN255">
        <v>2400</v>
      </c>
    </row>
    <row r="256" spans="1:40">
      <c r="A256" t="s">
        <v>87</v>
      </c>
      <c r="B256" t="s">
        <v>161</v>
      </c>
      <c r="C256" t="s">
        <v>70</v>
      </c>
      <c r="D256" t="s">
        <v>81</v>
      </c>
      <c r="E256">
        <v>2</v>
      </c>
      <c r="F256" t="s">
        <v>153</v>
      </c>
      <c r="G256" t="s">
        <v>165</v>
      </c>
      <c r="H256">
        <v>3</v>
      </c>
      <c r="I256">
        <v>0.12</v>
      </c>
      <c r="J256">
        <v>1.67</v>
      </c>
      <c r="K256" s="1">
        <v>1</v>
      </c>
      <c r="L256">
        <v>1</v>
      </c>
      <c r="M256">
        <v>1</v>
      </c>
      <c r="N256" t="s">
        <v>90</v>
      </c>
      <c r="O256" t="s">
        <v>57</v>
      </c>
      <c r="P256">
        <v>0</v>
      </c>
      <c r="Q256">
        <v>1E-4</v>
      </c>
      <c r="R256">
        <v>0</v>
      </c>
      <c r="S256">
        <v>0</v>
      </c>
      <c r="T256">
        <v>0</v>
      </c>
      <c r="U256">
        <f t="shared" si="3"/>
        <v>1E-4</v>
      </c>
      <c r="V256">
        <v>0</v>
      </c>
      <c r="W256" t="s">
        <v>14</v>
      </c>
      <c r="X256" t="s">
        <v>14</v>
      </c>
      <c r="Y256">
        <v>1E-4</v>
      </c>
      <c r="Z256">
        <v>0</v>
      </c>
      <c r="AA256">
        <v>0</v>
      </c>
      <c r="AB256" t="s">
        <v>14</v>
      </c>
      <c r="AC256">
        <v>0</v>
      </c>
      <c r="AD256">
        <v>0</v>
      </c>
      <c r="AE256" t="s">
        <v>14</v>
      </c>
      <c r="AF256" t="s">
        <v>14</v>
      </c>
      <c r="AG256">
        <v>1E-4</v>
      </c>
      <c r="AH256">
        <v>0</v>
      </c>
      <c r="AI256">
        <v>1E-4</v>
      </c>
      <c r="AJ256">
        <v>0</v>
      </c>
      <c r="AK256" t="s">
        <v>14</v>
      </c>
      <c r="AL256" t="s">
        <v>14</v>
      </c>
      <c r="AM256" t="s">
        <v>14</v>
      </c>
      <c r="AN256" t="s">
        <v>14</v>
      </c>
    </row>
    <row r="257" spans="1:40">
      <c r="A257" t="s">
        <v>87</v>
      </c>
      <c r="B257" t="s">
        <v>161</v>
      </c>
      <c r="C257" t="s">
        <v>70</v>
      </c>
      <c r="D257" t="s">
        <v>86</v>
      </c>
      <c r="E257">
        <v>2</v>
      </c>
      <c r="F257" t="s">
        <v>153</v>
      </c>
      <c r="G257" t="s">
        <v>166</v>
      </c>
      <c r="H257">
        <v>3</v>
      </c>
      <c r="I257">
        <v>0.12</v>
      </c>
      <c r="J257">
        <v>1.67</v>
      </c>
      <c r="K257">
        <v>2</v>
      </c>
      <c r="L257">
        <v>0</v>
      </c>
      <c r="M257">
        <v>1</v>
      </c>
      <c r="N257" t="s">
        <v>90</v>
      </c>
      <c r="O257" t="s">
        <v>57</v>
      </c>
      <c r="P257">
        <v>1</v>
      </c>
      <c r="Q257">
        <v>1E-4</v>
      </c>
      <c r="R257">
        <v>0</v>
      </c>
      <c r="S257">
        <v>0</v>
      </c>
      <c r="T257">
        <v>0</v>
      </c>
      <c r="U257">
        <f t="shared" si="3"/>
        <v>1E-4</v>
      </c>
      <c r="V257">
        <v>0</v>
      </c>
      <c r="W257">
        <v>1E-4</v>
      </c>
      <c r="X257">
        <v>0</v>
      </c>
      <c r="Y257">
        <v>1E-4</v>
      </c>
      <c r="Z257">
        <v>0</v>
      </c>
      <c r="AA257">
        <v>0</v>
      </c>
      <c r="AB257">
        <v>1</v>
      </c>
      <c r="AC257">
        <v>0</v>
      </c>
      <c r="AD257">
        <v>0</v>
      </c>
      <c r="AE257">
        <v>23.6</v>
      </c>
      <c r="AF257">
        <v>1</v>
      </c>
      <c r="AG257">
        <v>360.4</v>
      </c>
      <c r="AH257">
        <v>1</v>
      </c>
      <c r="AI257">
        <v>1E-4</v>
      </c>
      <c r="AJ257">
        <v>0</v>
      </c>
      <c r="AK257">
        <v>1</v>
      </c>
      <c r="AL257">
        <v>2</v>
      </c>
      <c r="AM257">
        <v>15</v>
      </c>
      <c r="AN257">
        <v>2400</v>
      </c>
    </row>
    <row r="258" spans="1:40">
      <c r="A258" t="s">
        <v>87</v>
      </c>
      <c r="B258" t="s">
        <v>161</v>
      </c>
      <c r="C258" t="s">
        <v>80</v>
      </c>
      <c r="D258" t="s">
        <v>85</v>
      </c>
      <c r="E258">
        <v>2</v>
      </c>
      <c r="F258" t="s">
        <v>153</v>
      </c>
      <c r="G258" t="s">
        <v>165</v>
      </c>
      <c r="H258">
        <v>3</v>
      </c>
      <c r="I258">
        <v>0.23</v>
      </c>
      <c r="J258">
        <v>1.89</v>
      </c>
      <c r="K258">
        <v>3</v>
      </c>
      <c r="L258">
        <v>0</v>
      </c>
      <c r="M258">
        <v>1</v>
      </c>
      <c r="N258" t="s">
        <v>90</v>
      </c>
      <c r="O258" t="s">
        <v>57</v>
      </c>
      <c r="P258">
        <v>0</v>
      </c>
      <c r="Q258">
        <v>1E-4</v>
      </c>
      <c r="R258">
        <v>0</v>
      </c>
      <c r="S258">
        <v>0</v>
      </c>
      <c r="T258">
        <v>0</v>
      </c>
      <c r="U258">
        <f t="shared" ref="U258:U321" si="4">Q258+S258</f>
        <v>1E-4</v>
      </c>
      <c r="V258">
        <v>0</v>
      </c>
      <c r="W258" t="s">
        <v>14</v>
      </c>
      <c r="X258" t="s">
        <v>14</v>
      </c>
      <c r="Y258">
        <v>1E-4</v>
      </c>
      <c r="Z258">
        <v>0</v>
      </c>
      <c r="AA258">
        <v>0</v>
      </c>
      <c r="AB258" t="s">
        <v>14</v>
      </c>
      <c r="AC258">
        <v>0</v>
      </c>
      <c r="AD258">
        <v>0</v>
      </c>
      <c r="AE258" t="s">
        <v>14</v>
      </c>
      <c r="AF258" t="s">
        <v>14</v>
      </c>
      <c r="AG258">
        <v>1E-4</v>
      </c>
      <c r="AH258">
        <v>0</v>
      </c>
      <c r="AI258">
        <v>1E-4</v>
      </c>
      <c r="AJ258">
        <v>0</v>
      </c>
      <c r="AK258" t="s">
        <v>14</v>
      </c>
      <c r="AL258" t="s">
        <v>14</v>
      </c>
      <c r="AM258" t="s">
        <v>14</v>
      </c>
      <c r="AN258" t="s">
        <v>14</v>
      </c>
    </row>
    <row r="259" spans="1:40">
      <c r="A259" t="s">
        <v>87</v>
      </c>
      <c r="B259" t="s">
        <v>161</v>
      </c>
      <c r="C259" t="s">
        <v>80</v>
      </c>
      <c r="D259" t="s">
        <v>86</v>
      </c>
      <c r="E259">
        <v>2</v>
      </c>
      <c r="F259" t="s">
        <v>153</v>
      </c>
      <c r="G259" t="s">
        <v>166</v>
      </c>
      <c r="H259">
        <v>3</v>
      </c>
      <c r="I259">
        <v>0.23</v>
      </c>
      <c r="J259">
        <v>1.89</v>
      </c>
      <c r="K259">
        <v>2</v>
      </c>
      <c r="L259">
        <v>0</v>
      </c>
      <c r="M259">
        <v>1</v>
      </c>
      <c r="N259" t="s">
        <v>90</v>
      </c>
      <c r="O259" t="s">
        <v>57</v>
      </c>
      <c r="P259">
        <v>0</v>
      </c>
      <c r="Q259">
        <v>1E-4</v>
      </c>
      <c r="R259">
        <v>0</v>
      </c>
      <c r="S259">
        <v>0</v>
      </c>
      <c r="T259">
        <v>0</v>
      </c>
      <c r="U259">
        <f t="shared" si="4"/>
        <v>1E-4</v>
      </c>
      <c r="V259">
        <v>0</v>
      </c>
      <c r="W259" t="s">
        <v>14</v>
      </c>
      <c r="X259" t="s">
        <v>14</v>
      </c>
      <c r="Y259">
        <v>1E-4</v>
      </c>
      <c r="Z259">
        <v>0</v>
      </c>
      <c r="AA259">
        <v>0</v>
      </c>
      <c r="AB259" t="s">
        <v>14</v>
      </c>
      <c r="AC259">
        <v>0</v>
      </c>
      <c r="AD259">
        <v>0</v>
      </c>
      <c r="AE259" t="s">
        <v>14</v>
      </c>
      <c r="AF259" t="s">
        <v>14</v>
      </c>
      <c r="AG259">
        <v>1E-4</v>
      </c>
      <c r="AH259">
        <v>0</v>
      </c>
      <c r="AI259">
        <v>1E-4</v>
      </c>
      <c r="AJ259">
        <v>0</v>
      </c>
      <c r="AK259" t="s">
        <v>14</v>
      </c>
      <c r="AL259" t="s">
        <v>14</v>
      </c>
      <c r="AM259" t="s">
        <v>14</v>
      </c>
      <c r="AN259" t="s">
        <v>14</v>
      </c>
    </row>
    <row r="260" spans="1:40">
      <c r="A260" t="s">
        <v>87</v>
      </c>
      <c r="B260" t="s">
        <v>161</v>
      </c>
      <c r="C260" t="s">
        <v>69</v>
      </c>
      <c r="D260" t="s">
        <v>81</v>
      </c>
      <c r="E260">
        <v>2</v>
      </c>
      <c r="F260" t="s">
        <v>152</v>
      </c>
      <c r="G260" t="s">
        <v>165</v>
      </c>
      <c r="H260">
        <v>3</v>
      </c>
      <c r="I260">
        <v>0.12</v>
      </c>
      <c r="J260">
        <v>0.8</v>
      </c>
      <c r="K260" s="1">
        <v>1</v>
      </c>
      <c r="L260">
        <v>1</v>
      </c>
      <c r="M260">
        <v>2</v>
      </c>
      <c r="N260" t="s">
        <v>44</v>
      </c>
      <c r="O260" t="s">
        <v>57</v>
      </c>
      <c r="P260">
        <v>1</v>
      </c>
      <c r="Q260">
        <v>2</v>
      </c>
      <c r="R260">
        <v>1</v>
      </c>
      <c r="S260">
        <v>0</v>
      </c>
      <c r="T260">
        <v>0</v>
      </c>
      <c r="U260">
        <f t="shared" si="4"/>
        <v>2</v>
      </c>
      <c r="V260">
        <v>1</v>
      </c>
      <c r="W260">
        <v>2397</v>
      </c>
      <c r="X260">
        <v>1</v>
      </c>
      <c r="Y260">
        <v>1E-4</v>
      </c>
      <c r="Z260">
        <v>0</v>
      </c>
      <c r="AA260">
        <v>0</v>
      </c>
      <c r="AB260">
        <v>1</v>
      </c>
      <c r="AC260">
        <v>0</v>
      </c>
      <c r="AD260">
        <v>0</v>
      </c>
      <c r="AE260">
        <v>1E-4</v>
      </c>
      <c r="AF260">
        <v>0</v>
      </c>
      <c r="AG260">
        <v>1E-4</v>
      </c>
      <c r="AH260">
        <v>0</v>
      </c>
      <c r="AI260">
        <v>1E-4</v>
      </c>
      <c r="AJ260">
        <v>0</v>
      </c>
      <c r="AK260">
        <v>20</v>
      </c>
      <c r="AL260">
        <v>0</v>
      </c>
      <c r="AM260">
        <v>0</v>
      </c>
      <c r="AN260">
        <v>1</v>
      </c>
    </row>
    <row r="261" spans="1:40">
      <c r="A261" t="s">
        <v>87</v>
      </c>
      <c r="B261" t="s">
        <v>161</v>
      </c>
      <c r="C261" t="s">
        <v>69</v>
      </c>
      <c r="D261" t="s">
        <v>85</v>
      </c>
      <c r="E261">
        <v>2</v>
      </c>
      <c r="F261" t="s">
        <v>152</v>
      </c>
      <c r="G261" t="s">
        <v>165</v>
      </c>
      <c r="H261">
        <v>3</v>
      </c>
      <c r="I261">
        <v>0.12</v>
      </c>
      <c r="J261">
        <v>0.8</v>
      </c>
      <c r="K261">
        <v>3</v>
      </c>
      <c r="L261">
        <v>0</v>
      </c>
      <c r="M261">
        <v>2</v>
      </c>
      <c r="N261" t="s">
        <v>44</v>
      </c>
      <c r="O261" t="s">
        <v>57</v>
      </c>
      <c r="P261">
        <v>1</v>
      </c>
      <c r="Q261">
        <v>2</v>
      </c>
      <c r="R261">
        <v>1</v>
      </c>
      <c r="S261">
        <v>0</v>
      </c>
      <c r="T261">
        <v>0</v>
      </c>
      <c r="U261">
        <f t="shared" si="4"/>
        <v>2</v>
      </c>
      <c r="V261">
        <v>1</v>
      </c>
      <c r="W261">
        <v>1E-4</v>
      </c>
      <c r="X261">
        <v>0</v>
      </c>
      <c r="Y261">
        <v>1E-4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1E-4</v>
      </c>
      <c r="AF261">
        <v>0</v>
      </c>
      <c r="AG261">
        <v>132.6</v>
      </c>
      <c r="AH261">
        <v>1</v>
      </c>
      <c r="AI261">
        <v>1E-4</v>
      </c>
      <c r="AJ261">
        <v>0</v>
      </c>
      <c r="AK261">
        <v>0</v>
      </c>
      <c r="AL261">
        <v>0</v>
      </c>
      <c r="AM261">
        <v>10</v>
      </c>
      <c r="AN261">
        <v>1.8</v>
      </c>
    </row>
    <row r="262" spans="1:40">
      <c r="A262" t="s">
        <v>87</v>
      </c>
      <c r="B262" t="s">
        <v>161</v>
      </c>
      <c r="C262" t="s">
        <v>70</v>
      </c>
      <c r="D262" t="s">
        <v>81</v>
      </c>
      <c r="E262">
        <v>2</v>
      </c>
      <c r="F262" t="s">
        <v>153</v>
      </c>
      <c r="G262" t="s">
        <v>165</v>
      </c>
      <c r="H262">
        <v>3</v>
      </c>
      <c r="I262">
        <v>0.12</v>
      </c>
      <c r="J262">
        <v>1.67</v>
      </c>
      <c r="K262" s="1">
        <v>1</v>
      </c>
      <c r="L262">
        <v>1</v>
      </c>
      <c r="M262">
        <v>2</v>
      </c>
      <c r="N262" t="s">
        <v>44</v>
      </c>
      <c r="O262" t="s">
        <v>57</v>
      </c>
      <c r="P262">
        <v>0</v>
      </c>
      <c r="Q262">
        <v>1E-4</v>
      </c>
      <c r="R262">
        <v>0</v>
      </c>
      <c r="S262">
        <v>0</v>
      </c>
      <c r="T262">
        <v>0</v>
      </c>
      <c r="U262">
        <f t="shared" si="4"/>
        <v>1E-4</v>
      </c>
      <c r="V262">
        <v>0</v>
      </c>
      <c r="W262" t="s">
        <v>14</v>
      </c>
      <c r="X262" t="s">
        <v>14</v>
      </c>
      <c r="Y262">
        <v>1E-4</v>
      </c>
      <c r="Z262">
        <v>0</v>
      </c>
      <c r="AA262">
        <v>0</v>
      </c>
      <c r="AB262" t="s">
        <v>14</v>
      </c>
      <c r="AC262">
        <v>0</v>
      </c>
      <c r="AD262">
        <v>0</v>
      </c>
      <c r="AE262" t="s">
        <v>14</v>
      </c>
      <c r="AF262" t="s">
        <v>14</v>
      </c>
      <c r="AG262">
        <v>1E-4</v>
      </c>
      <c r="AH262">
        <v>0</v>
      </c>
      <c r="AI262">
        <v>1E-4</v>
      </c>
      <c r="AJ262">
        <v>0</v>
      </c>
      <c r="AK262" t="s">
        <v>14</v>
      </c>
      <c r="AL262" t="s">
        <v>14</v>
      </c>
      <c r="AM262" t="s">
        <v>14</v>
      </c>
      <c r="AN262" t="s">
        <v>14</v>
      </c>
    </row>
    <row r="263" spans="1:40">
      <c r="A263" t="s">
        <v>87</v>
      </c>
      <c r="B263" t="s">
        <v>161</v>
      </c>
      <c r="C263" t="s">
        <v>70</v>
      </c>
      <c r="D263" t="s">
        <v>86</v>
      </c>
      <c r="E263">
        <v>2</v>
      </c>
      <c r="F263" t="s">
        <v>153</v>
      </c>
      <c r="G263" t="s">
        <v>166</v>
      </c>
      <c r="H263">
        <v>3</v>
      </c>
      <c r="I263">
        <v>0.12</v>
      </c>
      <c r="J263">
        <v>1.67</v>
      </c>
      <c r="K263">
        <v>2</v>
      </c>
      <c r="L263">
        <v>0</v>
      </c>
      <c r="M263">
        <v>2</v>
      </c>
      <c r="N263" t="s">
        <v>44</v>
      </c>
      <c r="O263" t="s">
        <v>57</v>
      </c>
      <c r="P263">
        <v>1</v>
      </c>
      <c r="Q263">
        <v>1E-4</v>
      </c>
      <c r="R263">
        <v>0</v>
      </c>
      <c r="S263">
        <v>0</v>
      </c>
      <c r="T263">
        <v>0</v>
      </c>
      <c r="U263">
        <f t="shared" si="4"/>
        <v>1E-4</v>
      </c>
      <c r="V263">
        <v>0</v>
      </c>
      <c r="W263">
        <v>1E-4</v>
      </c>
      <c r="X263">
        <v>0</v>
      </c>
      <c r="Y263">
        <v>1E-4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21.2</v>
      </c>
      <c r="AF263">
        <v>1</v>
      </c>
      <c r="AG263">
        <v>40.200000000000003</v>
      </c>
      <c r="AH263">
        <v>1</v>
      </c>
      <c r="AI263">
        <v>1E-4</v>
      </c>
      <c r="AJ263">
        <v>0</v>
      </c>
      <c r="AK263">
        <v>0</v>
      </c>
      <c r="AL263">
        <v>0</v>
      </c>
      <c r="AM263">
        <v>17</v>
      </c>
      <c r="AN263">
        <v>2400</v>
      </c>
    </row>
    <row r="264" spans="1:40">
      <c r="A264" t="s">
        <v>87</v>
      </c>
      <c r="B264" t="s">
        <v>161</v>
      </c>
      <c r="C264" t="s">
        <v>80</v>
      </c>
      <c r="D264" t="s">
        <v>85</v>
      </c>
      <c r="E264">
        <v>2</v>
      </c>
      <c r="F264" t="s">
        <v>153</v>
      </c>
      <c r="G264" t="s">
        <v>165</v>
      </c>
      <c r="H264">
        <v>3</v>
      </c>
      <c r="I264">
        <v>0.23</v>
      </c>
      <c r="J264">
        <v>1.89</v>
      </c>
      <c r="K264">
        <v>3</v>
      </c>
      <c r="L264">
        <v>0</v>
      </c>
      <c r="M264">
        <v>2</v>
      </c>
      <c r="N264" t="s">
        <v>44</v>
      </c>
      <c r="O264" t="s">
        <v>57</v>
      </c>
      <c r="P264">
        <v>0</v>
      </c>
      <c r="Q264">
        <v>1E-4</v>
      </c>
      <c r="R264">
        <v>0</v>
      </c>
      <c r="S264">
        <v>0</v>
      </c>
      <c r="T264">
        <v>0</v>
      </c>
      <c r="U264">
        <f t="shared" si="4"/>
        <v>1E-4</v>
      </c>
      <c r="V264">
        <v>0</v>
      </c>
      <c r="W264" t="s">
        <v>14</v>
      </c>
      <c r="X264" t="s">
        <v>14</v>
      </c>
      <c r="Y264">
        <v>1E-4</v>
      </c>
      <c r="Z264">
        <v>0</v>
      </c>
      <c r="AA264">
        <v>0</v>
      </c>
      <c r="AB264" t="s">
        <v>14</v>
      </c>
      <c r="AC264">
        <v>0</v>
      </c>
      <c r="AD264">
        <v>0</v>
      </c>
      <c r="AE264" t="s">
        <v>14</v>
      </c>
      <c r="AF264" t="s">
        <v>14</v>
      </c>
      <c r="AG264">
        <v>1E-4</v>
      </c>
      <c r="AH264">
        <v>0</v>
      </c>
      <c r="AI264">
        <v>1E-4</v>
      </c>
      <c r="AJ264">
        <v>0</v>
      </c>
      <c r="AK264" t="s">
        <v>14</v>
      </c>
      <c r="AL264" t="s">
        <v>14</v>
      </c>
      <c r="AM264" t="s">
        <v>14</v>
      </c>
      <c r="AN264" t="s">
        <v>14</v>
      </c>
    </row>
    <row r="265" spans="1:40">
      <c r="A265" t="s">
        <v>87</v>
      </c>
      <c r="B265" t="s">
        <v>161</v>
      </c>
      <c r="C265" t="s">
        <v>80</v>
      </c>
      <c r="D265" t="s">
        <v>86</v>
      </c>
      <c r="E265">
        <v>2</v>
      </c>
      <c r="F265" t="s">
        <v>153</v>
      </c>
      <c r="G265" t="s">
        <v>166</v>
      </c>
      <c r="H265">
        <v>3</v>
      </c>
      <c r="I265">
        <v>0.23</v>
      </c>
      <c r="J265">
        <v>1.89</v>
      </c>
      <c r="K265">
        <v>2</v>
      </c>
      <c r="L265">
        <v>0</v>
      </c>
      <c r="M265">
        <v>2</v>
      </c>
      <c r="N265" t="s">
        <v>44</v>
      </c>
      <c r="O265" t="s">
        <v>57</v>
      </c>
      <c r="P265">
        <v>0</v>
      </c>
      <c r="Q265">
        <v>1E-4</v>
      </c>
      <c r="R265">
        <v>0</v>
      </c>
      <c r="S265">
        <v>0</v>
      </c>
      <c r="T265">
        <v>0</v>
      </c>
      <c r="U265">
        <f t="shared" si="4"/>
        <v>1E-4</v>
      </c>
      <c r="V265">
        <v>0</v>
      </c>
      <c r="W265" t="s">
        <v>14</v>
      </c>
      <c r="X265" t="s">
        <v>14</v>
      </c>
      <c r="Y265">
        <v>1E-4</v>
      </c>
      <c r="Z265">
        <v>0</v>
      </c>
      <c r="AA265">
        <v>0</v>
      </c>
      <c r="AB265" t="s">
        <v>14</v>
      </c>
      <c r="AC265">
        <v>0</v>
      </c>
      <c r="AD265">
        <v>0</v>
      </c>
      <c r="AE265" t="s">
        <v>14</v>
      </c>
      <c r="AF265" t="s">
        <v>14</v>
      </c>
      <c r="AG265">
        <v>4.4000000000000004</v>
      </c>
      <c r="AH265">
        <v>1</v>
      </c>
      <c r="AI265">
        <v>1E-4</v>
      </c>
      <c r="AJ265">
        <v>0</v>
      </c>
      <c r="AK265" t="s">
        <v>14</v>
      </c>
      <c r="AL265" t="s">
        <v>14</v>
      </c>
      <c r="AM265" t="s">
        <v>14</v>
      </c>
      <c r="AN265" t="s">
        <v>14</v>
      </c>
    </row>
    <row r="266" spans="1:40">
      <c r="A266" t="s">
        <v>87</v>
      </c>
      <c r="B266" t="s">
        <v>161</v>
      </c>
      <c r="C266" t="s">
        <v>69</v>
      </c>
      <c r="D266" t="s">
        <v>81</v>
      </c>
      <c r="E266">
        <v>2</v>
      </c>
      <c r="F266" t="s">
        <v>152</v>
      </c>
      <c r="G266" t="s">
        <v>165</v>
      </c>
      <c r="H266">
        <v>3</v>
      </c>
      <c r="I266">
        <v>0.12</v>
      </c>
      <c r="J266">
        <v>0.8</v>
      </c>
      <c r="K266" s="1">
        <v>1</v>
      </c>
      <c r="L266">
        <v>1</v>
      </c>
      <c r="M266">
        <v>3</v>
      </c>
      <c r="N266" t="s">
        <v>91</v>
      </c>
      <c r="O266" t="s">
        <v>56</v>
      </c>
      <c r="P266">
        <v>1</v>
      </c>
      <c r="Q266">
        <v>1E-4</v>
      </c>
      <c r="R266">
        <v>0</v>
      </c>
      <c r="S266">
        <v>0</v>
      </c>
      <c r="T266">
        <v>0</v>
      </c>
      <c r="U266">
        <f t="shared" si="4"/>
        <v>1E-4</v>
      </c>
      <c r="V266">
        <v>0</v>
      </c>
      <c r="W266">
        <v>1713.8</v>
      </c>
      <c r="X266">
        <v>1</v>
      </c>
      <c r="Y266">
        <v>4.5999999999999996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1E-4</v>
      </c>
      <c r="AF266">
        <v>0</v>
      </c>
      <c r="AG266">
        <v>1E-4</v>
      </c>
      <c r="AH266">
        <v>0</v>
      </c>
      <c r="AI266">
        <v>1E-4</v>
      </c>
      <c r="AJ266">
        <v>0</v>
      </c>
      <c r="AK266">
        <v>18</v>
      </c>
      <c r="AL266">
        <v>0</v>
      </c>
      <c r="AM266">
        <v>0</v>
      </c>
      <c r="AN266">
        <v>1.2</v>
      </c>
    </row>
    <row r="267" spans="1:40">
      <c r="A267" t="s">
        <v>87</v>
      </c>
      <c r="B267" t="s">
        <v>161</v>
      </c>
      <c r="C267" t="s">
        <v>69</v>
      </c>
      <c r="D267" t="s">
        <v>85</v>
      </c>
      <c r="E267">
        <v>2</v>
      </c>
      <c r="F267" t="s">
        <v>152</v>
      </c>
      <c r="G267" t="s">
        <v>165</v>
      </c>
      <c r="H267">
        <v>3</v>
      </c>
      <c r="I267">
        <v>0.12</v>
      </c>
      <c r="J267">
        <v>0.8</v>
      </c>
      <c r="K267">
        <v>3</v>
      </c>
      <c r="L267">
        <v>0</v>
      </c>
      <c r="M267">
        <v>3</v>
      </c>
      <c r="N267" t="s">
        <v>91</v>
      </c>
      <c r="O267" t="s">
        <v>56</v>
      </c>
      <c r="P267">
        <v>1</v>
      </c>
      <c r="Q267">
        <v>1E-4</v>
      </c>
      <c r="R267">
        <v>0</v>
      </c>
      <c r="S267">
        <v>0</v>
      </c>
      <c r="T267">
        <v>0</v>
      </c>
      <c r="U267">
        <f t="shared" si="4"/>
        <v>1E-4</v>
      </c>
      <c r="V267">
        <v>0</v>
      </c>
      <c r="W267">
        <v>1E-4</v>
      </c>
      <c r="X267">
        <v>0</v>
      </c>
      <c r="Y267">
        <v>1E-4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1E-4</v>
      </c>
      <c r="AF267">
        <v>0</v>
      </c>
      <c r="AG267">
        <v>59.4</v>
      </c>
      <c r="AH267">
        <v>1</v>
      </c>
      <c r="AI267">
        <v>1E-4</v>
      </c>
      <c r="AJ267">
        <v>0</v>
      </c>
      <c r="AK267">
        <v>0</v>
      </c>
      <c r="AL267">
        <v>0</v>
      </c>
      <c r="AM267">
        <v>13</v>
      </c>
      <c r="AN267">
        <v>2400</v>
      </c>
    </row>
    <row r="268" spans="1:40">
      <c r="A268" t="s">
        <v>87</v>
      </c>
      <c r="B268" t="s">
        <v>161</v>
      </c>
      <c r="C268" t="s">
        <v>70</v>
      </c>
      <c r="D268" t="s">
        <v>81</v>
      </c>
      <c r="E268">
        <v>2</v>
      </c>
      <c r="F268" t="s">
        <v>153</v>
      </c>
      <c r="G268" t="s">
        <v>165</v>
      </c>
      <c r="H268">
        <v>3</v>
      </c>
      <c r="I268">
        <v>0.12</v>
      </c>
      <c r="J268">
        <v>1.67</v>
      </c>
      <c r="K268" s="1">
        <v>1</v>
      </c>
      <c r="L268">
        <v>1</v>
      </c>
      <c r="M268">
        <v>3</v>
      </c>
      <c r="N268" t="s">
        <v>91</v>
      </c>
      <c r="O268" t="s">
        <v>56</v>
      </c>
      <c r="P268">
        <v>0</v>
      </c>
      <c r="Q268">
        <v>1E-4</v>
      </c>
      <c r="R268">
        <v>0</v>
      </c>
      <c r="S268">
        <v>0</v>
      </c>
      <c r="T268">
        <v>0</v>
      </c>
      <c r="U268">
        <f t="shared" si="4"/>
        <v>1E-4</v>
      </c>
      <c r="V268">
        <v>0</v>
      </c>
      <c r="W268" t="s">
        <v>14</v>
      </c>
      <c r="X268" t="s">
        <v>14</v>
      </c>
      <c r="Y268">
        <v>1.4</v>
      </c>
      <c r="Z268">
        <v>1</v>
      </c>
      <c r="AA268">
        <v>1</v>
      </c>
      <c r="AB268" t="s">
        <v>14</v>
      </c>
      <c r="AC268">
        <v>1</v>
      </c>
      <c r="AD268">
        <v>1</v>
      </c>
      <c r="AE268">
        <v>1E-4</v>
      </c>
      <c r="AF268">
        <v>0</v>
      </c>
      <c r="AG268">
        <v>1E-4</v>
      </c>
      <c r="AH268">
        <v>0</v>
      </c>
      <c r="AI268">
        <v>1E-4</v>
      </c>
      <c r="AJ268">
        <v>0</v>
      </c>
      <c r="AK268" t="s">
        <v>14</v>
      </c>
      <c r="AL268" t="s">
        <v>14</v>
      </c>
      <c r="AM268" t="s">
        <v>14</v>
      </c>
      <c r="AN268" t="s">
        <v>14</v>
      </c>
    </row>
    <row r="269" spans="1:40">
      <c r="A269" t="s">
        <v>87</v>
      </c>
      <c r="B269" t="s">
        <v>161</v>
      </c>
      <c r="C269" t="s">
        <v>70</v>
      </c>
      <c r="D269" t="s">
        <v>86</v>
      </c>
      <c r="E269">
        <v>2</v>
      </c>
      <c r="F269" t="s">
        <v>153</v>
      </c>
      <c r="G269" t="s">
        <v>166</v>
      </c>
      <c r="H269">
        <v>3</v>
      </c>
      <c r="I269">
        <v>0.12</v>
      </c>
      <c r="J269">
        <v>1.67</v>
      </c>
      <c r="K269">
        <v>2</v>
      </c>
      <c r="L269">
        <v>0</v>
      </c>
      <c r="M269">
        <v>3</v>
      </c>
      <c r="N269" t="s">
        <v>91</v>
      </c>
      <c r="O269" t="s">
        <v>56</v>
      </c>
      <c r="P269">
        <v>1</v>
      </c>
      <c r="Q269">
        <v>1E-4</v>
      </c>
      <c r="R269">
        <v>0</v>
      </c>
      <c r="S269">
        <v>0</v>
      </c>
      <c r="T269">
        <v>0</v>
      </c>
      <c r="U269">
        <f t="shared" si="4"/>
        <v>1E-4</v>
      </c>
      <c r="V269">
        <v>0</v>
      </c>
      <c r="W269">
        <v>1E-4</v>
      </c>
      <c r="X269">
        <v>0</v>
      </c>
      <c r="Y269">
        <v>1E-4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1E-4</v>
      </c>
      <c r="AF269">
        <v>0</v>
      </c>
      <c r="AG269">
        <v>115</v>
      </c>
      <c r="AH269">
        <v>1</v>
      </c>
      <c r="AI269">
        <v>9.6</v>
      </c>
      <c r="AJ269">
        <v>1</v>
      </c>
      <c r="AK269">
        <v>0</v>
      </c>
      <c r="AL269">
        <v>0</v>
      </c>
      <c r="AM269">
        <v>9</v>
      </c>
      <c r="AN269">
        <v>2400</v>
      </c>
    </row>
    <row r="270" spans="1:40">
      <c r="A270" t="s">
        <v>87</v>
      </c>
      <c r="B270" t="s">
        <v>161</v>
      </c>
      <c r="C270" t="s">
        <v>80</v>
      </c>
      <c r="D270" t="s">
        <v>85</v>
      </c>
      <c r="E270">
        <v>2</v>
      </c>
      <c r="F270" t="s">
        <v>153</v>
      </c>
      <c r="G270" t="s">
        <v>165</v>
      </c>
      <c r="H270">
        <v>3</v>
      </c>
      <c r="I270">
        <v>0.23</v>
      </c>
      <c r="J270">
        <v>1.89</v>
      </c>
      <c r="K270">
        <v>3</v>
      </c>
      <c r="L270">
        <v>0</v>
      </c>
      <c r="M270">
        <v>3</v>
      </c>
      <c r="N270" t="s">
        <v>91</v>
      </c>
      <c r="O270" t="s">
        <v>56</v>
      </c>
      <c r="P270">
        <v>0</v>
      </c>
      <c r="Q270">
        <v>1E-4</v>
      </c>
      <c r="R270">
        <v>0</v>
      </c>
      <c r="S270">
        <v>0</v>
      </c>
      <c r="T270">
        <v>0</v>
      </c>
      <c r="U270">
        <f t="shared" si="4"/>
        <v>1E-4</v>
      </c>
      <c r="V270">
        <v>0</v>
      </c>
      <c r="W270" t="s">
        <v>14</v>
      </c>
      <c r="X270" t="s">
        <v>14</v>
      </c>
      <c r="Y270">
        <v>1E-4</v>
      </c>
      <c r="Z270">
        <v>0</v>
      </c>
      <c r="AA270">
        <v>0</v>
      </c>
      <c r="AB270" t="s">
        <v>14</v>
      </c>
      <c r="AC270">
        <v>0</v>
      </c>
      <c r="AD270">
        <v>0</v>
      </c>
      <c r="AE270">
        <v>1E-4</v>
      </c>
      <c r="AF270">
        <v>0</v>
      </c>
      <c r="AG270">
        <v>1E-4</v>
      </c>
      <c r="AH270">
        <v>0</v>
      </c>
      <c r="AI270">
        <v>1E-4</v>
      </c>
      <c r="AJ270">
        <v>0</v>
      </c>
      <c r="AK270" t="s">
        <v>14</v>
      </c>
      <c r="AL270" t="s">
        <v>14</v>
      </c>
      <c r="AM270" t="s">
        <v>14</v>
      </c>
      <c r="AN270" t="s">
        <v>14</v>
      </c>
    </row>
    <row r="271" spans="1:40">
      <c r="A271" t="s">
        <v>87</v>
      </c>
      <c r="B271" t="s">
        <v>161</v>
      </c>
      <c r="C271" t="s">
        <v>80</v>
      </c>
      <c r="D271" t="s">
        <v>86</v>
      </c>
      <c r="E271">
        <v>2</v>
      </c>
      <c r="F271" t="s">
        <v>153</v>
      </c>
      <c r="G271" t="s">
        <v>166</v>
      </c>
      <c r="H271">
        <v>3</v>
      </c>
      <c r="I271">
        <v>0.23</v>
      </c>
      <c r="J271">
        <v>1.89</v>
      </c>
      <c r="K271">
        <v>2</v>
      </c>
      <c r="L271">
        <v>0</v>
      </c>
      <c r="M271">
        <v>3</v>
      </c>
      <c r="N271" t="s">
        <v>91</v>
      </c>
      <c r="O271" t="s">
        <v>56</v>
      </c>
      <c r="P271">
        <v>0</v>
      </c>
      <c r="Q271">
        <v>1E-4</v>
      </c>
      <c r="R271">
        <v>0</v>
      </c>
      <c r="S271">
        <v>0</v>
      </c>
      <c r="T271">
        <v>0</v>
      </c>
      <c r="U271">
        <f t="shared" si="4"/>
        <v>1E-4</v>
      </c>
      <c r="V271">
        <v>0</v>
      </c>
      <c r="W271" t="s">
        <v>14</v>
      </c>
      <c r="X271" t="s">
        <v>14</v>
      </c>
      <c r="Y271">
        <v>1E-4</v>
      </c>
      <c r="Z271">
        <v>0</v>
      </c>
      <c r="AA271">
        <v>0</v>
      </c>
      <c r="AB271" t="s">
        <v>14</v>
      </c>
      <c r="AC271">
        <v>0</v>
      </c>
      <c r="AD271">
        <v>0</v>
      </c>
      <c r="AE271">
        <v>1E-4</v>
      </c>
      <c r="AF271">
        <v>0</v>
      </c>
      <c r="AG271">
        <v>1E-4</v>
      </c>
      <c r="AH271">
        <v>0</v>
      </c>
      <c r="AI271">
        <v>1E-4</v>
      </c>
      <c r="AJ271">
        <v>0</v>
      </c>
      <c r="AK271" t="s">
        <v>14</v>
      </c>
      <c r="AL271" t="s">
        <v>14</v>
      </c>
      <c r="AM271" t="s">
        <v>14</v>
      </c>
      <c r="AN271" t="s">
        <v>14</v>
      </c>
    </row>
    <row r="272" spans="1:40">
      <c r="A272" t="s">
        <v>87</v>
      </c>
      <c r="B272" t="s">
        <v>158</v>
      </c>
      <c r="C272" t="s">
        <v>92</v>
      </c>
      <c r="D272" t="s">
        <v>107</v>
      </c>
      <c r="E272">
        <v>2</v>
      </c>
      <c r="F272" t="s">
        <v>153</v>
      </c>
      <c r="G272" t="s">
        <v>165</v>
      </c>
      <c r="H272">
        <v>6</v>
      </c>
      <c r="I272">
        <v>0.11</v>
      </c>
      <c r="J272">
        <v>1.83</v>
      </c>
      <c r="K272">
        <v>1</v>
      </c>
      <c r="L272">
        <v>1</v>
      </c>
      <c r="M272">
        <v>3</v>
      </c>
      <c r="N272" t="s">
        <v>113</v>
      </c>
      <c r="O272" t="s">
        <v>56</v>
      </c>
      <c r="P272">
        <v>1</v>
      </c>
      <c r="Q272">
        <v>4.2</v>
      </c>
      <c r="R272">
        <v>1</v>
      </c>
      <c r="S272">
        <v>0</v>
      </c>
      <c r="T272">
        <v>0</v>
      </c>
      <c r="U272">
        <f t="shared" si="4"/>
        <v>4.2</v>
      </c>
      <c r="V272">
        <v>1</v>
      </c>
      <c r="W272">
        <v>2124.1999999999998</v>
      </c>
      <c r="X272">
        <v>1</v>
      </c>
      <c r="Y272">
        <v>4.5999999999999996</v>
      </c>
      <c r="Z272">
        <v>1</v>
      </c>
      <c r="AA272">
        <v>1</v>
      </c>
      <c r="AB272">
        <v>0</v>
      </c>
      <c r="AC272">
        <v>0</v>
      </c>
      <c r="AD272">
        <v>0</v>
      </c>
      <c r="AE272">
        <v>21.2</v>
      </c>
      <c r="AF272">
        <v>1</v>
      </c>
      <c r="AG272">
        <v>1E-4</v>
      </c>
      <c r="AH272">
        <v>0</v>
      </c>
      <c r="AI272">
        <v>1E-4</v>
      </c>
      <c r="AJ272">
        <v>0</v>
      </c>
      <c r="AK272">
        <v>20</v>
      </c>
      <c r="AL272">
        <v>0</v>
      </c>
      <c r="AM272">
        <v>0</v>
      </c>
      <c r="AN272">
        <v>2.4</v>
      </c>
    </row>
    <row r="273" spans="1:40">
      <c r="A273" t="s">
        <v>87</v>
      </c>
      <c r="B273" t="s">
        <v>158</v>
      </c>
      <c r="C273" t="s">
        <v>92</v>
      </c>
      <c r="D273" t="s">
        <v>108</v>
      </c>
      <c r="E273">
        <v>2</v>
      </c>
      <c r="F273" t="s">
        <v>153</v>
      </c>
      <c r="G273" t="s">
        <v>166</v>
      </c>
      <c r="H273">
        <v>6</v>
      </c>
      <c r="I273">
        <v>0.11</v>
      </c>
      <c r="J273">
        <v>1.83</v>
      </c>
      <c r="K273">
        <v>3</v>
      </c>
      <c r="L273">
        <v>0</v>
      </c>
      <c r="M273">
        <v>3</v>
      </c>
      <c r="N273" t="s">
        <v>113</v>
      </c>
      <c r="O273" t="s">
        <v>56</v>
      </c>
      <c r="P273">
        <v>1</v>
      </c>
      <c r="Q273">
        <v>4.2</v>
      </c>
      <c r="R273">
        <v>1</v>
      </c>
      <c r="S273">
        <v>0</v>
      </c>
      <c r="T273">
        <v>0</v>
      </c>
      <c r="U273">
        <f t="shared" si="4"/>
        <v>4.2</v>
      </c>
      <c r="V273">
        <v>1</v>
      </c>
      <c r="W273">
        <v>1E-4</v>
      </c>
      <c r="X273">
        <v>0</v>
      </c>
      <c r="Y273">
        <v>1E-4</v>
      </c>
      <c r="Z273">
        <v>0</v>
      </c>
      <c r="AA273">
        <v>0</v>
      </c>
      <c r="AB273">
        <v>1</v>
      </c>
      <c r="AC273">
        <v>0</v>
      </c>
      <c r="AD273">
        <v>0</v>
      </c>
      <c r="AE273">
        <v>29.2</v>
      </c>
      <c r="AF273">
        <v>1</v>
      </c>
      <c r="AG273">
        <v>262.60000000000002</v>
      </c>
      <c r="AH273">
        <v>1</v>
      </c>
      <c r="AI273">
        <v>1E-4</v>
      </c>
      <c r="AJ273">
        <v>0</v>
      </c>
      <c r="AK273">
        <v>0</v>
      </c>
      <c r="AL273">
        <v>0</v>
      </c>
      <c r="AM273">
        <v>17</v>
      </c>
      <c r="AN273">
        <v>2.4</v>
      </c>
    </row>
    <row r="274" spans="1:40">
      <c r="A274" t="s">
        <v>87</v>
      </c>
      <c r="B274" t="s">
        <v>158</v>
      </c>
      <c r="C274" t="s">
        <v>93</v>
      </c>
      <c r="D274" t="s">
        <v>107</v>
      </c>
      <c r="E274">
        <v>2</v>
      </c>
      <c r="F274" t="s">
        <v>153</v>
      </c>
      <c r="G274" t="s">
        <v>165</v>
      </c>
      <c r="H274">
        <v>6</v>
      </c>
      <c r="I274">
        <v>0.2</v>
      </c>
      <c r="J274">
        <v>1.65</v>
      </c>
      <c r="K274">
        <v>1</v>
      </c>
      <c r="L274">
        <v>1</v>
      </c>
      <c r="M274">
        <v>3</v>
      </c>
      <c r="N274" t="s">
        <v>113</v>
      </c>
      <c r="O274" t="s">
        <v>56</v>
      </c>
      <c r="P274">
        <v>0</v>
      </c>
      <c r="Q274">
        <v>1E-4</v>
      </c>
      <c r="R274">
        <v>0</v>
      </c>
      <c r="S274">
        <v>0</v>
      </c>
      <c r="T274">
        <v>0</v>
      </c>
      <c r="U274">
        <f t="shared" si="4"/>
        <v>1E-4</v>
      </c>
      <c r="V274">
        <v>0</v>
      </c>
      <c r="W274" t="s">
        <v>14</v>
      </c>
      <c r="X274" t="s">
        <v>14</v>
      </c>
      <c r="Y274">
        <v>4.8</v>
      </c>
      <c r="Z274">
        <v>2</v>
      </c>
      <c r="AA274">
        <v>1</v>
      </c>
      <c r="AB274" t="s">
        <v>14</v>
      </c>
      <c r="AC274">
        <v>0</v>
      </c>
      <c r="AD274">
        <v>0</v>
      </c>
      <c r="AE274" t="s">
        <v>14</v>
      </c>
      <c r="AF274" t="s">
        <v>14</v>
      </c>
      <c r="AG274">
        <v>1E-4</v>
      </c>
      <c r="AH274">
        <v>0</v>
      </c>
      <c r="AI274">
        <v>1E-4</v>
      </c>
      <c r="AJ274">
        <v>0</v>
      </c>
      <c r="AK274" t="s">
        <v>14</v>
      </c>
      <c r="AL274" t="s">
        <v>14</v>
      </c>
      <c r="AM274" t="s">
        <v>14</v>
      </c>
      <c r="AN274" t="s">
        <v>14</v>
      </c>
    </row>
    <row r="275" spans="1:40">
      <c r="A275" t="s">
        <v>87</v>
      </c>
      <c r="B275" t="s">
        <v>158</v>
      </c>
      <c r="C275" t="s">
        <v>93</v>
      </c>
      <c r="D275" t="s">
        <v>109</v>
      </c>
      <c r="E275">
        <v>2</v>
      </c>
      <c r="F275" t="s">
        <v>153</v>
      </c>
      <c r="G275" t="s">
        <v>166</v>
      </c>
      <c r="H275">
        <v>6</v>
      </c>
      <c r="I275">
        <v>0.2</v>
      </c>
      <c r="J275">
        <v>1.65</v>
      </c>
      <c r="K275" s="4">
        <v>2</v>
      </c>
      <c r="L275">
        <v>0</v>
      </c>
      <c r="M275">
        <v>3</v>
      </c>
      <c r="N275" t="s">
        <v>113</v>
      </c>
      <c r="O275" t="s">
        <v>56</v>
      </c>
      <c r="P275">
        <v>1</v>
      </c>
      <c r="Q275">
        <v>1E-4</v>
      </c>
      <c r="R275">
        <v>0</v>
      </c>
      <c r="S275">
        <v>0</v>
      </c>
      <c r="T275">
        <v>0</v>
      </c>
      <c r="U275">
        <f t="shared" si="4"/>
        <v>1E-4</v>
      </c>
      <c r="V275">
        <v>0</v>
      </c>
      <c r="W275">
        <v>1E-4</v>
      </c>
      <c r="X275">
        <v>0</v>
      </c>
      <c r="Y275">
        <v>1E-4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1E-4</v>
      </c>
      <c r="AF275">
        <v>0</v>
      </c>
      <c r="AG275">
        <v>126</v>
      </c>
      <c r="AH275">
        <v>1</v>
      </c>
      <c r="AI275">
        <v>1E-4</v>
      </c>
      <c r="AJ275">
        <v>0</v>
      </c>
      <c r="AK275">
        <v>0</v>
      </c>
      <c r="AL275">
        <v>1</v>
      </c>
      <c r="AM275">
        <v>18</v>
      </c>
      <c r="AN275">
        <v>2400</v>
      </c>
    </row>
    <row r="276" spans="1:40">
      <c r="A276" t="s">
        <v>87</v>
      </c>
      <c r="B276" t="s">
        <v>158</v>
      </c>
      <c r="C276" t="s">
        <v>94</v>
      </c>
      <c r="D276" t="s">
        <v>107</v>
      </c>
      <c r="E276">
        <v>2</v>
      </c>
      <c r="F276" t="s">
        <v>152</v>
      </c>
      <c r="G276" t="s">
        <v>165</v>
      </c>
      <c r="H276">
        <v>6</v>
      </c>
      <c r="I276">
        <v>7.0000000000000007E-2</v>
      </c>
      <c r="J276">
        <v>1.6</v>
      </c>
      <c r="K276">
        <v>1</v>
      </c>
      <c r="L276">
        <v>1</v>
      </c>
      <c r="M276">
        <v>3</v>
      </c>
      <c r="N276" t="s">
        <v>113</v>
      </c>
      <c r="O276" t="s">
        <v>56</v>
      </c>
      <c r="P276">
        <v>0</v>
      </c>
      <c r="Q276">
        <v>3.8</v>
      </c>
      <c r="R276">
        <v>1</v>
      </c>
      <c r="S276">
        <v>0</v>
      </c>
      <c r="T276">
        <v>0</v>
      </c>
      <c r="U276">
        <f t="shared" si="4"/>
        <v>3.8</v>
      </c>
      <c r="V276">
        <v>1</v>
      </c>
      <c r="W276" t="s">
        <v>14</v>
      </c>
      <c r="X276" t="s">
        <v>14</v>
      </c>
      <c r="Y276">
        <v>2</v>
      </c>
      <c r="Z276">
        <v>1</v>
      </c>
      <c r="AA276">
        <v>1</v>
      </c>
      <c r="AB276" t="s">
        <v>14</v>
      </c>
      <c r="AC276">
        <v>0</v>
      </c>
      <c r="AD276">
        <v>0</v>
      </c>
      <c r="AE276" t="s">
        <v>14</v>
      </c>
      <c r="AF276" t="s">
        <v>14</v>
      </c>
      <c r="AG276">
        <v>1E-4</v>
      </c>
      <c r="AH276">
        <v>0</v>
      </c>
      <c r="AI276">
        <v>1E-4</v>
      </c>
      <c r="AJ276">
        <v>0</v>
      </c>
      <c r="AK276" t="s">
        <v>14</v>
      </c>
      <c r="AL276" t="s">
        <v>14</v>
      </c>
      <c r="AM276" t="s">
        <v>14</v>
      </c>
      <c r="AN276" t="s">
        <v>14</v>
      </c>
    </row>
    <row r="277" spans="1:40">
      <c r="A277" t="s">
        <v>87</v>
      </c>
      <c r="B277" t="s">
        <v>158</v>
      </c>
      <c r="C277" t="s">
        <v>94</v>
      </c>
      <c r="D277" t="s">
        <v>110</v>
      </c>
      <c r="E277">
        <v>2</v>
      </c>
      <c r="F277" t="s">
        <v>152</v>
      </c>
      <c r="G277" t="s">
        <v>165</v>
      </c>
      <c r="H277">
        <v>6</v>
      </c>
      <c r="I277">
        <v>7.0000000000000007E-2</v>
      </c>
      <c r="J277">
        <v>1.6</v>
      </c>
      <c r="K277" s="4">
        <v>5</v>
      </c>
      <c r="L277">
        <v>0</v>
      </c>
      <c r="M277">
        <v>3</v>
      </c>
      <c r="N277" t="s">
        <v>113</v>
      </c>
      <c r="O277" t="s">
        <v>56</v>
      </c>
      <c r="P277">
        <v>1</v>
      </c>
      <c r="Q277">
        <v>3.8</v>
      </c>
      <c r="R277">
        <v>1</v>
      </c>
      <c r="S277">
        <v>0</v>
      </c>
      <c r="T277">
        <v>0</v>
      </c>
      <c r="U277">
        <f t="shared" si="4"/>
        <v>3.8</v>
      </c>
      <c r="V277">
        <v>1</v>
      </c>
      <c r="W277">
        <v>1E-4</v>
      </c>
      <c r="X277">
        <v>0</v>
      </c>
      <c r="Y277">
        <v>1E-4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14.4</v>
      </c>
      <c r="AF277">
        <v>1</v>
      </c>
      <c r="AG277">
        <v>179.2</v>
      </c>
      <c r="AH277">
        <v>1</v>
      </c>
      <c r="AI277">
        <v>1E-4</v>
      </c>
      <c r="AJ277">
        <v>0</v>
      </c>
      <c r="AK277">
        <v>0</v>
      </c>
      <c r="AL277">
        <v>0</v>
      </c>
      <c r="AM277">
        <v>16</v>
      </c>
      <c r="AN277">
        <v>2.8</v>
      </c>
    </row>
    <row r="278" spans="1:40">
      <c r="A278" t="s">
        <v>87</v>
      </c>
      <c r="B278" t="s">
        <v>158</v>
      </c>
      <c r="C278" t="s">
        <v>95</v>
      </c>
      <c r="D278" t="s">
        <v>107</v>
      </c>
      <c r="E278">
        <v>2</v>
      </c>
      <c r="F278" t="s">
        <v>152</v>
      </c>
      <c r="G278" t="s">
        <v>165</v>
      </c>
      <c r="H278">
        <v>6</v>
      </c>
      <c r="I278">
        <v>0.09</v>
      </c>
      <c r="J278">
        <v>0.85</v>
      </c>
      <c r="K278">
        <v>1</v>
      </c>
      <c r="L278">
        <v>1</v>
      </c>
      <c r="M278">
        <v>3</v>
      </c>
      <c r="N278" t="s">
        <v>113</v>
      </c>
      <c r="O278" t="s">
        <v>56</v>
      </c>
      <c r="P278">
        <v>0</v>
      </c>
      <c r="Q278">
        <v>6</v>
      </c>
      <c r="R278">
        <v>1</v>
      </c>
      <c r="S278">
        <v>0</v>
      </c>
      <c r="T278">
        <v>0</v>
      </c>
      <c r="U278">
        <f t="shared" si="4"/>
        <v>6</v>
      </c>
      <c r="V278">
        <v>1</v>
      </c>
      <c r="W278" t="s">
        <v>14</v>
      </c>
      <c r="X278" t="s">
        <v>14</v>
      </c>
      <c r="Y278">
        <v>9.1999999999999993</v>
      </c>
      <c r="Z278">
        <v>3</v>
      </c>
      <c r="AA278">
        <v>1</v>
      </c>
      <c r="AB278" t="s">
        <v>14</v>
      </c>
      <c r="AC278">
        <v>1</v>
      </c>
      <c r="AD278">
        <v>1</v>
      </c>
      <c r="AE278" t="s">
        <v>14</v>
      </c>
      <c r="AF278" t="s">
        <v>14</v>
      </c>
      <c r="AG278">
        <v>1E-4</v>
      </c>
      <c r="AH278">
        <v>0</v>
      </c>
      <c r="AI278">
        <v>1E-4</v>
      </c>
      <c r="AJ278">
        <v>0</v>
      </c>
      <c r="AK278" t="s">
        <v>14</v>
      </c>
      <c r="AL278" t="s">
        <v>14</v>
      </c>
      <c r="AM278" t="s">
        <v>14</v>
      </c>
      <c r="AN278" t="s">
        <v>14</v>
      </c>
    </row>
    <row r="279" spans="1:40">
      <c r="A279" t="s">
        <v>87</v>
      </c>
      <c r="B279" t="s">
        <v>158</v>
      </c>
      <c r="C279" t="s">
        <v>95</v>
      </c>
      <c r="D279" t="s">
        <v>111</v>
      </c>
      <c r="E279">
        <v>2</v>
      </c>
      <c r="F279" t="s">
        <v>152</v>
      </c>
      <c r="G279" t="s">
        <v>165</v>
      </c>
      <c r="H279">
        <v>6</v>
      </c>
      <c r="I279">
        <v>0.09</v>
      </c>
      <c r="J279">
        <v>0.85</v>
      </c>
      <c r="K279" s="4">
        <v>6</v>
      </c>
      <c r="L279">
        <v>0</v>
      </c>
      <c r="M279">
        <v>3</v>
      </c>
      <c r="N279" t="s">
        <v>113</v>
      </c>
      <c r="O279" t="s">
        <v>56</v>
      </c>
      <c r="P279">
        <v>1</v>
      </c>
      <c r="Q279">
        <v>4.2</v>
      </c>
      <c r="R279">
        <v>1</v>
      </c>
      <c r="S279">
        <v>0</v>
      </c>
      <c r="T279">
        <v>0</v>
      </c>
      <c r="U279">
        <f t="shared" si="4"/>
        <v>4.2</v>
      </c>
      <c r="V279">
        <v>1</v>
      </c>
      <c r="W279">
        <v>1E-4</v>
      </c>
      <c r="X279">
        <v>0</v>
      </c>
      <c r="Y279">
        <v>1E-4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15.6</v>
      </c>
      <c r="AF279">
        <v>1</v>
      </c>
      <c r="AG279">
        <v>122</v>
      </c>
      <c r="AH279">
        <v>1</v>
      </c>
      <c r="AI279">
        <v>1E-4</v>
      </c>
      <c r="AJ279">
        <v>0</v>
      </c>
      <c r="AK279">
        <v>0</v>
      </c>
      <c r="AL279">
        <v>1</v>
      </c>
      <c r="AM279">
        <v>18</v>
      </c>
      <c r="AN279">
        <v>2.8</v>
      </c>
    </row>
    <row r="280" spans="1:40">
      <c r="A280" t="s">
        <v>87</v>
      </c>
      <c r="B280" t="s">
        <v>158</v>
      </c>
      <c r="C280" t="s">
        <v>96</v>
      </c>
      <c r="D280" t="s">
        <v>107</v>
      </c>
      <c r="E280">
        <v>2</v>
      </c>
      <c r="F280" t="s">
        <v>153</v>
      </c>
      <c r="G280" t="s">
        <v>165</v>
      </c>
      <c r="H280">
        <v>6</v>
      </c>
      <c r="I280">
        <v>0.04</v>
      </c>
      <c r="J280">
        <v>0.43</v>
      </c>
      <c r="K280">
        <v>1</v>
      </c>
      <c r="L280">
        <v>1</v>
      </c>
      <c r="M280">
        <v>3</v>
      </c>
      <c r="N280" t="s">
        <v>113</v>
      </c>
      <c r="O280" t="s">
        <v>56</v>
      </c>
      <c r="P280">
        <v>0</v>
      </c>
      <c r="Q280">
        <v>6</v>
      </c>
      <c r="R280">
        <v>1</v>
      </c>
      <c r="S280">
        <v>0</v>
      </c>
      <c r="T280">
        <v>0</v>
      </c>
      <c r="U280">
        <f t="shared" si="4"/>
        <v>6</v>
      </c>
      <c r="V280">
        <v>1</v>
      </c>
      <c r="W280" t="s">
        <v>14</v>
      </c>
      <c r="X280" t="s">
        <v>14</v>
      </c>
      <c r="Y280">
        <v>5.4</v>
      </c>
      <c r="Z280">
        <v>1</v>
      </c>
      <c r="AA280">
        <v>1</v>
      </c>
      <c r="AB280" t="s">
        <v>14</v>
      </c>
      <c r="AC280">
        <v>0</v>
      </c>
      <c r="AD280">
        <v>0</v>
      </c>
      <c r="AE280" t="s">
        <v>14</v>
      </c>
      <c r="AF280" t="s">
        <v>14</v>
      </c>
      <c r="AG280">
        <v>1E-4</v>
      </c>
      <c r="AH280">
        <v>0</v>
      </c>
      <c r="AI280">
        <v>1E-4</v>
      </c>
      <c r="AJ280">
        <v>0</v>
      </c>
      <c r="AK280" t="s">
        <v>14</v>
      </c>
      <c r="AL280" t="s">
        <v>14</v>
      </c>
      <c r="AM280" t="s">
        <v>14</v>
      </c>
      <c r="AN280" t="s">
        <v>14</v>
      </c>
    </row>
    <row r="281" spans="1:40">
      <c r="A281" t="s">
        <v>87</v>
      </c>
      <c r="B281" t="s">
        <v>158</v>
      </c>
      <c r="C281" t="s">
        <v>96</v>
      </c>
      <c r="D281" t="s">
        <v>112</v>
      </c>
      <c r="E281">
        <v>2</v>
      </c>
      <c r="F281" t="s">
        <v>153</v>
      </c>
      <c r="G281" t="s">
        <v>166</v>
      </c>
      <c r="H281">
        <v>6</v>
      </c>
      <c r="I281">
        <v>0.04</v>
      </c>
      <c r="J281">
        <v>0.43</v>
      </c>
      <c r="K281" s="4">
        <v>4</v>
      </c>
      <c r="L281">
        <v>0</v>
      </c>
      <c r="M281">
        <v>3</v>
      </c>
      <c r="N281" t="s">
        <v>113</v>
      </c>
      <c r="O281" t="s">
        <v>56</v>
      </c>
      <c r="P281">
        <v>1</v>
      </c>
      <c r="Q281">
        <v>4.2</v>
      </c>
      <c r="R281">
        <v>1</v>
      </c>
      <c r="S281">
        <v>0</v>
      </c>
      <c r="T281">
        <v>0</v>
      </c>
      <c r="U281">
        <f t="shared" si="4"/>
        <v>4.2</v>
      </c>
      <c r="V281">
        <v>1</v>
      </c>
      <c r="W281">
        <v>1E-4</v>
      </c>
      <c r="X281">
        <v>0</v>
      </c>
      <c r="Y281">
        <v>1E-4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13.8</v>
      </c>
      <c r="AF281">
        <v>1</v>
      </c>
      <c r="AG281">
        <v>326.39999999999998</v>
      </c>
      <c r="AH281">
        <v>1</v>
      </c>
      <c r="AI281">
        <v>1E-4</v>
      </c>
      <c r="AJ281">
        <v>0</v>
      </c>
      <c r="AK281">
        <v>0</v>
      </c>
      <c r="AL281">
        <v>0</v>
      </c>
      <c r="AM281">
        <v>9</v>
      </c>
      <c r="AN281">
        <v>2.8</v>
      </c>
    </row>
    <row r="282" spans="1:40">
      <c r="A282" t="s">
        <v>87</v>
      </c>
      <c r="B282" t="s">
        <v>158</v>
      </c>
      <c r="C282" t="s">
        <v>97</v>
      </c>
      <c r="D282" t="s">
        <v>108</v>
      </c>
      <c r="E282">
        <v>2</v>
      </c>
      <c r="F282" t="s">
        <v>154</v>
      </c>
      <c r="G282" t="s">
        <v>166</v>
      </c>
      <c r="H282">
        <v>6</v>
      </c>
      <c r="I282">
        <v>0.12</v>
      </c>
      <c r="J282">
        <v>1.93</v>
      </c>
      <c r="K282" s="4">
        <v>3</v>
      </c>
      <c r="L282">
        <v>0</v>
      </c>
      <c r="M282">
        <v>3</v>
      </c>
      <c r="N282" t="s">
        <v>113</v>
      </c>
      <c r="O282" t="s">
        <v>56</v>
      </c>
      <c r="P282">
        <v>0</v>
      </c>
      <c r="Q282">
        <v>1E-4</v>
      </c>
      <c r="R282">
        <v>0</v>
      </c>
      <c r="S282">
        <v>0</v>
      </c>
      <c r="T282">
        <v>0</v>
      </c>
      <c r="U282">
        <f t="shared" si="4"/>
        <v>1E-4</v>
      </c>
      <c r="V282">
        <v>0</v>
      </c>
      <c r="W282" t="s">
        <v>14</v>
      </c>
      <c r="X282" t="s">
        <v>14</v>
      </c>
      <c r="Y282">
        <v>1E-4</v>
      </c>
      <c r="Z282">
        <v>0</v>
      </c>
      <c r="AA282">
        <v>0</v>
      </c>
      <c r="AB282" t="s">
        <v>14</v>
      </c>
      <c r="AC282">
        <v>0</v>
      </c>
      <c r="AD282">
        <v>0</v>
      </c>
      <c r="AE282" t="s">
        <v>14</v>
      </c>
      <c r="AF282" t="s">
        <v>14</v>
      </c>
      <c r="AG282">
        <v>1E-4</v>
      </c>
      <c r="AH282">
        <v>0</v>
      </c>
      <c r="AI282">
        <v>1E-4</v>
      </c>
      <c r="AJ282">
        <v>0</v>
      </c>
      <c r="AK282" t="s">
        <v>14</v>
      </c>
      <c r="AL282" t="s">
        <v>14</v>
      </c>
      <c r="AM282" t="s">
        <v>14</v>
      </c>
      <c r="AN282" t="s">
        <v>14</v>
      </c>
    </row>
    <row r="283" spans="1:40">
      <c r="A283" t="s">
        <v>87</v>
      </c>
      <c r="B283" t="s">
        <v>158</v>
      </c>
      <c r="C283" t="s">
        <v>97</v>
      </c>
      <c r="D283" t="s">
        <v>109</v>
      </c>
      <c r="E283">
        <v>2</v>
      </c>
      <c r="F283" t="s">
        <v>154</v>
      </c>
      <c r="G283" t="s">
        <v>166</v>
      </c>
      <c r="H283">
        <v>6</v>
      </c>
      <c r="I283">
        <v>0.12</v>
      </c>
      <c r="J283">
        <v>1.93</v>
      </c>
      <c r="K283" s="4">
        <v>2</v>
      </c>
      <c r="L283">
        <v>0</v>
      </c>
      <c r="M283">
        <v>3</v>
      </c>
      <c r="N283" t="s">
        <v>113</v>
      </c>
      <c r="O283" t="s">
        <v>56</v>
      </c>
      <c r="P283">
        <v>0</v>
      </c>
      <c r="Q283">
        <v>1E-4</v>
      </c>
      <c r="R283">
        <v>0</v>
      </c>
      <c r="S283">
        <v>0</v>
      </c>
      <c r="T283">
        <v>0</v>
      </c>
      <c r="U283">
        <f t="shared" si="4"/>
        <v>1E-4</v>
      </c>
      <c r="V283">
        <v>0</v>
      </c>
      <c r="W283" t="s">
        <v>14</v>
      </c>
      <c r="X283" t="s">
        <v>14</v>
      </c>
      <c r="Y283">
        <v>1E-4</v>
      </c>
      <c r="Z283">
        <v>0</v>
      </c>
      <c r="AA283">
        <v>0</v>
      </c>
      <c r="AB283" t="s">
        <v>14</v>
      </c>
      <c r="AC283">
        <v>0</v>
      </c>
      <c r="AD283">
        <v>0</v>
      </c>
      <c r="AE283" t="s">
        <v>14</v>
      </c>
      <c r="AF283" t="s">
        <v>14</v>
      </c>
      <c r="AG283">
        <v>1E-4</v>
      </c>
      <c r="AH283">
        <v>0</v>
      </c>
      <c r="AI283">
        <v>1E-4</v>
      </c>
      <c r="AJ283">
        <v>0</v>
      </c>
      <c r="AK283" t="s">
        <v>14</v>
      </c>
      <c r="AL283" t="s">
        <v>14</v>
      </c>
      <c r="AM283" t="s">
        <v>14</v>
      </c>
      <c r="AN283" t="s">
        <v>14</v>
      </c>
    </row>
    <row r="284" spans="1:40">
      <c r="A284" t="s">
        <v>87</v>
      </c>
      <c r="B284" t="s">
        <v>158</v>
      </c>
      <c r="C284" t="s">
        <v>98</v>
      </c>
      <c r="D284" t="s">
        <v>108</v>
      </c>
      <c r="E284">
        <v>2</v>
      </c>
      <c r="F284" t="s">
        <v>153</v>
      </c>
      <c r="G284" t="s">
        <v>166</v>
      </c>
      <c r="H284">
        <v>6</v>
      </c>
      <c r="I284">
        <v>0.08</v>
      </c>
      <c r="J284">
        <v>1.51</v>
      </c>
      <c r="K284" s="4">
        <v>3</v>
      </c>
      <c r="L284">
        <v>0</v>
      </c>
      <c r="M284">
        <v>3</v>
      </c>
      <c r="N284" t="s">
        <v>113</v>
      </c>
      <c r="O284" t="s">
        <v>56</v>
      </c>
      <c r="P284">
        <v>0</v>
      </c>
      <c r="Q284">
        <v>3.8</v>
      </c>
      <c r="R284">
        <v>1</v>
      </c>
      <c r="S284">
        <v>0</v>
      </c>
      <c r="T284">
        <v>0</v>
      </c>
      <c r="U284">
        <f t="shared" si="4"/>
        <v>3.8</v>
      </c>
      <c r="V284">
        <v>1</v>
      </c>
      <c r="W284" t="s">
        <v>14</v>
      </c>
      <c r="X284" t="s">
        <v>14</v>
      </c>
      <c r="Y284">
        <v>1E-4</v>
      </c>
      <c r="Z284">
        <v>0</v>
      </c>
      <c r="AA284">
        <v>0</v>
      </c>
      <c r="AB284" t="s">
        <v>14</v>
      </c>
      <c r="AC284">
        <v>0</v>
      </c>
      <c r="AD284">
        <v>0</v>
      </c>
      <c r="AE284" t="s">
        <v>14</v>
      </c>
      <c r="AF284" t="s">
        <v>14</v>
      </c>
      <c r="AG284">
        <v>1E-4</v>
      </c>
      <c r="AH284">
        <v>0</v>
      </c>
      <c r="AI284">
        <v>1E-4</v>
      </c>
      <c r="AJ284">
        <v>0</v>
      </c>
      <c r="AK284" t="s">
        <v>14</v>
      </c>
      <c r="AL284" t="s">
        <v>14</v>
      </c>
      <c r="AM284" t="s">
        <v>14</v>
      </c>
      <c r="AN284" t="s">
        <v>14</v>
      </c>
    </row>
    <row r="285" spans="1:40">
      <c r="A285" t="s">
        <v>87</v>
      </c>
      <c r="B285" t="s">
        <v>158</v>
      </c>
      <c r="C285" t="s">
        <v>98</v>
      </c>
      <c r="D285" t="s">
        <v>110</v>
      </c>
      <c r="E285">
        <v>2</v>
      </c>
      <c r="F285" t="s">
        <v>153</v>
      </c>
      <c r="G285" t="s">
        <v>165</v>
      </c>
      <c r="H285">
        <v>6</v>
      </c>
      <c r="I285">
        <v>0.08</v>
      </c>
      <c r="J285">
        <v>1.51</v>
      </c>
      <c r="K285" s="4">
        <v>5</v>
      </c>
      <c r="L285">
        <v>0</v>
      </c>
      <c r="M285">
        <v>3</v>
      </c>
      <c r="N285" t="s">
        <v>113</v>
      </c>
      <c r="O285" t="s">
        <v>56</v>
      </c>
      <c r="P285">
        <v>0</v>
      </c>
      <c r="Q285">
        <v>3.8</v>
      </c>
      <c r="R285">
        <v>1</v>
      </c>
      <c r="S285">
        <v>0</v>
      </c>
      <c r="T285">
        <v>0</v>
      </c>
      <c r="U285">
        <f t="shared" si="4"/>
        <v>3.8</v>
      </c>
      <c r="V285">
        <v>1</v>
      </c>
      <c r="W285" t="s">
        <v>14</v>
      </c>
      <c r="X285" t="s">
        <v>14</v>
      </c>
      <c r="Y285">
        <v>1E-4</v>
      </c>
      <c r="Z285">
        <v>0</v>
      </c>
      <c r="AA285">
        <v>0</v>
      </c>
      <c r="AB285" t="s">
        <v>14</v>
      </c>
      <c r="AC285">
        <v>0</v>
      </c>
      <c r="AD285">
        <v>0</v>
      </c>
      <c r="AE285" t="s">
        <v>14</v>
      </c>
      <c r="AF285" t="s">
        <v>14</v>
      </c>
      <c r="AG285">
        <v>1E-4</v>
      </c>
      <c r="AH285">
        <v>0</v>
      </c>
      <c r="AI285">
        <v>1E-4</v>
      </c>
      <c r="AJ285">
        <v>0</v>
      </c>
      <c r="AK285" t="s">
        <v>14</v>
      </c>
      <c r="AL285" t="s">
        <v>14</v>
      </c>
      <c r="AM285" t="s">
        <v>14</v>
      </c>
      <c r="AN285" t="s">
        <v>14</v>
      </c>
    </row>
    <row r="286" spans="1:40">
      <c r="A286" t="s">
        <v>87</v>
      </c>
      <c r="B286" t="s">
        <v>158</v>
      </c>
      <c r="C286" t="s">
        <v>99</v>
      </c>
      <c r="D286" t="s">
        <v>108</v>
      </c>
      <c r="E286">
        <v>2</v>
      </c>
      <c r="F286" t="s">
        <v>153</v>
      </c>
      <c r="G286" t="s">
        <v>166</v>
      </c>
      <c r="H286">
        <v>6</v>
      </c>
      <c r="I286">
        <v>0.13</v>
      </c>
      <c r="J286">
        <v>1.97</v>
      </c>
      <c r="K286" s="4">
        <v>3</v>
      </c>
      <c r="L286">
        <v>0</v>
      </c>
      <c r="M286">
        <v>3</v>
      </c>
      <c r="N286" t="s">
        <v>113</v>
      </c>
      <c r="O286" t="s">
        <v>56</v>
      </c>
      <c r="P286">
        <v>0</v>
      </c>
      <c r="Q286">
        <v>3.8</v>
      </c>
      <c r="R286">
        <v>1</v>
      </c>
      <c r="S286">
        <v>0</v>
      </c>
      <c r="T286">
        <v>0</v>
      </c>
      <c r="U286">
        <f t="shared" si="4"/>
        <v>3.8</v>
      </c>
      <c r="V286">
        <v>1</v>
      </c>
      <c r="W286" t="s">
        <v>14</v>
      </c>
      <c r="X286" t="s">
        <v>14</v>
      </c>
      <c r="Y286">
        <v>1E-4</v>
      </c>
      <c r="Z286">
        <v>0</v>
      </c>
      <c r="AA286">
        <v>0</v>
      </c>
      <c r="AB286" t="s">
        <v>14</v>
      </c>
      <c r="AC286">
        <v>0</v>
      </c>
      <c r="AD286">
        <v>0</v>
      </c>
      <c r="AE286" t="s">
        <v>14</v>
      </c>
      <c r="AF286" t="s">
        <v>14</v>
      </c>
      <c r="AG286">
        <v>1E-4</v>
      </c>
      <c r="AH286">
        <v>0</v>
      </c>
      <c r="AI286">
        <v>1E-4</v>
      </c>
      <c r="AJ286">
        <v>0</v>
      </c>
      <c r="AK286" t="s">
        <v>14</v>
      </c>
      <c r="AL286" t="s">
        <v>14</v>
      </c>
      <c r="AM286" t="s">
        <v>14</v>
      </c>
      <c r="AN286" t="s">
        <v>14</v>
      </c>
    </row>
    <row r="287" spans="1:40">
      <c r="A287" t="s">
        <v>87</v>
      </c>
      <c r="B287" t="s">
        <v>158</v>
      </c>
      <c r="C287" t="s">
        <v>99</v>
      </c>
      <c r="D287" t="s">
        <v>111</v>
      </c>
      <c r="E287">
        <v>2</v>
      </c>
      <c r="F287" t="s">
        <v>153</v>
      </c>
      <c r="G287" t="s">
        <v>165</v>
      </c>
      <c r="H287">
        <v>6</v>
      </c>
      <c r="I287">
        <v>0.13</v>
      </c>
      <c r="J287">
        <v>1.97</v>
      </c>
      <c r="K287" s="4">
        <v>6</v>
      </c>
      <c r="L287">
        <v>0</v>
      </c>
      <c r="M287">
        <v>3</v>
      </c>
      <c r="N287" t="s">
        <v>113</v>
      </c>
      <c r="O287" t="s">
        <v>56</v>
      </c>
      <c r="P287">
        <v>0</v>
      </c>
      <c r="Q287">
        <v>3.8</v>
      </c>
      <c r="R287">
        <v>1</v>
      </c>
      <c r="S287">
        <v>0</v>
      </c>
      <c r="T287">
        <v>0</v>
      </c>
      <c r="U287">
        <f t="shared" si="4"/>
        <v>3.8</v>
      </c>
      <c r="V287">
        <v>1</v>
      </c>
      <c r="W287" t="s">
        <v>14</v>
      </c>
      <c r="X287" t="s">
        <v>14</v>
      </c>
      <c r="Y287">
        <v>1E-4</v>
      </c>
      <c r="Z287">
        <v>0</v>
      </c>
      <c r="AA287">
        <v>0</v>
      </c>
      <c r="AB287" t="s">
        <v>14</v>
      </c>
      <c r="AC287">
        <v>0</v>
      </c>
      <c r="AD287">
        <v>0</v>
      </c>
      <c r="AE287" t="s">
        <v>14</v>
      </c>
      <c r="AF287" t="s">
        <v>14</v>
      </c>
      <c r="AG287">
        <v>1E-4</v>
      </c>
      <c r="AH287">
        <v>0</v>
      </c>
      <c r="AI287">
        <v>1E-4</v>
      </c>
      <c r="AJ287">
        <v>0</v>
      </c>
      <c r="AK287" t="s">
        <v>14</v>
      </c>
      <c r="AL287" t="s">
        <v>14</v>
      </c>
      <c r="AM287" t="s">
        <v>14</v>
      </c>
      <c r="AN287" t="s">
        <v>14</v>
      </c>
    </row>
    <row r="288" spans="1:40">
      <c r="A288" t="s">
        <v>87</v>
      </c>
      <c r="B288" t="s">
        <v>158</v>
      </c>
      <c r="C288" t="s">
        <v>100</v>
      </c>
      <c r="D288" t="s">
        <v>108</v>
      </c>
      <c r="E288">
        <v>2</v>
      </c>
      <c r="F288" t="s">
        <v>154</v>
      </c>
      <c r="G288" t="s">
        <v>166</v>
      </c>
      <c r="H288">
        <v>6</v>
      </c>
      <c r="I288">
        <v>0.09</v>
      </c>
      <c r="J288">
        <v>1.27</v>
      </c>
      <c r="K288" s="4">
        <v>3</v>
      </c>
      <c r="L288">
        <v>0</v>
      </c>
      <c r="M288">
        <v>3</v>
      </c>
      <c r="N288" t="s">
        <v>113</v>
      </c>
      <c r="O288" t="s">
        <v>56</v>
      </c>
      <c r="P288">
        <v>0</v>
      </c>
      <c r="Q288">
        <v>3.8</v>
      </c>
      <c r="R288">
        <v>1</v>
      </c>
      <c r="S288">
        <v>0</v>
      </c>
      <c r="T288">
        <v>0</v>
      </c>
      <c r="U288">
        <f t="shared" si="4"/>
        <v>3.8</v>
      </c>
      <c r="V288">
        <v>1</v>
      </c>
      <c r="W288" t="s">
        <v>14</v>
      </c>
      <c r="X288" t="s">
        <v>14</v>
      </c>
      <c r="Y288">
        <v>1E-4</v>
      </c>
      <c r="Z288">
        <v>0</v>
      </c>
      <c r="AA288">
        <v>0</v>
      </c>
      <c r="AB288" t="s">
        <v>14</v>
      </c>
      <c r="AC288">
        <v>0</v>
      </c>
      <c r="AD288">
        <v>0</v>
      </c>
      <c r="AE288" t="s">
        <v>14</v>
      </c>
      <c r="AF288" t="s">
        <v>14</v>
      </c>
      <c r="AG288">
        <v>1E-4</v>
      </c>
      <c r="AH288">
        <v>0</v>
      </c>
      <c r="AI288">
        <v>1E-4</v>
      </c>
      <c r="AJ288">
        <v>0</v>
      </c>
      <c r="AK288" t="s">
        <v>14</v>
      </c>
      <c r="AL288" t="s">
        <v>14</v>
      </c>
      <c r="AM288" t="s">
        <v>14</v>
      </c>
      <c r="AN288" t="s">
        <v>14</v>
      </c>
    </row>
    <row r="289" spans="1:40">
      <c r="A289" t="s">
        <v>87</v>
      </c>
      <c r="B289" t="s">
        <v>158</v>
      </c>
      <c r="C289" t="s">
        <v>100</v>
      </c>
      <c r="D289" t="s">
        <v>112</v>
      </c>
      <c r="E289">
        <v>2</v>
      </c>
      <c r="F289" t="s">
        <v>154</v>
      </c>
      <c r="G289" t="s">
        <v>166</v>
      </c>
      <c r="H289">
        <v>6</v>
      </c>
      <c r="I289">
        <v>0.09</v>
      </c>
      <c r="J289">
        <v>1.27</v>
      </c>
      <c r="K289" s="4">
        <v>4</v>
      </c>
      <c r="L289">
        <v>0</v>
      </c>
      <c r="M289">
        <v>3</v>
      </c>
      <c r="N289" t="s">
        <v>113</v>
      </c>
      <c r="O289" t="s">
        <v>56</v>
      </c>
      <c r="P289">
        <v>0</v>
      </c>
      <c r="Q289">
        <v>3.8</v>
      </c>
      <c r="R289">
        <v>1</v>
      </c>
      <c r="S289">
        <v>0</v>
      </c>
      <c r="T289">
        <v>0</v>
      </c>
      <c r="U289">
        <f t="shared" si="4"/>
        <v>3.8</v>
      </c>
      <c r="V289">
        <v>1</v>
      </c>
      <c r="W289" t="s">
        <v>14</v>
      </c>
      <c r="X289" t="s">
        <v>14</v>
      </c>
      <c r="Y289">
        <v>1E-4</v>
      </c>
      <c r="Z289">
        <v>0</v>
      </c>
      <c r="AA289">
        <v>0</v>
      </c>
      <c r="AB289" t="s">
        <v>14</v>
      </c>
      <c r="AC289">
        <v>0</v>
      </c>
      <c r="AD289">
        <v>0</v>
      </c>
      <c r="AE289" t="s">
        <v>14</v>
      </c>
      <c r="AF289" t="s">
        <v>14</v>
      </c>
      <c r="AG289">
        <v>1E-4</v>
      </c>
      <c r="AH289">
        <v>0</v>
      </c>
      <c r="AI289">
        <v>1E-4</v>
      </c>
      <c r="AJ289">
        <v>0</v>
      </c>
      <c r="AK289" t="s">
        <v>14</v>
      </c>
      <c r="AL289" t="s">
        <v>14</v>
      </c>
      <c r="AM289" t="s">
        <v>14</v>
      </c>
      <c r="AN289" t="s">
        <v>14</v>
      </c>
    </row>
    <row r="290" spans="1:40">
      <c r="A290" t="s">
        <v>87</v>
      </c>
      <c r="B290" t="s">
        <v>158</v>
      </c>
      <c r="C290" t="s">
        <v>101</v>
      </c>
      <c r="D290" t="s">
        <v>109</v>
      </c>
      <c r="E290">
        <v>2</v>
      </c>
      <c r="F290" t="s">
        <v>153</v>
      </c>
      <c r="G290" t="s">
        <v>166</v>
      </c>
      <c r="H290">
        <v>6</v>
      </c>
      <c r="I290">
        <v>0.08</v>
      </c>
      <c r="J290">
        <v>0.84</v>
      </c>
      <c r="K290" s="4">
        <v>2</v>
      </c>
      <c r="L290">
        <v>0</v>
      </c>
      <c r="M290">
        <v>3</v>
      </c>
      <c r="N290" t="s">
        <v>113</v>
      </c>
      <c r="O290" t="s">
        <v>56</v>
      </c>
      <c r="P290">
        <v>0</v>
      </c>
      <c r="Q290">
        <v>1E-4</v>
      </c>
      <c r="R290">
        <v>0</v>
      </c>
      <c r="S290">
        <v>0</v>
      </c>
      <c r="T290">
        <v>0</v>
      </c>
      <c r="U290">
        <f t="shared" si="4"/>
        <v>1E-4</v>
      </c>
      <c r="V290">
        <v>0</v>
      </c>
      <c r="W290" t="s">
        <v>14</v>
      </c>
      <c r="X290" t="s">
        <v>14</v>
      </c>
      <c r="Y290">
        <v>1E-4</v>
      </c>
      <c r="Z290">
        <v>0</v>
      </c>
      <c r="AA290">
        <v>0</v>
      </c>
      <c r="AB290" t="s">
        <v>14</v>
      </c>
      <c r="AC290">
        <v>0</v>
      </c>
      <c r="AD290">
        <v>0</v>
      </c>
      <c r="AE290" t="s">
        <v>14</v>
      </c>
      <c r="AF290" t="s">
        <v>14</v>
      </c>
      <c r="AG290">
        <v>1E-4</v>
      </c>
      <c r="AH290">
        <v>0</v>
      </c>
      <c r="AI290">
        <v>1E-4</v>
      </c>
      <c r="AJ290">
        <v>0</v>
      </c>
      <c r="AK290" t="s">
        <v>14</v>
      </c>
      <c r="AL290" t="s">
        <v>14</v>
      </c>
      <c r="AM290" t="s">
        <v>14</v>
      </c>
      <c r="AN290" t="s">
        <v>14</v>
      </c>
    </row>
    <row r="291" spans="1:40">
      <c r="A291" t="s">
        <v>87</v>
      </c>
      <c r="B291" t="s">
        <v>158</v>
      </c>
      <c r="C291" t="s">
        <v>101</v>
      </c>
      <c r="D291" t="s">
        <v>110</v>
      </c>
      <c r="E291">
        <v>2</v>
      </c>
      <c r="F291" t="s">
        <v>153</v>
      </c>
      <c r="G291" t="s">
        <v>165</v>
      </c>
      <c r="H291">
        <v>6</v>
      </c>
      <c r="I291">
        <v>0.08</v>
      </c>
      <c r="J291">
        <v>0.84</v>
      </c>
      <c r="K291" s="4">
        <v>5</v>
      </c>
      <c r="L291">
        <v>0</v>
      </c>
      <c r="M291">
        <v>3</v>
      </c>
      <c r="N291" t="s">
        <v>113</v>
      </c>
      <c r="O291" t="s">
        <v>56</v>
      </c>
      <c r="P291">
        <v>0</v>
      </c>
      <c r="Q291">
        <v>1E-4</v>
      </c>
      <c r="R291">
        <v>0</v>
      </c>
      <c r="S291">
        <v>0</v>
      </c>
      <c r="T291">
        <v>0</v>
      </c>
      <c r="U291">
        <f t="shared" si="4"/>
        <v>1E-4</v>
      </c>
      <c r="V291">
        <v>0</v>
      </c>
      <c r="W291" t="s">
        <v>14</v>
      </c>
      <c r="X291" t="s">
        <v>14</v>
      </c>
      <c r="Y291">
        <v>1E-4</v>
      </c>
      <c r="Z291">
        <v>0</v>
      </c>
      <c r="AA291">
        <v>0</v>
      </c>
      <c r="AB291" t="s">
        <v>14</v>
      </c>
      <c r="AC291">
        <v>0</v>
      </c>
      <c r="AD291">
        <v>0</v>
      </c>
      <c r="AE291" t="s">
        <v>14</v>
      </c>
      <c r="AF291" t="s">
        <v>14</v>
      </c>
      <c r="AG291">
        <v>1E-4</v>
      </c>
      <c r="AH291">
        <v>0</v>
      </c>
      <c r="AI291">
        <v>1E-4</v>
      </c>
      <c r="AJ291">
        <v>0</v>
      </c>
      <c r="AK291" t="s">
        <v>14</v>
      </c>
      <c r="AL291" t="s">
        <v>14</v>
      </c>
      <c r="AM291" t="s">
        <v>14</v>
      </c>
      <c r="AN291" t="s">
        <v>14</v>
      </c>
    </row>
    <row r="292" spans="1:40">
      <c r="A292" t="s">
        <v>87</v>
      </c>
      <c r="B292" t="s">
        <v>158</v>
      </c>
      <c r="C292" t="s">
        <v>102</v>
      </c>
      <c r="D292" t="s">
        <v>109</v>
      </c>
      <c r="E292">
        <v>2</v>
      </c>
      <c r="F292" t="s">
        <v>153</v>
      </c>
      <c r="G292" t="s">
        <v>166</v>
      </c>
      <c r="H292">
        <v>6</v>
      </c>
      <c r="I292">
        <v>0.13</v>
      </c>
      <c r="J292">
        <v>0.28999999999999998</v>
      </c>
      <c r="K292" s="4">
        <v>2</v>
      </c>
      <c r="L292">
        <v>0</v>
      </c>
      <c r="M292">
        <v>3</v>
      </c>
      <c r="N292" t="s">
        <v>113</v>
      </c>
      <c r="O292" t="s">
        <v>56</v>
      </c>
      <c r="P292">
        <v>0</v>
      </c>
      <c r="Q292">
        <v>1E-4</v>
      </c>
      <c r="R292">
        <v>0</v>
      </c>
      <c r="S292">
        <v>0</v>
      </c>
      <c r="T292">
        <v>0</v>
      </c>
      <c r="U292">
        <f t="shared" si="4"/>
        <v>1E-4</v>
      </c>
      <c r="V292">
        <v>0</v>
      </c>
      <c r="W292" t="s">
        <v>14</v>
      </c>
      <c r="X292" t="s">
        <v>14</v>
      </c>
      <c r="Y292">
        <v>1E-4</v>
      </c>
      <c r="Z292">
        <v>0</v>
      </c>
      <c r="AA292">
        <v>0</v>
      </c>
      <c r="AB292" t="s">
        <v>14</v>
      </c>
      <c r="AC292">
        <v>0</v>
      </c>
      <c r="AD292">
        <v>0</v>
      </c>
      <c r="AE292" t="s">
        <v>14</v>
      </c>
      <c r="AF292" t="s">
        <v>14</v>
      </c>
      <c r="AG292">
        <v>1E-4</v>
      </c>
      <c r="AH292">
        <v>0</v>
      </c>
      <c r="AI292">
        <v>1E-4</v>
      </c>
      <c r="AJ292">
        <v>0</v>
      </c>
      <c r="AK292" t="s">
        <v>14</v>
      </c>
      <c r="AL292" t="s">
        <v>14</v>
      </c>
      <c r="AM292" t="s">
        <v>14</v>
      </c>
      <c r="AN292" t="s">
        <v>14</v>
      </c>
    </row>
    <row r="293" spans="1:40">
      <c r="A293" t="s">
        <v>87</v>
      </c>
      <c r="B293" t="s">
        <v>158</v>
      </c>
      <c r="C293" t="s">
        <v>102</v>
      </c>
      <c r="D293" t="s">
        <v>111</v>
      </c>
      <c r="E293">
        <v>2</v>
      </c>
      <c r="F293" t="s">
        <v>153</v>
      </c>
      <c r="G293" t="s">
        <v>165</v>
      </c>
      <c r="H293">
        <v>6</v>
      </c>
      <c r="I293">
        <v>0.13</v>
      </c>
      <c r="J293">
        <v>0.28999999999999998</v>
      </c>
      <c r="K293" s="4">
        <v>6</v>
      </c>
      <c r="L293">
        <v>0</v>
      </c>
      <c r="M293">
        <v>3</v>
      </c>
      <c r="N293" t="s">
        <v>113</v>
      </c>
      <c r="O293" t="s">
        <v>56</v>
      </c>
      <c r="P293">
        <v>0</v>
      </c>
      <c r="Q293">
        <v>1E-4</v>
      </c>
      <c r="R293">
        <v>0</v>
      </c>
      <c r="S293">
        <v>0</v>
      </c>
      <c r="T293">
        <v>0</v>
      </c>
      <c r="U293">
        <f t="shared" si="4"/>
        <v>1E-4</v>
      </c>
      <c r="V293">
        <v>0</v>
      </c>
      <c r="W293" t="s">
        <v>14</v>
      </c>
      <c r="X293" t="s">
        <v>14</v>
      </c>
      <c r="Y293">
        <v>1E-4</v>
      </c>
      <c r="Z293">
        <v>0</v>
      </c>
      <c r="AA293">
        <v>0</v>
      </c>
      <c r="AB293" t="s">
        <v>14</v>
      </c>
      <c r="AC293">
        <v>0</v>
      </c>
      <c r="AD293">
        <v>0</v>
      </c>
      <c r="AE293" t="s">
        <v>14</v>
      </c>
      <c r="AF293" t="s">
        <v>14</v>
      </c>
      <c r="AG293">
        <v>1E-4</v>
      </c>
      <c r="AH293">
        <v>0</v>
      </c>
      <c r="AI293">
        <v>1E-4</v>
      </c>
      <c r="AJ293">
        <v>0</v>
      </c>
      <c r="AK293" t="s">
        <v>14</v>
      </c>
      <c r="AL293" t="s">
        <v>14</v>
      </c>
      <c r="AM293" t="s">
        <v>14</v>
      </c>
      <c r="AN293" t="s">
        <v>14</v>
      </c>
    </row>
    <row r="294" spans="1:40">
      <c r="A294" t="s">
        <v>87</v>
      </c>
      <c r="B294" t="s">
        <v>158</v>
      </c>
      <c r="C294" t="s">
        <v>103</v>
      </c>
      <c r="D294" t="s">
        <v>109</v>
      </c>
      <c r="E294">
        <v>2</v>
      </c>
      <c r="F294" t="s">
        <v>154</v>
      </c>
      <c r="G294" t="s">
        <v>166</v>
      </c>
      <c r="H294">
        <v>6</v>
      </c>
      <c r="I294">
        <v>0.02</v>
      </c>
      <c r="J294">
        <v>0.16</v>
      </c>
      <c r="K294" s="4">
        <v>2</v>
      </c>
      <c r="L294">
        <v>0</v>
      </c>
      <c r="M294">
        <v>3</v>
      </c>
      <c r="N294" t="s">
        <v>113</v>
      </c>
      <c r="O294" t="s">
        <v>56</v>
      </c>
      <c r="P294">
        <v>0</v>
      </c>
      <c r="Q294">
        <v>1E-4</v>
      </c>
      <c r="R294">
        <v>0</v>
      </c>
      <c r="S294">
        <v>0</v>
      </c>
      <c r="T294">
        <v>0</v>
      </c>
      <c r="U294">
        <f t="shared" si="4"/>
        <v>1E-4</v>
      </c>
      <c r="V294">
        <v>0</v>
      </c>
      <c r="W294" t="s">
        <v>14</v>
      </c>
      <c r="X294" t="s">
        <v>14</v>
      </c>
      <c r="Y294">
        <v>1E-4</v>
      </c>
      <c r="Z294">
        <v>0</v>
      </c>
      <c r="AA294">
        <v>0</v>
      </c>
      <c r="AB294" t="s">
        <v>14</v>
      </c>
      <c r="AC294">
        <v>0</v>
      </c>
      <c r="AD294">
        <v>0</v>
      </c>
      <c r="AE294" t="s">
        <v>14</v>
      </c>
      <c r="AF294" t="s">
        <v>14</v>
      </c>
      <c r="AG294">
        <v>1E-4</v>
      </c>
      <c r="AH294">
        <v>0</v>
      </c>
      <c r="AI294">
        <v>1E-4</v>
      </c>
      <c r="AJ294">
        <v>0</v>
      </c>
      <c r="AK294" t="s">
        <v>14</v>
      </c>
      <c r="AL294" t="s">
        <v>14</v>
      </c>
      <c r="AM294" t="s">
        <v>14</v>
      </c>
      <c r="AN294" t="s">
        <v>14</v>
      </c>
    </row>
    <row r="295" spans="1:40">
      <c r="A295" t="s">
        <v>87</v>
      </c>
      <c r="B295" t="s">
        <v>158</v>
      </c>
      <c r="C295" t="s">
        <v>103</v>
      </c>
      <c r="D295" t="s">
        <v>112</v>
      </c>
      <c r="E295">
        <v>2</v>
      </c>
      <c r="F295" t="s">
        <v>154</v>
      </c>
      <c r="G295" t="s">
        <v>166</v>
      </c>
      <c r="H295">
        <v>6</v>
      </c>
      <c r="I295">
        <v>0.02</v>
      </c>
      <c r="J295">
        <v>0.16</v>
      </c>
      <c r="K295" s="4">
        <v>4</v>
      </c>
      <c r="L295">
        <v>0</v>
      </c>
      <c r="M295">
        <v>3</v>
      </c>
      <c r="N295" t="s">
        <v>113</v>
      </c>
      <c r="O295" t="s">
        <v>56</v>
      </c>
      <c r="P295">
        <v>0</v>
      </c>
      <c r="Q295">
        <v>1E-4</v>
      </c>
      <c r="R295">
        <v>0</v>
      </c>
      <c r="S295">
        <v>0</v>
      </c>
      <c r="T295">
        <v>0</v>
      </c>
      <c r="U295">
        <f t="shared" si="4"/>
        <v>1E-4</v>
      </c>
      <c r="V295">
        <v>0</v>
      </c>
      <c r="W295" t="s">
        <v>14</v>
      </c>
      <c r="X295" t="s">
        <v>14</v>
      </c>
      <c r="Y295">
        <v>1E-4</v>
      </c>
      <c r="Z295">
        <v>0</v>
      </c>
      <c r="AA295">
        <v>0</v>
      </c>
      <c r="AB295" t="s">
        <v>14</v>
      </c>
      <c r="AC295">
        <v>0</v>
      </c>
      <c r="AD295">
        <v>0</v>
      </c>
      <c r="AE295" t="s">
        <v>14</v>
      </c>
      <c r="AF295" t="s">
        <v>14</v>
      </c>
      <c r="AG295">
        <v>1E-4</v>
      </c>
      <c r="AH295">
        <v>0</v>
      </c>
      <c r="AI295">
        <v>1E-4</v>
      </c>
      <c r="AJ295">
        <v>0</v>
      </c>
      <c r="AK295" t="s">
        <v>14</v>
      </c>
      <c r="AL295" t="s">
        <v>14</v>
      </c>
      <c r="AM295" t="s">
        <v>14</v>
      </c>
      <c r="AN295" t="s">
        <v>14</v>
      </c>
    </row>
    <row r="296" spans="1:40">
      <c r="A296" t="s">
        <v>87</v>
      </c>
      <c r="B296" t="s">
        <v>158</v>
      </c>
      <c r="C296" t="s">
        <v>104</v>
      </c>
      <c r="D296" t="s">
        <v>110</v>
      </c>
      <c r="E296">
        <v>2</v>
      </c>
      <c r="F296" t="s">
        <v>152</v>
      </c>
      <c r="G296" t="s">
        <v>165</v>
      </c>
      <c r="H296">
        <v>6</v>
      </c>
      <c r="I296">
        <v>0.17</v>
      </c>
      <c r="J296">
        <v>1.61</v>
      </c>
      <c r="K296" s="4">
        <v>5</v>
      </c>
      <c r="L296">
        <v>0</v>
      </c>
      <c r="M296">
        <v>3</v>
      </c>
      <c r="N296" t="s">
        <v>113</v>
      </c>
      <c r="O296" t="s">
        <v>56</v>
      </c>
      <c r="P296">
        <v>0</v>
      </c>
      <c r="Q296">
        <v>3.8</v>
      </c>
      <c r="R296">
        <v>1</v>
      </c>
      <c r="S296">
        <v>0</v>
      </c>
      <c r="T296">
        <v>0</v>
      </c>
      <c r="U296">
        <f t="shared" si="4"/>
        <v>3.8</v>
      </c>
      <c r="V296">
        <v>1</v>
      </c>
      <c r="W296" t="s">
        <v>14</v>
      </c>
      <c r="X296" t="s">
        <v>14</v>
      </c>
      <c r="Y296">
        <v>1E-4</v>
      </c>
      <c r="Z296">
        <v>0</v>
      </c>
      <c r="AA296">
        <v>0</v>
      </c>
      <c r="AB296" t="s">
        <v>14</v>
      </c>
      <c r="AC296">
        <v>0</v>
      </c>
      <c r="AD296">
        <v>0</v>
      </c>
      <c r="AE296" t="s">
        <v>14</v>
      </c>
      <c r="AF296" t="s">
        <v>14</v>
      </c>
      <c r="AG296">
        <v>1E-4</v>
      </c>
      <c r="AH296">
        <v>0</v>
      </c>
      <c r="AI296">
        <v>1E-4</v>
      </c>
      <c r="AJ296">
        <v>0</v>
      </c>
      <c r="AK296" t="s">
        <v>14</v>
      </c>
      <c r="AL296" t="s">
        <v>14</v>
      </c>
      <c r="AM296" t="s">
        <v>14</v>
      </c>
      <c r="AN296" t="s">
        <v>14</v>
      </c>
    </row>
    <row r="297" spans="1:40">
      <c r="A297" t="s">
        <v>87</v>
      </c>
      <c r="B297" t="s">
        <v>158</v>
      </c>
      <c r="C297" t="s">
        <v>104</v>
      </c>
      <c r="D297" t="s">
        <v>111</v>
      </c>
      <c r="E297">
        <v>2</v>
      </c>
      <c r="F297" t="s">
        <v>152</v>
      </c>
      <c r="G297" t="s">
        <v>165</v>
      </c>
      <c r="H297">
        <v>6</v>
      </c>
      <c r="I297">
        <v>0.17</v>
      </c>
      <c r="J297">
        <v>1.61</v>
      </c>
      <c r="K297" s="4">
        <v>6</v>
      </c>
      <c r="L297">
        <v>0</v>
      </c>
      <c r="M297">
        <v>3</v>
      </c>
      <c r="N297" t="s">
        <v>113</v>
      </c>
      <c r="O297" t="s">
        <v>56</v>
      </c>
      <c r="P297">
        <v>0</v>
      </c>
      <c r="Q297">
        <v>3.8</v>
      </c>
      <c r="R297">
        <v>1</v>
      </c>
      <c r="S297">
        <v>0</v>
      </c>
      <c r="T297">
        <v>0</v>
      </c>
      <c r="U297">
        <f t="shared" si="4"/>
        <v>3.8</v>
      </c>
      <c r="V297">
        <v>1</v>
      </c>
      <c r="W297" t="s">
        <v>14</v>
      </c>
      <c r="X297" t="s">
        <v>14</v>
      </c>
      <c r="Y297">
        <v>1E-4</v>
      </c>
      <c r="Z297">
        <v>0</v>
      </c>
      <c r="AA297">
        <v>0</v>
      </c>
      <c r="AB297" t="s">
        <v>14</v>
      </c>
      <c r="AC297">
        <v>0</v>
      </c>
      <c r="AD297">
        <v>0</v>
      </c>
      <c r="AE297" t="s">
        <v>14</v>
      </c>
      <c r="AF297" t="s">
        <v>14</v>
      </c>
      <c r="AG297">
        <v>1E-4</v>
      </c>
      <c r="AH297">
        <v>0</v>
      </c>
      <c r="AI297">
        <v>1E-4</v>
      </c>
      <c r="AJ297">
        <v>0</v>
      </c>
      <c r="AK297" t="s">
        <v>14</v>
      </c>
      <c r="AL297" t="s">
        <v>14</v>
      </c>
      <c r="AM297" t="s">
        <v>14</v>
      </c>
      <c r="AN297" t="s">
        <v>14</v>
      </c>
    </row>
    <row r="298" spans="1:40">
      <c r="A298" t="s">
        <v>87</v>
      </c>
      <c r="B298" t="s">
        <v>158</v>
      </c>
      <c r="C298" t="s">
        <v>105</v>
      </c>
      <c r="D298" t="s">
        <v>110</v>
      </c>
      <c r="E298">
        <v>2</v>
      </c>
      <c r="F298" t="s">
        <v>153</v>
      </c>
      <c r="G298" t="s">
        <v>165</v>
      </c>
      <c r="H298">
        <v>6</v>
      </c>
      <c r="I298">
        <v>0.14000000000000001</v>
      </c>
      <c r="J298">
        <v>1.85</v>
      </c>
      <c r="K298" s="4">
        <v>5</v>
      </c>
      <c r="L298">
        <v>0</v>
      </c>
      <c r="M298">
        <v>3</v>
      </c>
      <c r="N298" t="s">
        <v>113</v>
      </c>
      <c r="O298" t="s">
        <v>56</v>
      </c>
      <c r="P298">
        <v>0</v>
      </c>
      <c r="Q298">
        <v>3.8</v>
      </c>
      <c r="R298">
        <v>1</v>
      </c>
      <c r="S298">
        <v>0</v>
      </c>
      <c r="T298">
        <v>0</v>
      </c>
      <c r="U298">
        <f t="shared" si="4"/>
        <v>3.8</v>
      </c>
      <c r="V298">
        <v>1</v>
      </c>
      <c r="W298" t="s">
        <v>14</v>
      </c>
      <c r="X298" t="s">
        <v>14</v>
      </c>
      <c r="Y298">
        <v>1E-4</v>
      </c>
      <c r="Z298">
        <v>0</v>
      </c>
      <c r="AA298">
        <v>0</v>
      </c>
      <c r="AB298" t="s">
        <v>14</v>
      </c>
      <c r="AC298">
        <v>0</v>
      </c>
      <c r="AD298">
        <v>0</v>
      </c>
      <c r="AE298" t="s">
        <v>14</v>
      </c>
      <c r="AF298" t="s">
        <v>14</v>
      </c>
      <c r="AG298">
        <v>1E-4</v>
      </c>
      <c r="AH298">
        <v>0</v>
      </c>
      <c r="AI298">
        <v>1E-4</v>
      </c>
      <c r="AJ298">
        <v>0</v>
      </c>
      <c r="AK298" t="s">
        <v>14</v>
      </c>
      <c r="AL298" t="s">
        <v>14</v>
      </c>
      <c r="AM298" t="s">
        <v>14</v>
      </c>
      <c r="AN298" t="s">
        <v>14</v>
      </c>
    </row>
    <row r="299" spans="1:40">
      <c r="A299" t="s">
        <v>87</v>
      </c>
      <c r="B299" t="s">
        <v>158</v>
      </c>
      <c r="C299" t="s">
        <v>105</v>
      </c>
      <c r="D299" t="s">
        <v>112</v>
      </c>
      <c r="E299">
        <v>2</v>
      </c>
      <c r="F299" t="s">
        <v>153</v>
      </c>
      <c r="G299" t="s">
        <v>166</v>
      </c>
      <c r="H299">
        <v>6</v>
      </c>
      <c r="I299">
        <v>0.14000000000000001</v>
      </c>
      <c r="J299">
        <v>1.85</v>
      </c>
      <c r="K299" s="4">
        <v>4</v>
      </c>
      <c r="L299">
        <v>0</v>
      </c>
      <c r="M299">
        <v>3</v>
      </c>
      <c r="N299" t="s">
        <v>113</v>
      </c>
      <c r="O299" t="s">
        <v>56</v>
      </c>
      <c r="P299">
        <v>0</v>
      </c>
      <c r="Q299">
        <v>3.8</v>
      </c>
      <c r="R299">
        <v>1</v>
      </c>
      <c r="S299">
        <v>0</v>
      </c>
      <c r="T299">
        <v>0</v>
      </c>
      <c r="U299">
        <f t="shared" si="4"/>
        <v>3.8</v>
      </c>
      <c r="V299">
        <v>1</v>
      </c>
      <c r="W299" t="s">
        <v>14</v>
      </c>
      <c r="X299" t="s">
        <v>14</v>
      </c>
      <c r="Y299">
        <v>1E-4</v>
      </c>
      <c r="Z299">
        <v>0</v>
      </c>
      <c r="AA299">
        <v>0</v>
      </c>
      <c r="AB299" t="s">
        <v>14</v>
      </c>
      <c r="AC299">
        <v>0</v>
      </c>
      <c r="AD299">
        <v>0</v>
      </c>
      <c r="AE299" t="s">
        <v>14</v>
      </c>
      <c r="AF299" t="s">
        <v>14</v>
      </c>
      <c r="AG299">
        <v>1E-4</v>
      </c>
      <c r="AH299">
        <v>0</v>
      </c>
      <c r="AI299">
        <v>1E-4</v>
      </c>
      <c r="AJ299">
        <v>0</v>
      </c>
      <c r="AK299" t="s">
        <v>14</v>
      </c>
      <c r="AL299" t="s">
        <v>14</v>
      </c>
      <c r="AM299" t="s">
        <v>14</v>
      </c>
      <c r="AN299" t="s">
        <v>14</v>
      </c>
    </row>
    <row r="300" spans="1:40">
      <c r="A300" t="s">
        <v>87</v>
      </c>
      <c r="B300" t="s">
        <v>158</v>
      </c>
      <c r="C300" t="s">
        <v>106</v>
      </c>
      <c r="D300" t="s">
        <v>111</v>
      </c>
      <c r="E300">
        <v>2</v>
      </c>
      <c r="F300" t="s">
        <v>153</v>
      </c>
      <c r="G300" t="s">
        <v>165</v>
      </c>
      <c r="H300">
        <v>6</v>
      </c>
      <c r="I300">
        <v>0.14000000000000001</v>
      </c>
      <c r="J300">
        <v>1.2</v>
      </c>
      <c r="K300" s="4">
        <v>6</v>
      </c>
      <c r="L300">
        <v>0</v>
      </c>
      <c r="M300">
        <v>3</v>
      </c>
      <c r="N300" t="s">
        <v>113</v>
      </c>
      <c r="O300" t="s">
        <v>56</v>
      </c>
      <c r="P300">
        <v>0</v>
      </c>
      <c r="Q300">
        <v>4.2</v>
      </c>
      <c r="R300">
        <v>1</v>
      </c>
      <c r="S300">
        <v>0</v>
      </c>
      <c r="T300">
        <v>0</v>
      </c>
      <c r="U300">
        <f t="shared" si="4"/>
        <v>4.2</v>
      </c>
      <c r="V300">
        <v>1</v>
      </c>
      <c r="W300" t="s">
        <v>14</v>
      </c>
      <c r="X300" t="s">
        <v>14</v>
      </c>
      <c r="Y300">
        <v>1E-4</v>
      </c>
      <c r="Z300">
        <v>0</v>
      </c>
      <c r="AA300">
        <v>0</v>
      </c>
      <c r="AB300" t="s">
        <v>14</v>
      </c>
      <c r="AC300">
        <v>0</v>
      </c>
      <c r="AD300">
        <v>0</v>
      </c>
      <c r="AE300" t="s">
        <v>14</v>
      </c>
      <c r="AF300" t="s">
        <v>14</v>
      </c>
      <c r="AG300">
        <v>1E-4</v>
      </c>
      <c r="AH300">
        <v>0</v>
      </c>
      <c r="AI300">
        <v>1E-4</v>
      </c>
      <c r="AJ300">
        <v>0</v>
      </c>
      <c r="AK300" t="s">
        <v>14</v>
      </c>
      <c r="AL300" t="s">
        <v>14</v>
      </c>
      <c r="AM300" t="s">
        <v>14</v>
      </c>
      <c r="AN300" t="s">
        <v>14</v>
      </c>
    </row>
    <row r="301" spans="1:40">
      <c r="A301" t="s">
        <v>87</v>
      </c>
      <c r="B301" t="s">
        <v>158</v>
      </c>
      <c r="C301" t="s">
        <v>106</v>
      </c>
      <c r="D301" t="s">
        <v>112</v>
      </c>
      <c r="E301">
        <v>2</v>
      </c>
      <c r="F301" t="s">
        <v>153</v>
      </c>
      <c r="G301" t="s">
        <v>166</v>
      </c>
      <c r="H301">
        <v>6</v>
      </c>
      <c r="I301">
        <v>0.14000000000000001</v>
      </c>
      <c r="J301">
        <v>1.2</v>
      </c>
      <c r="K301" s="4">
        <v>4</v>
      </c>
      <c r="L301">
        <v>0</v>
      </c>
      <c r="M301">
        <v>3</v>
      </c>
      <c r="N301" t="s">
        <v>113</v>
      </c>
      <c r="O301" t="s">
        <v>56</v>
      </c>
      <c r="P301">
        <v>0</v>
      </c>
      <c r="Q301">
        <v>4.2</v>
      </c>
      <c r="R301">
        <v>1</v>
      </c>
      <c r="S301">
        <v>0</v>
      </c>
      <c r="T301">
        <v>0</v>
      </c>
      <c r="U301">
        <f t="shared" si="4"/>
        <v>4.2</v>
      </c>
      <c r="V301">
        <v>1</v>
      </c>
      <c r="W301" t="s">
        <v>14</v>
      </c>
      <c r="X301" t="s">
        <v>14</v>
      </c>
      <c r="Y301">
        <v>1E-4</v>
      </c>
      <c r="Z301">
        <v>0</v>
      </c>
      <c r="AA301">
        <v>0</v>
      </c>
      <c r="AB301" t="s">
        <v>14</v>
      </c>
      <c r="AC301">
        <v>0</v>
      </c>
      <c r="AD301">
        <v>0</v>
      </c>
      <c r="AE301" t="s">
        <v>14</v>
      </c>
      <c r="AF301" t="s">
        <v>14</v>
      </c>
      <c r="AG301">
        <v>1E-4</v>
      </c>
      <c r="AH301">
        <v>0</v>
      </c>
      <c r="AI301">
        <v>1E-4</v>
      </c>
      <c r="AJ301">
        <v>0</v>
      </c>
      <c r="AK301" t="s">
        <v>14</v>
      </c>
      <c r="AL301" t="s">
        <v>14</v>
      </c>
      <c r="AM301" t="s">
        <v>14</v>
      </c>
      <c r="AN301" t="s">
        <v>14</v>
      </c>
    </row>
    <row r="302" spans="1:40">
      <c r="A302" t="s">
        <v>87</v>
      </c>
      <c r="B302" t="s">
        <v>158</v>
      </c>
      <c r="C302" t="s">
        <v>92</v>
      </c>
      <c r="D302" t="s">
        <v>107</v>
      </c>
      <c r="E302">
        <v>2</v>
      </c>
      <c r="F302" t="s">
        <v>153</v>
      </c>
      <c r="G302" t="s">
        <v>165</v>
      </c>
      <c r="H302">
        <v>6</v>
      </c>
      <c r="I302">
        <v>0.11</v>
      </c>
      <c r="J302">
        <v>1.83</v>
      </c>
      <c r="K302">
        <v>1</v>
      </c>
      <c r="L302">
        <v>1</v>
      </c>
      <c r="M302">
        <v>4</v>
      </c>
      <c r="N302" t="s">
        <v>114</v>
      </c>
      <c r="O302" t="s">
        <v>56</v>
      </c>
      <c r="P302">
        <v>1</v>
      </c>
      <c r="Q302">
        <v>1E-4</v>
      </c>
      <c r="R302">
        <v>0</v>
      </c>
      <c r="S302">
        <v>0</v>
      </c>
      <c r="T302">
        <v>0</v>
      </c>
      <c r="U302">
        <f t="shared" si="4"/>
        <v>1E-4</v>
      </c>
      <c r="V302">
        <v>0</v>
      </c>
      <c r="W302">
        <v>2354.8000000000002</v>
      </c>
      <c r="X302">
        <v>1</v>
      </c>
      <c r="Y302">
        <v>8</v>
      </c>
      <c r="Z302">
        <v>3</v>
      </c>
      <c r="AA302">
        <v>1</v>
      </c>
      <c r="AB302">
        <v>1</v>
      </c>
      <c r="AC302">
        <v>0</v>
      </c>
      <c r="AD302">
        <v>0</v>
      </c>
      <c r="AE302">
        <v>1E-4</v>
      </c>
      <c r="AF302">
        <v>0</v>
      </c>
      <c r="AG302">
        <v>1E-4</v>
      </c>
      <c r="AH302">
        <v>0</v>
      </c>
      <c r="AI302">
        <v>1E-4</v>
      </c>
      <c r="AJ302">
        <v>0</v>
      </c>
      <c r="AK302">
        <v>17</v>
      </c>
      <c r="AL302">
        <v>0</v>
      </c>
      <c r="AM302">
        <v>3</v>
      </c>
      <c r="AN302">
        <v>3.8</v>
      </c>
    </row>
    <row r="303" spans="1:40">
      <c r="A303" t="s">
        <v>87</v>
      </c>
      <c r="B303" t="s">
        <v>158</v>
      </c>
      <c r="C303" t="s">
        <v>92</v>
      </c>
      <c r="D303" t="s">
        <v>108</v>
      </c>
      <c r="E303">
        <v>2</v>
      </c>
      <c r="F303" t="s">
        <v>153</v>
      </c>
      <c r="G303" t="s">
        <v>166</v>
      </c>
      <c r="H303">
        <v>6</v>
      </c>
      <c r="I303">
        <v>0.11</v>
      </c>
      <c r="J303">
        <v>1.83</v>
      </c>
      <c r="K303" s="4">
        <v>3</v>
      </c>
      <c r="L303">
        <v>0</v>
      </c>
      <c r="M303">
        <v>4</v>
      </c>
      <c r="N303" t="s">
        <v>114</v>
      </c>
      <c r="O303" t="s">
        <v>56</v>
      </c>
      <c r="P303">
        <v>1</v>
      </c>
      <c r="Q303">
        <v>1E-4</v>
      </c>
      <c r="R303">
        <v>0</v>
      </c>
      <c r="S303">
        <v>0</v>
      </c>
      <c r="T303">
        <v>0</v>
      </c>
      <c r="U303">
        <f t="shared" si="4"/>
        <v>1E-4</v>
      </c>
      <c r="V303">
        <v>0</v>
      </c>
      <c r="W303">
        <v>1E-4</v>
      </c>
      <c r="X303">
        <v>0</v>
      </c>
      <c r="Y303">
        <v>1E-4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1E-4</v>
      </c>
      <c r="AF303">
        <v>0</v>
      </c>
      <c r="AG303">
        <v>1E-4</v>
      </c>
      <c r="AH303">
        <v>0</v>
      </c>
      <c r="AI303">
        <v>1E-4</v>
      </c>
      <c r="AJ303">
        <v>0</v>
      </c>
      <c r="AK303">
        <v>0</v>
      </c>
      <c r="AL303">
        <v>4</v>
      </c>
      <c r="AM303">
        <v>13</v>
      </c>
      <c r="AN303">
        <v>2400</v>
      </c>
    </row>
    <row r="304" spans="1:40">
      <c r="A304" t="s">
        <v>87</v>
      </c>
      <c r="B304" t="s">
        <v>158</v>
      </c>
      <c r="C304" t="s">
        <v>93</v>
      </c>
      <c r="D304" t="s">
        <v>107</v>
      </c>
      <c r="E304">
        <v>2</v>
      </c>
      <c r="F304" t="s">
        <v>153</v>
      </c>
      <c r="G304" t="s">
        <v>165</v>
      </c>
      <c r="H304">
        <v>6</v>
      </c>
      <c r="I304">
        <v>0.2</v>
      </c>
      <c r="J304">
        <v>1.65</v>
      </c>
      <c r="K304">
        <v>1</v>
      </c>
      <c r="L304">
        <v>1</v>
      </c>
      <c r="M304">
        <v>4</v>
      </c>
      <c r="N304" t="s">
        <v>114</v>
      </c>
      <c r="O304" t="s">
        <v>56</v>
      </c>
      <c r="P304">
        <v>0</v>
      </c>
      <c r="Q304">
        <v>1E-4</v>
      </c>
      <c r="R304">
        <v>0</v>
      </c>
      <c r="S304">
        <v>0</v>
      </c>
      <c r="T304">
        <v>0</v>
      </c>
      <c r="U304">
        <f t="shared" si="4"/>
        <v>1E-4</v>
      </c>
      <c r="V304">
        <v>0</v>
      </c>
      <c r="W304" t="s">
        <v>14</v>
      </c>
      <c r="X304" t="s">
        <v>14</v>
      </c>
      <c r="Y304">
        <v>7.8</v>
      </c>
      <c r="Z304">
        <v>1</v>
      </c>
      <c r="AA304">
        <v>1</v>
      </c>
      <c r="AB304" t="s">
        <v>14</v>
      </c>
      <c r="AC304">
        <v>0</v>
      </c>
      <c r="AD304">
        <v>0</v>
      </c>
      <c r="AE304" t="s">
        <v>14</v>
      </c>
      <c r="AF304" t="s">
        <v>14</v>
      </c>
      <c r="AG304">
        <v>1E-4</v>
      </c>
      <c r="AH304">
        <v>0</v>
      </c>
      <c r="AI304">
        <v>1E-4</v>
      </c>
      <c r="AJ304">
        <v>0</v>
      </c>
      <c r="AK304" t="s">
        <v>14</v>
      </c>
      <c r="AL304" t="s">
        <v>14</v>
      </c>
      <c r="AM304" t="s">
        <v>14</v>
      </c>
      <c r="AN304" t="s">
        <v>14</v>
      </c>
    </row>
    <row r="305" spans="1:40">
      <c r="A305" t="s">
        <v>87</v>
      </c>
      <c r="B305" t="s">
        <v>158</v>
      </c>
      <c r="C305" t="s">
        <v>93</v>
      </c>
      <c r="D305" t="s">
        <v>109</v>
      </c>
      <c r="E305">
        <v>2</v>
      </c>
      <c r="F305" t="s">
        <v>153</v>
      </c>
      <c r="G305" t="s">
        <v>166</v>
      </c>
      <c r="H305">
        <v>6</v>
      </c>
      <c r="I305">
        <v>0.2</v>
      </c>
      <c r="J305">
        <v>1.65</v>
      </c>
      <c r="K305" s="4">
        <v>2</v>
      </c>
      <c r="L305">
        <v>0</v>
      </c>
      <c r="M305">
        <v>4</v>
      </c>
      <c r="N305" t="s">
        <v>114</v>
      </c>
      <c r="O305" t="s">
        <v>56</v>
      </c>
      <c r="P305">
        <v>1</v>
      </c>
      <c r="Q305">
        <v>1E-4</v>
      </c>
      <c r="R305">
        <v>0</v>
      </c>
      <c r="S305">
        <v>0</v>
      </c>
      <c r="T305">
        <v>0</v>
      </c>
      <c r="U305">
        <f t="shared" si="4"/>
        <v>1E-4</v>
      </c>
      <c r="V305">
        <v>0</v>
      </c>
      <c r="W305">
        <v>1E-4</v>
      </c>
      <c r="X305">
        <v>0</v>
      </c>
      <c r="Y305">
        <v>1E-4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1E-4</v>
      </c>
      <c r="AF305">
        <v>0</v>
      </c>
      <c r="AG305">
        <v>376.2</v>
      </c>
      <c r="AH305">
        <v>1</v>
      </c>
      <c r="AI305">
        <v>1E-4</v>
      </c>
      <c r="AJ305">
        <v>0</v>
      </c>
      <c r="AK305">
        <v>0</v>
      </c>
      <c r="AL305">
        <v>0</v>
      </c>
      <c r="AM305">
        <v>20</v>
      </c>
      <c r="AN305">
        <v>2400</v>
      </c>
    </row>
    <row r="306" spans="1:40">
      <c r="A306" t="s">
        <v>87</v>
      </c>
      <c r="B306" t="s">
        <v>158</v>
      </c>
      <c r="C306" t="s">
        <v>94</v>
      </c>
      <c r="D306" t="s">
        <v>107</v>
      </c>
      <c r="E306">
        <v>2</v>
      </c>
      <c r="F306" t="s">
        <v>152</v>
      </c>
      <c r="G306" t="s">
        <v>165</v>
      </c>
      <c r="H306">
        <v>6</v>
      </c>
      <c r="I306">
        <v>7.0000000000000007E-2</v>
      </c>
      <c r="J306">
        <v>1.6</v>
      </c>
      <c r="K306">
        <v>1</v>
      </c>
      <c r="L306">
        <v>1</v>
      </c>
      <c r="M306">
        <v>4</v>
      </c>
      <c r="N306" t="s">
        <v>114</v>
      </c>
      <c r="O306" t="s">
        <v>56</v>
      </c>
      <c r="P306">
        <v>0</v>
      </c>
      <c r="Q306">
        <v>1E-4</v>
      </c>
      <c r="R306">
        <v>0</v>
      </c>
      <c r="S306">
        <v>0</v>
      </c>
      <c r="T306">
        <v>0</v>
      </c>
      <c r="U306">
        <f t="shared" si="4"/>
        <v>1E-4</v>
      </c>
      <c r="V306">
        <v>0</v>
      </c>
      <c r="W306" t="s">
        <v>14</v>
      </c>
      <c r="X306" t="s">
        <v>14</v>
      </c>
      <c r="Y306">
        <v>1E-4</v>
      </c>
      <c r="Z306">
        <v>0</v>
      </c>
      <c r="AA306">
        <v>0</v>
      </c>
      <c r="AB306" t="s">
        <v>14</v>
      </c>
      <c r="AC306">
        <v>0</v>
      </c>
      <c r="AD306">
        <v>0</v>
      </c>
      <c r="AE306" t="s">
        <v>14</v>
      </c>
      <c r="AF306" t="s">
        <v>14</v>
      </c>
      <c r="AG306">
        <v>1E-4</v>
      </c>
      <c r="AH306">
        <v>0</v>
      </c>
      <c r="AI306">
        <v>1E-4</v>
      </c>
      <c r="AJ306">
        <v>0</v>
      </c>
      <c r="AK306" t="s">
        <v>14</v>
      </c>
      <c r="AL306" t="s">
        <v>14</v>
      </c>
      <c r="AM306" t="s">
        <v>14</v>
      </c>
      <c r="AN306" t="s">
        <v>14</v>
      </c>
    </row>
    <row r="307" spans="1:40">
      <c r="A307" t="s">
        <v>87</v>
      </c>
      <c r="B307" t="s">
        <v>158</v>
      </c>
      <c r="C307" t="s">
        <v>94</v>
      </c>
      <c r="D307" t="s">
        <v>110</v>
      </c>
      <c r="E307">
        <v>2</v>
      </c>
      <c r="F307" t="s">
        <v>152</v>
      </c>
      <c r="G307" t="s">
        <v>165</v>
      </c>
      <c r="H307">
        <v>6</v>
      </c>
      <c r="I307">
        <v>7.0000000000000007E-2</v>
      </c>
      <c r="J307">
        <v>1.6</v>
      </c>
      <c r="K307" s="4">
        <v>5</v>
      </c>
      <c r="L307">
        <v>0</v>
      </c>
      <c r="M307">
        <v>4</v>
      </c>
      <c r="N307" t="s">
        <v>114</v>
      </c>
      <c r="O307" t="s">
        <v>56</v>
      </c>
      <c r="P307">
        <v>1</v>
      </c>
      <c r="Q307">
        <v>1E-4</v>
      </c>
      <c r="R307">
        <v>0</v>
      </c>
      <c r="S307">
        <v>0</v>
      </c>
      <c r="T307">
        <v>0</v>
      </c>
      <c r="U307">
        <f t="shared" si="4"/>
        <v>1E-4</v>
      </c>
      <c r="V307">
        <v>0</v>
      </c>
      <c r="W307">
        <v>1E-4</v>
      </c>
      <c r="X307">
        <v>0</v>
      </c>
      <c r="Y307">
        <v>1E-4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1E-4</v>
      </c>
      <c r="AF307">
        <v>0</v>
      </c>
      <c r="AG307">
        <v>1E-4</v>
      </c>
      <c r="AH307">
        <v>0</v>
      </c>
      <c r="AI307">
        <v>1E-4</v>
      </c>
      <c r="AJ307">
        <v>0</v>
      </c>
      <c r="AK307">
        <v>0</v>
      </c>
      <c r="AL307">
        <v>0</v>
      </c>
      <c r="AM307">
        <v>20</v>
      </c>
      <c r="AN307">
        <v>2400</v>
      </c>
    </row>
    <row r="308" spans="1:40">
      <c r="A308" t="s">
        <v>87</v>
      </c>
      <c r="B308" t="s">
        <v>158</v>
      </c>
      <c r="C308" t="s">
        <v>95</v>
      </c>
      <c r="D308" t="s">
        <v>107</v>
      </c>
      <c r="E308">
        <v>2</v>
      </c>
      <c r="F308" t="s">
        <v>152</v>
      </c>
      <c r="G308" t="s">
        <v>165</v>
      </c>
      <c r="H308">
        <v>6</v>
      </c>
      <c r="I308">
        <v>0.09</v>
      </c>
      <c r="J308">
        <v>0.85</v>
      </c>
      <c r="K308">
        <v>1</v>
      </c>
      <c r="L308">
        <v>1</v>
      </c>
      <c r="M308">
        <v>4</v>
      </c>
      <c r="N308" t="s">
        <v>114</v>
      </c>
      <c r="O308" t="s">
        <v>56</v>
      </c>
      <c r="P308">
        <v>0</v>
      </c>
      <c r="Q308">
        <v>1E-4</v>
      </c>
      <c r="R308">
        <v>0</v>
      </c>
      <c r="S308">
        <v>0</v>
      </c>
      <c r="T308">
        <v>0</v>
      </c>
      <c r="U308">
        <f t="shared" si="4"/>
        <v>1E-4</v>
      </c>
      <c r="V308">
        <v>0</v>
      </c>
      <c r="W308" t="s">
        <v>14</v>
      </c>
      <c r="X308" t="s">
        <v>14</v>
      </c>
      <c r="Y308">
        <v>1E-4</v>
      </c>
      <c r="Z308">
        <v>0</v>
      </c>
      <c r="AA308">
        <v>0</v>
      </c>
      <c r="AB308" t="s">
        <v>14</v>
      </c>
      <c r="AC308">
        <v>0</v>
      </c>
      <c r="AD308">
        <v>0</v>
      </c>
      <c r="AE308" t="s">
        <v>14</v>
      </c>
      <c r="AF308" t="s">
        <v>14</v>
      </c>
      <c r="AG308">
        <v>1E-4</v>
      </c>
      <c r="AH308">
        <v>0</v>
      </c>
      <c r="AI308">
        <v>1E-4</v>
      </c>
      <c r="AJ308">
        <v>0</v>
      </c>
      <c r="AK308" t="s">
        <v>14</v>
      </c>
      <c r="AL308" t="s">
        <v>14</v>
      </c>
      <c r="AM308" t="s">
        <v>14</v>
      </c>
      <c r="AN308" t="s">
        <v>14</v>
      </c>
    </row>
    <row r="309" spans="1:40">
      <c r="A309" t="s">
        <v>87</v>
      </c>
      <c r="B309" t="s">
        <v>158</v>
      </c>
      <c r="C309" t="s">
        <v>95</v>
      </c>
      <c r="D309" t="s">
        <v>111</v>
      </c>
      <c r="E309">
        <v>2</v>
      </c>
      <c r="F309" t="s">
        <v>152</v>
      </c>
      <c r="G309" t="s">
        <v>165</v>
      </c>
      <c r="H309">
        <v>6</v>
      </c>
      <c r="I309">
        <v>0.09</v>
      </c>
      <c r="J309">
        <v>0.85</v>
      </c>
      <c r="K309" s="4">
        <v>6</v>
      </c>
      <c r="L309">
        <v>0</v>
      </c>
      <c r="M309">
        <v>4</v>
      </c>
      <c r="N309" t="s">
        <v>114</v>
      </c>
      <c r="O309" t="s">
        <v>56</v>
      </c>
      <c r="P309">
        <v>1</v>
      </c>
      <c r="Q309">
        <v>1E-4</v>
      </c>
      <c r="R309">
        <v>0</v>
      </c>
      <c r="S309">
        <v>0</v>
      </c>
      <c r="T309">
        <v>0</v>
      </c>
      <c r="U309">
        <f t="shared" si="4"/>
        <v>1E-4</v>
      </c>
      <c r="V309">
        <v>0</v>
      </c>
      <c r="W309">
        <v>1E-4</v>
      </c>
      <c r="X309">
        <v>0</v>
      </c>
      <c r="Y309">
        <v>1E-4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1E-4</v>
      </c>
      <c r="AF309">
        <v>0</v>
      </c>
      <c r="AG309">
        <v>1E-4</v>
      </c>
      <c r="AH309">
        <v>0</v>
      </c>
      <c r="AI309">
        <v>1E-4</v>
      </c>
      <c r="AJ309">
        <v>0</v>
      </c>
      <c r="AK309">
        <v>0</v>
      </c>
      <c r="AL309">
        <v>0</v>
      </c>
      <c r="AM309">
        <v>20</v>
      </c>
      <c r="AN309">
        <v>2400</v>
      </c>
    </row>
    <row r="310" spans="1:40">
      <c r="A310" t="s">
        <v>87</v>
      </c>
      <c r="B310" t="s">
        <v>158</v>
      </c>
      <c r="C310" t="s">
        <v>96</v>
      </c>
      <c r="D310" t="s">
        <v>107</v>
      </c>
      <c r="E310">
        <v>2</v>
      </c>
      <c r="F310" t="s">
        <v>153</v>
      </c>
      <c r="G310" t="s">
        <v>165</v>
      </c>
      <c r="H310">
        <v>6</v>
      </c>
      <c r="I310">
        <v>0.04</v>
      </c>
      <c r="J310">
        <v>0.43</v>
      </c>
      <c r="K310">
        <v>1</v>
      </c>
      <c r="L310">
        <v>1</v>
      </c>
      <c r="M310">
        <v>4</v>
      </c>
      <c r="N310" t="s">
        <v>114</v>
      </c>
      <c r="O310" t="s">
        <v>56</v>
      </c>
      <c r="P310">
        <v>0</v>
      </c>
      <c r="Q310">
        <v>1E-4</v>
      </c>
      <c r="R310">
        <v>0</v>
      </c>
      <c r="S310">
        <v>0</v>
      </c>
      <c r="T310">
        <v>0</v>
      </c>
      <c r="U310">
        <f t="shared" si="4"/>
        <v>1E-4</v>
      </c>
      <c r="V310">
        <v>0</v>
      </c>
      <c r="W310" t="s">
        <v>14</v>
      </c>
      <c r="X310" t="s">
        <v>14</v>
      </c>
      <c r="Y310">
        <v>1E-4</v>
      </c>
      <c r="Z310">
        <v>0</v>
      </c>
      <c r="AA310">
        <v>0</v>
      </c>
      <c r="AB310" t="s">
        <v>14</v>
      </c>
      <c r="AC310">
        <v>0</v>
      </c>
      <c r="AD310">
        <v>0</v>
      </c>
      <c r="AE310" t="s">
        <v>14</v>
      </c>
      <c r="AF310" t="s">
        <v>14</v>
      </c>
      <c r="AG310">
        <v>1E-4</v>
      </c>
      <c r="AH310">
        <v>0</v>
      </c>
      <c r="AI310">
        <v>1E-4</v>
      </c>
      <c r="AJ310">
        <v>0</v>
      </c>
      <c r="AK310" t="s">
        <v>14</v>
      </c>
      <c r="AL310" t="s">
        <v>14</v>
      </c>
      <c r="AM310" t="s">
        <v>14</v>
      </c>
      <c r="AN310" t="s">
        <v>14</v>
      </c>
    </row>
    <row r="311" spans="1:40">
      <c r="A311" t="s">
        <v>87</v>
      </c>
      <c r="B311" t="s">
        <v>158</v>
      </c>
      <c r="C311" t="s">
        <v>96</v>
      </c>
      <c r="D311" t="s">
        <v>112</v>
      </c>
      <c r="E311">
        <v>2</v>
      </c>
      <c r="F311" t="s">
        <v>153</v>
      </c>
      <c r="G311" t="s">
        <v>166</v>
      </c>
      <c r="H311">
        <v>6</v>
      </c>
      <c r="I311">
        <v>0.04</v>
      </c>
      <c r="J311">
        <v>0.43</v>
      </c>
      <c r="K311" s="4">
        <v>4</v>
      </c>
      <c r="L311">
        <v>0</v>
      </c>
      <c r="M311">
        <v>4</v>
      </c>
      <c r="N311" t="s">
        <v>114</v>
      </c>
      <c r="O311" t="s">
        <v>56</v>
      </c>
      <c r="P311">
        <v>1</v>
      </c>
      <c r="Q311">
        <v>1E-4</v>
      </c>
      <c r="R311">
        <v>0</v>
      </c>
      <c r="S311">
        <v>0</v>
      </c>
      <c r="T311">
        <v>0</v>
      </c>
      <c r="U311">
        <f t="shared" si="4"/>
        <v>1E-4</v>
      </c>
      <c r="V311">
        <v>0</v>
      </c>
      <c r="W311">
        <v>1E-4</v>
      </c>
      <c r="X311">
        <v>0</v>
      </c>
      <c r="Y311">
        <v>1E-4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1E-4</v>
      </c>
      <c r="AF311">
        <v>0</v>
      </c>
      <c r="AG311">
        <v>3.4</v>
      </c>
      <c r="AH311">
        <v>1</v>
      </c>
      <c r="AI311">
        <v>1E-4</v>
      </c>
      <c r="AJ311">
        <v>0</v>
      </c>
      <c r="AK311">
        <v>0</v>
      </c>
      <c r="AL311">
        <v>0</v>
      </c>
      <c r="AM311">
        <v>20</v>
      </c>
      <c r="AN311">
        <v>2400</v>
      </c>
    </row>
    <row r="312" spans="1:40">
      <c r="A312" t="s">
        <v>87</v>
      </c>
      <c r="B312" t="s">
        <v>158</v>
      </c>
      <c r="C312" t="s">
        <v>97</v>
      </c>
      <c r="D312" t="s">
        <v>108</v>
      </c>
      <c r="E312">
        <v>2</v>
      </c>
      <c r="F312" t="s">
        <v>154</v>
      </c>
      <c r="G312" t="s">
        <v>166</v>
      </c>
      <c r="H312">
        <v>6</v>
      </c>
      <c r="I312">
        <v>0.12</v>
      </c>
      <c r="J312">
        <v>1.93</v>
      </c>
      <c r="K312" s="4">
        <v>3</v>
      </c>
      <c r="L312">
        <v>0</v>
      </c>
      <c r="M312">
        <v>4</v>
      </c>
      <c r="N312" t="s">
        <v>114</v>
      </c>
      <c r="O312" t="s">
        <v>56</v>
      </c>
      <c r="P312">
        <v>0</v>
      </c>
      <c r="Q312">
        <v>1E-4</v>
      </c>
      <c r="R312">
        <v>0</v>
      </c>
      <c r="S312">
        <v>0</v>
      </c>
      <c r="T312">
        <v>0</v>
      </c>
      <c r="U312">
        <f t="shared" si="4"/>
        <v>1E-4</v>
      </c>
      <c r="V312">
        <v>0</v>
      </c>
      <c r="W312" t="s">
        <v>14</v>
      </c>
      <c r="X312" t="s">
        <v>14</v>
      </c>
      <c r="Y312">
        <v>1E-4</v>
      </c>
      <c r="Z312">
        <v>0</v>
      </c>
      <c r="AA312">
        <v>0</v>
      </c>
      <c r="AB312" t="s">
        <v>14</v>
      </c>
      <c r="AC312">
        <v>0</v>
      </c>
      <c r="AD312">
        <v>0</v>
      </c>
      <c r="AE312" t="s">
        <v>14</v>
      </c>
      <c r="AF312" t="s">
        <v>14</v>
      </c>
      <c r="AG312">
        <v>1E-4</v>
      </c>
      <c r="AH312">
        <v>0</v>
      </c>
      <c r="AI312">
        <v>1E-4</v>
      </c>
      <c r="AJ312">
        <v>0</v>
      </c>
      <c r="AK312" t="s">
        <v>14</v>
      </c>
      <c r="AL312" t="s">
        <v>14</v>
      </c>
      <c r="AM312" t="s">
        <v>14</v>
      </c>
      <c r="AN312" t="s">
        <v>14</v>
      </c>
    </row>
    <row r="313" spans="1:40">
      <c r="A313" t="s">
        <v>87</v>
      </c>
      <c r="B313" t="s">
        <v>158</v>
      </c>
      <c r="C313" t="s">
        <v>97</v>
      </c>
      <c r="D313" t="s">
        <v>109</v>
      </c>
      <c r="E313">
        <v>2</v>
      </c>
      <c r="F313" t="s">
        <v>154</v>
      </c>
      <c r="G313" t="s">
        <v>166</v>
      </c>
      <c r="H313">
        <v>6</v>
      </c>
      <c r="I313">
        <v>0.12</v>
      </c>
      <c r="J313">
        <v>1.93</v>
      </c>
      <c r="K313" s="4">
        <v>2</v>
      </c>
      <c r="L313">
        <v>0</v>
      </c>
      <c r="M313">
        <v>4</v>
      </c>
      <c r="N313" t="s">
        <v>114</v>
      </c>
      <c r="O313" t="s">
        <v>56</v>
      </c>
      <c r="P313">
        <v>0</v>
      </c>
      <c r="Q313">
        <v>1E-4</v>
      </c>
      <c r="R313">
        <v>0</v>
      </c>
      <c r="S313">
        <v>0</v>
      </c>
      <c r="T313">
        <v>0</v>
      </c>
      <c r="U313">
        <f t="shared" si="4"/>
        <v>1E-4</v>
      </c>
      <c r="V313">
        <v>0</v>
      </c>
      <c r="W313" t="s">
        <v>14</v>
      </c>
      <c r="X313" t="s">
        <v>14</v>
      </c>
      <c r="Y313">
        <v>1E-4</v>
      </c>
      <c r="Z313">
        <v>0</v>
      </c>
      <c r="AA313">
        <v>0</v>
      </c>
      <c r="AB313" t="s">
        <v>14</v>
      </c>
      <c r="AC313">
        <v>0</v>
      </c>
      <c r="AD313">
        <v>0</v>
      </c>
      <c r="AE313" t="s">
        <v>14</v>
      </c>
      <c r="AF313" t="s">
        <v>14</v>
      </c>
      <c r="AG313">
        <v>1E-4</v>
      </c>
      <c r="AH313">
        <v>0</v>
      </c>
      <c r="AI313">
        <v>1E-4</v>
      </c>
      <c r="AJ313">
        <v>0</v>
      </c>
      <c r="AK313" t="s">
        <v>14</v>
      </c>
      <c r="AL313" t="s">
        <v>14</v>
      </c>
      <c r="AM313" t="s">
        <v>14</v>
      </c>
      <c r="AN313" t="s">
        <v>14</v>
      </c>
    </row>
    <row r="314" spans="1:40">
      <c r="A314" t="s">
        <v>87</v>
      </c>
      <c r="B314" t="s">
        <v>158</v>
      </c>
      <c r="C314" t="s">
        <v>98</v>
      </c>
      <c r="D314" t="s">
        <v>108</v>
      </c>
      <c r="E314">
        <v>2</v>
      </c>
      <c r="F314" t="s">
        <v>153</v>
      </c>
      <c r="G314" t="s">
        <v>166</v>
      </c>
      <c r="H314">
        <v>6</v>
      </c>
      <c r="I314">
        <v>0.08</v>
      </c>
      <c r="J314">
        <v>1.51</v>
      </c>
      <c r="K314" s="4">
        <v>3</v>
      </c>
      <c r="L314">
        <v>0</v>
      </c>
      <c r="M314">
        <v>4</v>
      </c>
      <c r="N314" t="s">
        <v>114</v>
      </c>
      <c r="O314" t="s">
        <v>56</v>
      </c>
      <c r="P314">
        <v>0</v>
      </c>
      <c r="Q314">
        <v>1E-4</v>
      </c>
      <c r="R314">
        <v>0</v>
      </c>
      <c r="S314">
        <v>0</v>
      </c>
      <c r="T314">
        <v>0</v>
      </c>
      <c r="U314">
        <f t="shared" si="4"/>
        <v>1E-4</v>
      </c>
      <c r="V314">
        <v>0</v>
      </c>
      <c r="W314" t="s">
        <v>14</v>
      </c>
      <c r="X314" t="s">
        <v>14</v>
      </c>
      <c r="Y314">
        <v>1E-4</v>
      </c>
      <c r="Z314">
        <v>0</v>
      </c>
      <c r="AA314">
        <v>0</v>
      </c>
      <c r="AB314" t="s">
        <v>14</v>
      </c>
      <c r="AC314">
        <v>0</v>
      </c>
      <c r="AD314">
        <v>0</v>
      </c>
      <c r="AE314" t="s">
        <v>14</v>
      </c>
      <c r="AF314" t="s">
        <v>14</v>
      </c>
      <c r="AG314">
        <v>1E-4</v>
      </c>
      <c r="AH314">
        <v>0</v>
      </c>
      <c r="AI314">
        <v>1E-4</v>
      </c>
      <c r="AJ314">
        <v>0</v>
      </c>
      <c r="AK314" t="s">
        <v>14</v>
      </c>
      <c r="AL314" t="s">
        <v>14</v>
      </c>
      <c r="AM314" t="s">
        <v>14</v>
      </c>
      <c r="AN314" t="s">
        <v>14</v>
      </c>
    </row>
    <row r="315" spans="1:40">
      <c r="A315" t="s">
        <v>87</v>
      </c>
      <c r="B315" t="s">
        <v>158</v>
      </c>
      <c r="C315" t="s">
        <v>98</v>
      </c>
      <c r="D315" t="s">
        <v>110</v>
      </c>
      <c r="E315">
        <v>2</v>
      </c>
      <c r="F315" t="s">
        <v>153</v>
      </c>
      <c r="G315" t="s">
        <v>165</v>
      </c>
      <c r="H315">
        <v>6</v>
      </c>
      <c r="I315">
        <v>0.08</v>
      </c>
      <c r="J315">
        <v>1.51</v>
      </c>
      <c r="K315" s="4">
        <v>5</v>
      </c>
      <c r="L315">
        <v>0</v>
      </c>
      <c r="M315">
        <v>4</v>
      </c>
      <c r="N315" t="s">
        <v>114</v>
      </c>
      <c r="O315" t="s">
        <v>56</v>
      </c>
      <c r="P315">
        <v>0</v>
      </c>
      <c r="Q315">
        <v>1E-4</v>
      </c>
      <c r="R315">
        <v>0</v>
      </c>
      <c r="S315">
        <v>0</v>
      </c>
      <c r="T315">
        <v>0</v>
      </c>
      <c r="U315">
        <f t="shared" si="4"/>
        <v>1E-4</v>
      </c>
      <c r="V315">
        <v>0</v>
      </c>
      <c r="W315" t="s">
        <v>14</v>
      </c>
      <c r="X315" t="s">
        <v>14</v>
      </c>
      <c r="Y315">
        <v>1E-4</v>
      </c>
      <c r="Z315">
        <v>0</v>
      </c>
      <c r="AA315">
        <v>0</v>
      </c>
      <c r="AB315" t="s">
        <v>14</v>
      </c>
      <c r="AC315">
        <v>0</v>
      </c>
      <c r="AD315">
        <v>0</v>
      </c>
      <c r="AE315" t="s">
        <v>14</v>
      </c>
      <c r="AF315" t="s">
        <v>14</v>
      </c>
      <c r="AG315">
        <v>1E-4</v>
      </c>
      <c r="AH315">
        <v>0</v>
      </c>
      <c r="AI315">
        <v>1E-4</v>
      </c>
      <c r="AJ315">
        <v>0</v>
      </c>
      <c r="AK315" t="s">
        <v>14</v>
      </c>
      <c r="AL315" t="s">
        <v>14</v>
      </c>
      <c r="AM315" t="s">
        <v>14</v>
      </c>
      <c r="AN315" t="s">
        <v>14</v>
      </c>
    </row>
    <row r="316" spans="1:40">
      <c r="A316" t="s">
        <v>87</v>
      </c>
      <c r="B316" t="s">
        <v>158</v>
      </c>
      <c r="C316" t="s">
        <v>99</v>
      </c>
      <c r="D316" t="s">
        <v>108</v>
      </c>
      <c r="E316">
        <v>2</v>
      </c>
      <c r="F316" t="s">
        <v>153</v>
      </c>
      <c r="G316" t="s">
        <v>166</v>
      </c>
      <c r="H316">
        <v>6</v>
      </c>
      <c r="I316">
        <v>0.13</v>
      </c>
      <c r="J316">
        <v>1.97</v>
      </c>
      <c r="K316" s="4">
        <v>3</v>
      </c>
      <c r="L316">
        <v>0</v>
      </c>
      <c r="M316">
        <v>4</v>
      </c>
      <c r="N316" t="s">
        <v>114</v>
      </c>
      <c r="O316" t="s">
        <v>56</v>
      </c>
      <c r="P316">
        <v>0</v>
      </c>
      <c r="Q316">
        <v>1E-4</v>
      </c>
      <c r="R316">
        <v>0</v>
      </c>
      <c r="S316">
        <v>0</v>
      </c>
      <c r="T316">
        <v>0</v>
      </c>
      <c r="U316">
        <f t="shared" si="4"/>
        <v>1E-4</v>
      </c>
      <c r="V316">
        <v>0</v>
      </c>
      <c r="W316" t="s">
        <v>14</v>
      </c>
      <c r="X316" t="s">
        <v>14</v>
      </c>
      <c r="Y316">
        <v>1E-4</v>
      </c>
      <c r="Z316">
        <v>0</v>
      </c>
      <c r="AA316">
        <v>0</v>
      </c>
      <c r="AB316" t="s">
        <v>14</v>
      </c>
      <c r="AC316">
        <v>0</v>
      </c>
      <c r="AD316">
        <v>0</v>
      </c>
      <c r="AE316" t="s">
        <v>14</v>
      </c>
      <c r="AF316" t="s">
        <v>14</v>
      </c>
      <c r="AG316">
        <v>1E-4</v>
      </c>
      <c r="AH316">
        <v>0</v>
      </c>
      <c r="AI316">
        <v>1E-4</v>
      </c>
      <c r="AJ316">
        <v>0</v>
      </c>
      <c r="AK316" t="s">
        <v>14</v>
      </c>
      <c r="AL316" t="s">
        <v>14</v>
      </c>
      <c r="AM316" t="s">
        <v>14</v>
      </c>
      <c r="AN316" t="s">
        <v>14</v>
      </c>
    </row>
    <row r="317" spans="1:40">
      <c r="A317" t="s">
        <v>87</v>
      </c>
      <c r="B317" t="s">
        <v>158</v>
      </c>
      <c r="C317" t="s">
        <v>99</v>
      </c>
      <c r="D317" t="s">
        <v>111</v>
      </c>
      <c r="E317">
        <v>2</v>
      </c>
      <c r="F317" t="s">
        <v>153</v>
      </c>
      <c r="G317" t="s">
        <v>165</v>
      </c>
      <c r="H317">
        <v>6</v>
      </c>
      <c r="I317">
        <v>0.13</v>
      </c>
      <c r="J317">
        <v>1.97</v>
      </c>
      <c r="K317" s="4">
        <v>6</v>
      </c>
      <c r="L317">
        <v>0</v>
      </c>
      <c r="M317">
        <v>4</v>
      </c>
      <c r="N317" t="s">
        <v>114</v>
      </c>
      <c r="O317" t="s">
        <v>56</v>
      </c>
      <c r="P317">
        <v>0</v>
      </c>
      <c r="Q317">
        <v>1E-4</v>
      </c>
      <c r="R317">
        <v>0</v>
      </c>
      <c r="S317">
        <v>0</v>
      </c>
      <c r="T317">
        <v>0</v>
      </c>
      <c r="U317">
        <f t="shared" si="4"/>
        <v>1E-4</v>
      </c>
      <c r="V317">
        <v>0</v>
      </c>
      <c r="W317" t="s">
        <v>14</v>
      </c>
      <c r="X317" t="s">
        <v>14</v>
      </c>
      <c r="Y317">
        <v>1E-4</v>
      </c>
      <c r="Z317">
        <v>0</v>
      </c>
      <c r="AA317">
        <v>0</v>
      </c>
      <c r="AB317" t="s">
        <v>14</v>
      </c>
      <c r="AC317">
        <v>0</v>
      </c>
      <c r="AD317">
        <v>0</v>
      </c>
      <c r="AE317" t="s">
        <v>14</v>
      </c>
      <c r="AF317" t="s">
        <v>14</v>
      </c>
      <c r="AG317">
        <v>1E-4</v>
      </c>
      <c r="AH317">
        <v>0</v>
      </c>
      <c r="AI317">
        <v>1E-4</v>
      </c>
      <c r="AJ317">
        <v>0</v>
      </c>
      <c r="AK317" t="s">
        <v>14</v>
      </c>
      <c r="AL317" t="s">
        <v>14</v>
      </c>
      <c r="AM317" t="s">
        <v>14</v>
      </c>
      <c r="AN317" t="s">
        <v>14</v>
      </c>
    </row>
    <row r="318" spans="1:40">
      <c r="A318" t="s">
        <v>87</v>
      </c>
      <c r="B318" t="s">
        <v>158</v>
      </c>
      <c r="C318" t="s">
        <v>100</v>
      </c>
      <c r="D318" t="s">
        <v>108</v>
      </c>
      <c r="E318">
        <v>2</v>
      </c>
      <c r="F318" t="s">
        <v>154</v>
      </c>
      <c r="G318" t="s">
        <v>166</v>
      </c>
      <c r="H318">
        <v>6</v>
      </c>
      <c r="I318">
        <v>0.09</v>
      </c>
      <c r="J318">
        <v>1.27</v>
      </c>
      <c r="K318" s="4">
        <v>3</v>
      </c>
      <c r="L318">
        <v>0</v>
      </c>
      <c r="M318">
        <v>4</v>
      </c>
      <c r="N318" t="s">
        <v>114</v>
      </c>
      <c r="O318" t="s">
        <v>56</v>
      </c>
      <c r="P318">
        <v>0</v>
      </c>
      <c r="Q318">
        <v>1E-4</v>
      </c>
      <c r="R318">
        <v>0</v>
      </c>
      <c r="S318">
        <v>0</v>
      </c>
      <c r="T318">
        <v>0</v>
      </c>
      <c r="U318">
        <f t="shared" si="4"/>
        <v>1E-4</v>
      </c>
      <c r="V318">
        <v>0</v>
      </c>
      <c r="W318" t="s">
        <v>14</v>
      </c>
      <c r="X318" t="s">
        <v>14</v>
      </c>
      <c r="Y318">
        <v>1E-4</v>
      </c>
      <c r="Z318">
        <v>0</v>
      </c>
      <c r="AA318">
        <v>0</v>
      </c>
      <c r="AB318" t="s">
        <v>14</v>
      </c>
      <c r="AC318">
        <v>0</v>
      </c>
      <c r="AD318">
        <v>0</v>
      </c>
      <c r="AE318" t="s">
        <v>14</v>
      </c>
      <c r="AF318" t="s">
        <v>14</v>
      </c>
      <c r="AG318">
        <v>1E-4</v>
      </c>
      <c r="AH318">
        <v>0</v>
      </c>
      <c r="AI318">
        <v>1E-4</v>
      </c>
      <c r="AJ318">
        <v>0</v>
      </c>
      <c r="AK318" t="s">
        <v>14</v>
      </c>
      <c r="AL318" t="s">
        <v>14</v>
      </c>
      <c r="AM318" t="s">
        <v>14</v>
      </c>
      <c r="AN318" t="s">
        <v>14</v>
      </c>
    </row>
    <row r="319" spans="1:40">
      <c r="A319" t="s">
        <v>87</v>
      </c>
      <c r="B319" t="s">
        <v>158</v>
      </c>
      <c r="C319" t="s">
        <v>100</v>
      </c>
      <c r="D319" t="s">
        <v>112</v>
      </c>
      <c r="E319">
        <v>2</v>
      </c>
      <c r="F319" t="s">
        <v>154</v>
      </c>
      <c r="G319" t="s">
        <v>166</v>
      </c>
      <c r="H319">
        <v>6</v>
      </c>
      <c r="I319">
        <v>0.09</v>
      </c>
      <c r="J319">
        <v>1.27</v>
      </c>
      <c r="K319" s="4">
        <v>4</v>
      </c>
      <c r="L319">
        <v>0</v>
      </c>
      <c r="M319">
        <v>4</v>
      </c>
      <c r="N319" t="s">
        <v>114</v>
      </c>
      <c r="O319" t="s">
        <v>56</v>
      </c>
      <c r="P319">
        <v>0</v>
      </c>
      <c r="Q319">
        <v>1E-4</v>
      </c>
      <c r="R319">
        <v>0</v>
      </c>
      <c r="S319">
        <v>0</v>
      </c>
      <c r="T319">
        <v>0</v>
      </c>
      <c r="U319">
        <f t="shared" si="4"/>
        <v>1E-4</v>
      </c>
      <c r="V319">
        <v>0</v>
      </c>
      <c r="W319" t="s">
        <v>14</v>
      </c>
      <c r="X319" t="s">
        <v>14</v>
      </c>
      <c r="Y319">
        <v>1E-4</v>
      </c>
      <c r="Z319">
        <v>0</v>
      </c>
      <c r="AA319">
        <v>0</v>
      </c>
      <c r="AB319" t="s">
        <v>14</v>
      </c>
      <c r="AC319">
        <v>0</v>
      </c>
      <c r="AD319">
        <v>0</v>
      </c>
      <c r="AE319" t="s">
        <v>14</v>
      </c>
      <c r="AF319" t="s">
        <v>14</v>
      </c>
      <c r="AG319">
        <v>1E-4</v>
      </c>
      <c r="AH319">
        <v>0</v>
      </c>
      <c r="AI319">
        <v>1E-4</v>
      </c>
      <c r="AJ319">
        <v>0</v>
      </c>
      <c r="AK319" t="s">
        <v>14</v>
      </c>
      <c r="AL319" t="s">
        <v>14</v>
      </c>
      <c r="AM319" t="s">
        <v>14</v>
      </c>
      <c r="AN319" t="s">
        <v>14</v>
      </c>
    </row>
    <row r="320" spans="1:40">
      <c r="A320" t="s">
        <v>87</v>
      </c>
      <c r="B320" t="s">
        <v>158</v>
      </c>
      <c r="C320" t="s">
        <v>101</v>
      </c>
      <c r="D320" t="s">
        <v>109</v>
      </c>
      <c r="E320">
        <v>2</v>
      </c>
      <c r="F320" t="s">
        <v>153</v>
      </c>
      <c r="G320" t="s">
        <v>166</v>
      </c>
      <c r="H320">
        <v>6</v>
      </c>
      <c r="I320">
        <v>0.08</v>
      </c>
      <c r="J320">
        <v>0.84</v>
      </c>
      <c r="K320" s="4">
        <v>2</v>
      </c>
      <c r="L320">
        <v>0</v>
      </c>
      <c r="M320">
        <v>4</v>
      </c>
      <c r="N320" t="s">
        <v>114</v>
      </c>
      <c r="O320" t="s">
        <v>56</v>
      </c>
      <c r="P320">
        <v>0</v>
      </c>
      <c r="Q320">
        <v>1E-4</v>
      </c>
      <c r="R320">
        <v>0</v>
      </c>
      <c r="S320">
        <v>0</v>
      </c>
      <c r="T320">
        <v>0</v>
      </c>
      <c r="U320">
        <f t="shared" si="4"/>
        <v>1E-4</v>
      </c>
      <c r="V320">
        <v>0</v>
      </c>
      <c r="W320" t="s">
        <v>14</v>
      </c>
      <c r="X320" t="s">
        <v>14</v>
      </c>
      <c r="Y320">
        <v>1E-4</v>
      </c>
      <c r="Z320">
        <v>0</v>
      </c>
      <c r="AA320">
        <v>0</v>
      </c>
      <c r="AB320" t="s">
        <v>14</v>
      </c>
      <c r="AC320">
        <v>0</v>
      </c>
      <c r="AD320">
        <v>0</v>
      </c>
      <c r="AE320" t="s">
        <v>14</v>
      </c>
      <c r="AF320" t="s">
        <v>14</v>
      </c>
      <c r="AG320">
        <v>1E-4</v>
      </c>
      <c r="AH320">
        <v>0</v>
      </c>
      <c r="AI320">
        <v>1E-4</v>
      </c>
      <c r="AJ320">
        <v>0</v>
      </c>
      <c r="AK320" t="s">
        <v>14</v>
      </c>
      <c r="AL320" t="s">
        <v>14</v>
      </c>
      <c r="AM320" t="s">
        <v>14</v>
      </c>
      <c r="AN320" t="s">
        <v>14</v>
      </c>
    </row>
    <row r="321" spans="1:40">
      <c r="A321" t="s">
        <v>87</v>
      </c>
      <c r="B321" t="s">
        <v>158</v>
      </c>
      <c r="C321" t="s">
        <v>101</v>
      </c>
      <c r="D321" t="s">
        <v>110</v>
      </c>
      <c r="E321">
        <v>2</v>
      </c>
      <c r="F321" t="s">
        <v>153</v>
      </c>
      <c r="G321" t="s">
        <v>165</v>
      </c>
      <c r="H321">
        <v>6</v>
      </c>
      <c r="I321">
        <v>0.08</v>
      </c>
      <c r="J321">
        <v>0.84</v>
      </c>
      <c r="K321" s="4">
        <v>5</v>
      </c>
      <c r="L321">
        <v>0</v>
      </c>
      <c r="M321">
        <v>4</v>
      </c>
      <c r="N321" t="s">
        <v>114</v>
      </c>
      <c r="O321" t="s">
        <v>56</v>
      </c>
      <c r="P321">
        <v>0</v>
      </c>
      <c r="Q321">
        <v>1E-4</v>
      </c>
      <c r="R321">
        <v>0</v>
      </c>
      <c r="S321">
        <v>0</v>
      </c>
      <c r="T321">
        <v>0</v>
      </c>
      <c r="U321">
        <f t="shared" si="4"/>
        <v>1E-4</v>
      </c>
      <c r="V321">
        <v>0</v>
      </c>
      <c r="W321" t="s">
        <v>14</v>
      </c>
      <c r="X321" t="s">
        <v>14</v>
      </c>
      <c r="Y321">
        <v>1E-4</v>
      </c>
      <c r="Z321">
        <v>0</v>
      </c>
      <c r="AA321">
        <v>0</v>
      </c>
      <c r="AB321" t="s">
        <v>14</v>
      </c>
      <c r="AC321">
        <v>0</v>
      </c>
      <c r="AD321">
        <v>0</v>
      </c>
      <c r="AE321" t="s">
        <v>14</v>
      </c>
      <c r="AF321" t="s">
        <v>14</v>
      </c>
      <c r="AG321">
        <v>1E-4</v>
      </c>
      <c r="AH321">
        <v>0</v>
      </c>
      <c r="AI321">
        <v>1E-4</v>
      </c>
      <c r="AJ321">
        <v>0</v>
      </c>
      <c r="AK321" t="s">
        <v>14</v>
      </c>
      <c r="AL321" t="s">
        <v>14</v>
      </c>
      <c r="AM321" t="s">
        <v>14</v>
      </c>
      <c r="AN321" t="s">
        <v>14</v>
      </c>
    </row>
    <row r="322" spans="1:40">
      <c r="A322" t="s">
        <v>87</v>
      </c>
      <c r="B322" t="s">
        <v>158</v>
      </c>
      <c r="C322" t="s">
        <v>102</v>
      </c>
      <c r="D322" t="s">
        <v>109</v>
      </c>
      <c r="E322">
        <v>2</v>
      </c>
      <c r="F322" t="s">
        <v>153</v>
      </c>
      <c r="G322" t="s">
        <v>166</v>
      </c>
      <c r="H322">
        <v>6</v>
      </c>
      <c r="I322">
        <v>0.13</v>
      </c>
      <c r="J322">
        <v>0.28999999999999998</v>
      </c>
      <c r="K322" s="4">
        <v>2</v>
      </c>
      <c r="L322">
        <v>0</v>
      </c>
      <c r="M322">
        <v>4</v>
      </c>
      <c r="N322" t="s">
        <v>114</v>
      </c>
      <c r="O322" t="s">
        <v>56</v>
      </c>
      <c r="P322">
        <v>0</v>
      </c>
      <c r="Q322">
        <v>1E-4</v>
      </c>
      <c r="R322">
        <v>0</v>
      </c>
      <c r="S322">
        <v>0</v>
      </c>
      <c r="T322">
        <v>0</v>
      </c>
      <c r="U322">
        <f t="shared" ref="U322:U385" si="5">Q322+S322</f>
        <v>1E-4</v>
      </c>
      <c r="V322">
        <v>0</v>
      </c>
      <c r="W322" t="s">
        <v>14</v>
      </c>
      <c r="X322" t="s">
        <v>14</v>
      </c>
      <c r="Y322">
        <v>1E-4</v>
      </c>
      <c r="Z322">
        <v>0</v>
      </c>
      <c r="AA322">
        <v>0</v>
      </c>
      <c r="AB322" t="s">
        <v>14</v>
      </c>
      <c r="AC322">
        <v>0</v>
      </c>
      <c r="AD322">
        <v>0</v>
      </c>
      <c r="AE322" t="s">
        <v>14</v>
      </c>
      <c r="AF322" t="s">
        <v>14</v>
      </c>
      <c r="AG322">
        <v>1E-4</v>
      </c>
      <c r="AH322">
        <v>0</v>
      </c>
      <c r="AI322">
        <v>1E-4</v>
      </c>
      <c r="AJ322">
        <v>0</v>
      </c>
      <c r="AK322" t="s">
        <v>14</v>
      </c>
      <c r="AL322" t="s">
        <v>14</v>
      </c>
      <c r="AM322" t="s">
        <v>14</v>
      </c>
      <c r="AN322" t="s">
        <v>14</v>
      </c>
    </row>
    <row r="323" spans="1:40">
      <c r="A323" t="s">
        <v>87</v>
      </c>
      <c r="B323" t="s">
        <v>158</v>
      </c>
      <c r="C323" t="s">
        <v>102</v>
      </c>
      <c r="D323" t="s">
        <v>111</v>
      </c>
      <c r="E323">
        <v>2</v>
      </c>
      <c r="F323" t="s">
        <v>153</v>
      </c>
      <c r="G323" t="s">
        <v>165</v>
      </c>
      <c r="H323">
        <v>6</v>
      </c>
      <c r="I323">
        <v>0.13</v>
      </c>
      <c r="J323">
        <v>0.28999999999999998</v>
      </c>
      <c r="K323" s="4">
        <v>6</v>
      </c>
      <c r="L323">
        <v>0</v>
      </c>
      <c r="M323">
        <v>4</v>
      </c>
      <c r="N323" t="s">
        <v>114</v>
      </c>
      <c r="O323" t="s">
        <v>56</v>
      </c>
      <c r="P323">
        <v>0</v>
      </c>
      <c r="Q323">
        <v>1E-4</v>
      </c>
      <c r="R323">
        <v>0</v>
      </c>
      <c r="S323">
        <v>0</v>
      </c>
      <c r="T323">
        <v>0</v>
      </c>
      <c r="U323">
        <f t="shared" si="5"/>
        <v>1E-4</v>
      </c>
      <c r="V323">
        <v>0</v>
      </c>
      <c r="W323" t="s">
        <v>14</v>
      </c>
      <c r="X323" t="s">
        <v>14</v>
      </c>
      <c r="Y323">
        <v>1E-4</v>
      </c>
      <c r="Z323">
        <v>0</v>
      </c>
      <c r="AA323">
        <v>0</v>
      </c>
      <c r="AB323" t="s">
        <v>14</v>
      </c>
      <c r="AC323">
        <v>0</v>
      </c>
      <c r="AD323">
        <v>0</v>
      </c>
      <c r="AE323" t="s">
        <v>14</v>
      </c>
      <c r="AF323" t="s">
        <v>14</v>
      </c>
      <c r="AG323">
        <v>1E-4</v>
      </c>
      <c r="AH323">
        <v>0</v>
      </c>
      <c r="AI323">
        <v>1E-4</v>
      </c>
      <c r="AJ323">
        <v>0</v>
      </c>
      <c r="AK323" t="s">
        <v>14</v>
      </c>
      <c r="AL323" t="s">
        <v>14</v>
      </c>
      <c r="AM323" t="s">
        <v>14</v>
      </c>
      <c r="AN323" t="s">
        <v>14</v>
      </c>
    </row>
    <row r="324" spans="1:40">
      <c r="A324" t="s">
        <v>87</v>
      </c>
      <c r="B324" t="s">
        <v>158</v>
      </c>
      <c r="C324" t="s">
        <v>103</v>
      </c>
      <c r="D324" t="s">
        <v>109</v>
      </c>
      <c r="E324">
        <v>2</v>
      </c>
      <c r="F324" t="s">
        <v>154</v>
      </c>
      <c r="G324" t="s">
        <v>166</v>
      </c>
      <c r="H324">
        <v>6</v>
      </c>
      <c r="I324">
        <v>0.02</v>
      </c>
      <c r="J324">
        <v>0.16</v>
      </c>
      <c r="K324" s="4">
        <v>2</v>
      </c>
      <c r="L324">
        <v>0</v>
      </c>
      <c r="M324">
        <v>4</v>
      </c>
      <c r="N324" t="s">
        <v>114</v>
      </c>
      <c r="O324" t="s">
        <v>56</v>
      </c>
      <c r="P324">
        <v>0</v>
      </c>
      <c r="Q324">
        <v>1E-4</v>
      </c>
      <c r="R324">
        <v>0</v>
      </c>
      <c r="S324">
        <v>0</v>
      </c>
      <c r="T324">
        <v>0</v>
      </c>
      <c r="U324">
        <f t="shared" si="5"/>
        <v>1E-4</v>
      </c>
      <c r="V324">
        <v>0</v>
      </c>
      <c r="W324" t="s">
        <v>14</v>
      </c>
      <c r="X324" t="s">
        <v>14</v>
      </c>
      <c r="Y324">
        <v>1E-4</v>
      </c>
      <c r="Z324">
        <v>0</v>
      </c>
      <c r="AA324">
        <v>0</v>
      </c>
      <c r="AB324" t="s">
        <v>14</v>
      </c>
      <c r="AC324">
        <v>0</v>
      </c>
      <c r="AD324">
        <v>0</v>
      </c>
      <c r="AE324" t="s">
        <v>14</v>
      </c>
      <c r="AF324" t="s">
        <v>14</v>
      </c>
      <c r="AG324">
        <v>1E-4</v>
      </c>
      <c r="AH324">
        <v>0</v>
      </c>
      <c r="AI324">
        <v>1E-4</v>
      </c>
      <c r="AJ324">
        <v>0</v>
      </c>
      <c r="AK324" t="s">
        <v>14</v>
      </c>
      <c r="AL324" t="s">
        <v>14</v>
      </c>
      <c r="AM324" t="s">
        <v>14</v>
      </c>
      <c r="AN324" t="s">
        <v>14</v>
      </c>
    </row>
    <row r="325" spans="1:40">
      <c r="A325" t="s">
        <v>87</v>
      </c>
      <c r="B325" t="s">
        <v>158</v>
      </c>
      <c r="C325" t="s">
        <v>103</v>
      </c>
      <c r="D325" t="s">
        <v>112</v>
      </c>
      <c r="E325">
        <v>2</v>
      </c>
      <c r="F325" t="s">
        <v>154</v>
      </c>
      <c r="G325" t="s">
        <v>166</v>
      </c>
      <c r="H325">
        <v>6</v>
      </c>
      <c r="I325">
        <v>0.02</v>
      </c>
      <c r="J325">
        <v>0.16</v>
      </c>
      <c r="K325" s="4">
        <v>4</v>
      </c>
      <c r="L325">
        <v>0</v>
      </c>
      <c r="M325">
        <v>4</v>
      </c>
      <c r="N325" t="s">
        <v>114</v>
      </c>
      <c r="O325" t="s">
        <v>56</v>
      </c>
      <c r="P325">
        <v>0</v>
      </c>
      <c r="Q325">
        <v>1E-4</v>
      </c>
      <c r="R325">
        <v>0</v>
      </c>
      <c r="S325">
        <v>0</v>
      </c>
      <c r="T325">
        <v>0</v>
      </c>
      <c r="U325">
        <f t="shared" si="5"/>
        <v>1E-4</v>
      </c>
      <c r="V325">
        <v>0</v>
      </c>
      <c r="W325" t="s">
        <v>14</v>
      </c>
      <c r="X325" t="s">
        <v>14</v>
      </c>
      <c r="Y325">
        <v>1E-4</v>
      </c>
      <c r="Z325">
        <v>0</v>
      </c>
      <c r="AA325">
        <v>0</v>
      </c>
      <c r="AB325" t="s">
        <v>14</v>
      </c>
      <c r="AC325">
        <v>0</v>
      </c>
      <c r="AD325">
        <v>0</v>
      </c>
      <c r="AE325" t="s">
        <v>14</v>
      </c>
      <c r="AF325" t="s">
        <v>14</v>
      </c>
      <c r="AG325">
        <v>1E-4</v>
      </c>
      <c r="AH325">
        <v>0</v>
      </c>
      <c r="AI325">
        <v>1E-4</v>
      </c>
      <c r="AJ325">
        <v>0</v>
      </c>
      <c r="AK325" t="s">
        <v>14</v>
      </c>
      <c r="AL325" t="s">
        <v>14</v>
      </c>
      <c r="AM325" t="s">
        <v>14</v>
      </c>
      <c r="AN325" t="s">
        <v>14</v>
      </c>
    </row>
    <row r="326" spans="1:40">
      <c r="A326" t="s">
        <v>87</v>
      </c>
      <c r="B326" t="s">
        <v>158</v>
      </c>
      <c r="C326" t="s">
        <v>104</v>
      </c>
      <c r="D326" t="s">
        <v>110</v>
      </c>
      <c r="E326">
        <v>2</v>
      </c>
      <c r="F326" t="s">
        <v>152</v>
      </c>
      <c r="G326" t="s">
        <v>165</v>
      </c>
      <c r="H326">
        <v>6</v>
      </c>
      <c r="I326">
        <v>0.17</v>
      </c>
      <c r="J326">
        <v>1.61</v>
      </c>
      <c r="K326" s="4">
        <v>5</v>
      </c>
      <c r="L326">
        <v>0</v>
      </c>
      <c r="M326">
        <v>4</v>
      </c>
      <c r="N326" t="s">
        <v>114</v>
      </c>
      <c r="O326" t="s">
        <v>56</v>
      </c>
      <c r="P326">
        <v>0</v>
      </c>
      <c r="Q326">
        <v>1E-4</v>
      </c>
      <c r="R326">
        <v>0</v>
      </c>
      <c r="S326">
        <v>0</v>
      </c>
      <c r="T326">
        <v>0</v>
      </c>
      <c r="U326">
        <f t="shared" si="5"/>
        <v>1E-4</v>
      </c>
      <c r="V326">
        <v>0</v>
      </c>
      <c r="W326" t="s">
        <v>14</v>
      </c>
      <c r="X326" t="s">
        <v>14</v>
      </c>
      <c r="Y326">
        <v>1E-4</v>
      </c>
      <c r="Z326">
        <v>0</v>
      </c>
      <c r="AA326">
        <v>0</v>
      </c>
      <c r="AB326" t="s">
        <v>14</v>
      </c>
      <c r="AC326">
        <v>0</v>
      </c>
      <c r="AD326">
        <v>0</v>
      </c>
      <c r="AE326" t="s">
        <v>14</v>
      </c>
      <c r="AF326" t="s">
        <v>14</v>
      </c>
      <c r="AG326">
        <v>1E-4</v>
      </c>
      <c r="AH326">
        <v>0</v>
      </c>
      <c r="AI326">
        <v>1E-4</v>
      </c>
      <c r="AJ326">
        <v>0</v>
      </c>
      <c r="AK326" t="s">
        <v>14</v>
      </c>
      <c r="AL326" t="s">
        <v>14</v>
      </c>
      <c r="AM326" t="s">
        <v>14</v>
      </c>
      <c r="AN326" t="s">
        <v>14</v>
      </c>
    </row>
    <row r="327" spans="1:40">
      <c r="A327" t="s">
        <v>87</v>
      </c>
      <c r="B327" t="s">
        <v>158</v>
      </c>
      <c r="C327" t="s">
        <v>104</v>
      </c>
      <c r="D327" t="s">
        <v>111</v>
      </c>
      <c r="E327">
        <v>2</v>
      </c>
      <c r="F327" t="s">
        <v>152</v>
      </c>
      <c r="G327" t="s">
        <v>165</v>
      </c>
      <c r="H327">
        <v>6</v>
      </c>
      <c r="I327">
        <v>0.17</v>
      </c>
      <c r="J327">
        <v>1.61</v>
      </c>
      <c r="K327" s="4">
        <v>6</v>
      </c>
      <c r="L327">
        <v>0</v>
      </c>
      <c r="M327">
        <v>4</v>
      </c>
      <c r="N327" t="s">
        <v>114</v>
      </c>
      <c r="O327" t="s">
        <v>56</v>
      </c>
      <c r="P327">
        <v>0</v>
      </c>
      <c r="Q327">
        <v>1E-4</v>
      </c>
      <c r="R327">
        <v>0</v>
      </c>
      <c r="S327">
        <v>0</v>
      </c>
      <c r="T327">
        <v>0</v>
      </c>
      <c r="U327">
        <f t="shared" si="5"/>
        <v>1E-4</v>
      </c>
      <c r="V327">
        <v>0</v>
      </c>
      <c r="W327" t="s">
        <v>14</v>
      </c>
      <c r="X327" t="s">
        <v>14</v>
      </c>
      <c r="Y327">
        <v>1E-4</v>
      </c>
      <c r="Z327">
        <v>0</v>
      </c>
      <c r="AA327">
        <v>0</v>
      </c>
      <c r="AB327" t="s">
        <v>14</v>
      </c>
      <c r="AC327">
        <v>0</v>
      </c>
      <c r="AD327">
        <v>0</v>
      </c>
      <c r="AE327" t="s">
        <v>14</v>
      </c>
      <c r="AF327" t="s">
        <v>14</v>
      </c>
      <c r="AG327">
        <v>1E-4</v>
      </c>
      <c r="AH327">
        <v>0</v>
      </c>
      <c r="AI327">
        <v>1E-4</v>
      </c>
      <c r="AJ327">
        <v>0</v>
      </c>
      <c r="AK327" t="s">
        <v>14</v>
      </c>
      <c r="AL327" t="s">
        <v>14</v>
      </c>
      <c r="AM327" t="s">
        <v>14</v>
      </c>
      <c r="AN327" t="s">
        <v>14</v>
      </c>
    </row>
    <row r="328" spans="1:40">
      <c r="A328" t="s">
        <v>87</v>
      </c>
      <c r="B328" t="s">
        <v>158</v>
      </c>
      <c r="C328" t="s">
        <v>105</v>
      </c>
      <c r="D328" t="s">
        <v>110</v>
      </c>
      <c r="E328">
        <v>2</v>
      </c>
      <c r="F328" t="s">
        <v>153</v>
      </c>
      <c r="G328" t="s">
        <v>165</v>
      </c>
      <c r="H328">
        <v>6</v>
      </c>
      <c r="I328">
        <v>0.14000000000000001</v>
      </c>
      <c r="J328">
        <v>1.85</v>
      </c>
      <c r="K328" s="4">
        <v>5</v>
      </c>
      <c r="L328">
        <v>0</v>
      </c>
      <c r="M328">
        <v>4</v>
      </c>
      <c r="N328" t="s">
        <v>114</v>
      </c>
      <c r="O328" t="s">
        <v>56</v>
      </c>
      <c r="P328">
        <v>0</v>
      </c>
      <c r="Q328">
        <v>1E-4</v>
      </c>
      <c r="R328">
        <v>0</v>
      </c>
      <c r="S328">
        <v>0</v>
      </c>
      <c r="T328">
        <v>0</v>
      </c>
      <c r="U328">
        <f t="shared" si="5"/>
        <v>1E-4</v>
      </c>
      <c r="V328">
        <v>0</v>
      </c>
      <c r="W328" t="s">
        <v>14</v>
      </c>
      <c r="X328" t="s">
        <v>14</v>
      </c>
      <c r="Y328">
        <v>1E-4</v>
      </c>
      <c r="Z328">
        <v>0</v>
      </c>
      <c r="AA328">
        <v>0</v>
      </c>
      <c r="AB328" t="s">
        <v>14</v>
      </c>
      <c r="AC328">
        <v>0</v>
      </c>
      <c r="AD328">
        <v>0</v>
      </c>
      <c r="AE328" t="s">
        <v>14</v>
      </c>
      <c r="AF328" t="s">
        <v>14</v>
      </c>
      <c r="AG328">
        <v>1E-4</v>
      </c>
      <c r="AH328">
        <v>0</v>
      </c>
      <c r="AI328">
        <v>1E-4</v>
      </c>
      <c r="AJ328">
        <v>0</v>
      </c>
      <c r="AK328" t="s">
        <v>14</v>
      </c>
      <c r="AL328" t="s">
        <v>14</v>
      </c>
      <c r="AM328" t="s">
        <v>14</v>
      </c>
      <c r="AN328" t="s">
        <v>14</v>
      </c>
    </row>
    <row r="329" spans="1:40">
      <c r="A329" t="s">
        <v>87</v>
      </c>
      <c r="B329" t="s">
        <v>158</v>
      </c>
      <c r="C329" t="s">
        <v>105</v>
      </c>
      <c r="D329" t="s">
        <v>112</v>
      </c>
      <c r="E329">
        <v>2</v>
      </c>
      <c r="F329" t="s">
        <v>153</v>
      </c>
      <c r="G329" t="s">
        <v>166</v>
      </c>
      <c r="H329">
        <v>6</v>
      </c>
      <c r="I329">
        <v>0.14000000000000001</v>
      </c>
      <c r="J329">
        <v>1.85</v>
      </c>
      <c r="K329" s="4">
        <v>4</v>
      </c>
      <c r="L329">
        <v>0</v>
      </c>
      <c r="M329">
        <v>4</v>
      </c>
      <c r="N329" t="s">
        <v>114</v>
      </c>
      <c r="O329" t="s">
        <v>56</v>
      </c>
      <c r="P329">
        <v>0</v>
      </c>
      <c r="Q329">
        <v>1E-4</v>
      </c>
      <c r="R329">
        <v>0</v>
      </c>
      <c r="S329">
        <v>0</v>
      </c>
      <c r="T329">
        <v>0</v>
      </c>
      <c r="U329">
        <f t="shared" si="5"/>
        <v>1E-4</v>
      </c>
      <c r="V329">
        <v>0</v>
      </c>
      <c r="W329" t="s">
        <v>14</v>
      </c>
      <c r="X329" t="s">
        <v>14</v>
      </c>
      <c r="Y329">
        <v>1E-4</v>
      </c>
      <c r="Z329">
        <v>0</v>
      </c>
      <c r="AA329">
        <v>0</v>
      </c>
      <c r="AB329" t="s">
        <v>14</v>
      </c>
      <c r="AC329">
        <v>0</v>
      </c>
      <c r="AD329">
        <v>0</v>
      </c>
      <c r="AE329" t="s">
        <v>14</v>
      </c>
      <c r="AF329" t="s">
        <v>14</v>
      </c>
      <c r="AG329">
        <v>1E-4</v>
      </c>
      <c r="AH329">
        <v>0</v>
      </c>
      <c r="AI329">
        <v>1E-4</v>
      </c>
      <c r="AJ329">
        <v>0</v>
      </c>
      <c r="AK329" t="s">
        <v>14</v>
      </c>
      <c r="AL329" t="s">
        <v>14</v>
      </c>
      <c r="AM329" t="s">
        <v>14</v>
      </c>
      <c r="AN329" t="s">
        <v>14</v>
      </c>
    </row>
    <row r="330" spans="1:40">
      <c r="A330" t="s">
        <v>87</v>
      </c>
      <c r="B330" t="s">
        <v>158</v>
      </c>
      <c r="C330" t="s">
        <v>106</v>
      </c>
      <c r="D330" t="s">
        <v>111</v>
      </c>
      <c r="E330">
        <v>2</v>
      </c>
      <c r="F330" t="s">
        <v>153</v>
      </c>
      <c r="G330" t="s">
        <v>165</v>
      </c>
      <c r="H330">
        <v>6</v>
      </c>
      <c r="I330">
        <v>0.14000000000000001</v>
      </c>
      <c r="J330">
        <v>1.2</v>
      </c>
      <c r="K330" s="4">
        <v>6</v>
      </c>
      <c r="L330">
        <v>0</v>
      </c>
      <c r="M330">
        <v>4</v>
      </c>
      <c r="N330" t="s">
        <v>114</v>
      </c>
      <c r="O330" t="s">
        <v>56</v>
      </c>
      <c r="P330">
        <v>0</v>
      </c>
      <c r="Q330">
        <v>1E-4</v>
      </c>
      <c r="R330">
        <v>0</v>
      </c>
      <c r="S330">
        <v>0</v>
      </c>
      <c r="T330">
        <v>0</v>
      </c>
      <c r="U330">
        <f t="shared" si="5"/>
        <v>1E-4</v>
      </c>
      <c r="V330">
        <v>0</v>
      </c>
      <c r="W330" t="s">
        <v>14</v>
      </c>
      <c r="X330" t="s">
        <v>14</v>
      </c>
      <c r="Y330">
        <v>1E-4</v>
      </c>
      <c r="Z330">
        <v>0</v>
      </c>
      <c r="AA330">
        <v>0</v>
      </c>
      <c r="AB330" t="s">
        <v>14</v>
      </c>
      <c r="AC330">
        <v>0</v>
      </c>
      <c r="AD330">
        <v>0</v>
      </c>
      <c r="AE330" t="s">
        <v>14</v>
      </c>
      <c r="AF330" t="s">
        <v>14</v>
      </c>
      <c r="AG330">
        <v>1E-4</v>
      </c>
      <c r="AH330">
        <v>0</v>
      </c>
      <c r="AI330">
        <v>1E-4</v>
      </c>
      <c r="AJ330">
        <v>0</v>
      </c>
      <c r="AK330" t="s">
        <v>14</v>
      </c>
      <c r="AL330" t="s">
        <v>14</v>
      </c>
      <c r="AM330" t="s">
        <v>14</v>
      </c>
      <c r="AN330" t="s">
        <v>14</v>
      </c>
    </row>
    <row r="331" spans="1:40">
      <c r="A331" t="s">
        <v>87</v>
      </c>
      <c r="B331" t="s">
        <v>158</v>
      </c>
      <c r="C331" t="s">
        <v>106</v>
      </c>
      <c r="D331" t="s">
        <v>112</v>
      </c>
      <c r="E331">
        <v>2</v>
      </c>
      <c r="F331" t="s">
        <v>153</v>
      </c>
      <c r="G331" t="s">
        <v>166</v>
      </c>
      <c r="H331">
        <v>6</v>
      </c>
      <c r="I331">
        <v>0.14000000000000001</v>
      </c>
      <c r="J331">
        <v>1.2</v>
      </c>
      <c r="K331" s="4">
        <v>4</v>
      </c>
      <c r="L331">
        <v>0</v>
      </c>
      <c r="M331">
        <v>4</v>
      </c>
      <c r="N331" t="s">
        <v>114</v>
      </c>
      <c r="O331" t="s">
        <v>56</v>
      </c>
      <c r="P331">
        <v>0</v>
      </c>
      <c r="Q331">
        <v>1E-4</v>
      </c>
      <c r="R331">
        <v>0</v>
      </c>
      <c r="S331">
        <v>0</v>
      </c>
      <c r="T331">
        <v>0</v>
      </c>
      <c r="U331">
        <f t="shared" si="5"/>
        <v>1E-4</v>
      </c>
      <c r="V331">
        <v>0</v>
      </c>
      <c r="W331" t="s">
        <v>14</v>
      </c>
      <c r="X331" t="s">
        <v>14</v>
      </c>
      <c r="Y331">
        <v>1E-4</v>
      </c>
      <c r="Z331">
        <v>0</v>
      </c>
      <c r="AA331">
        <v>0</v>
      </c>
      <c r="AB331" t="s">
        <v>14</v>
      </c>
      <c r="AC331">
        <v>0</v>
      </c>
      <c r="AD331">
        <v>0</v>
      </c>
      <c r="AE331" t="s">
        <v>14</v>
      </c>
      <c r="AF331" t="s">
        <v>14</v>
      </c>
      <c r="AG331">
        <v>1E-4</v>
      </c>
      <c r="AH331">
        <v>0</v>
      </c>
      <c r="AI331">
        <v>1E-4</v>
      </c>
      <c r="AJ331">
        <v>0</v>
      </c>
      <c r="AK331" t="s">
        <v>14</v>
      </c>
      <c r="AL331" t="s">
        <v>14</v>
      </c>
      <c r="AM331" t="s">
        <v>14</v>
      </c>
      <c r="AN331" t="s">
        <v>14</v>
      </c>
    </row>
    <row r="332" spans="1:40">
      <c r="A332" t="s">
        <v>87</v>
      </c>
      <c r="B332" t="s">
        <v>157</v>
      </c>
      <c r="C332" t="s">
        <v>92</v>
      </c>
      <c r="D332" t="s">
        <v>107</v>
      </c>
      <c r="E332">
        <v>2</v>
      </c>
      <c r="F332" t="s">
        <v>153</v>
      </c>
      <c r="G332" t="s">
        <v>165</v>
      </c>
      <c r="H332">
        <v>7</v>
      </c>
      <c r="I332">
        <v>0.11</v>
      </c>
      <c r="J332">
        <v>1.83</v>
      </c>
      <c r="K332">
        <v>1</v>
      </c>
      <c r="L332">
        <v>1</v>
      </c>
      <c r="M332">
        <v>1</v>
      </c>
      <c r="N332" t="s">
        <v>116</v>
      </c>
      <c r="O332" t="s">
        <v>57</v>
      </c>
      <c r="P332">
        <v>1</v>
      </c>
      <c r="Q332">
        <v>1E-4</v>
      </c>
      <c r="R332">
        <v>0</v>
      </c>
      <c r="S332">
        <v>0</v>
      </c>
      <c r="T332">
        <v>0</v>
      </c>
      <c r="U332">
        <f t="shared" si="5"/>
        <v>1E-4</v>
      </c>
      <c r="V332">
        <v>0</v>
      </c>
      <c r="W332">
        <v>2051</v>
      </c>
      <c r="X332">
        <v>1</v>
      </c>
      <c r="Y332">
        <v>37</v>
      </c>
      <c r="Z332">
        <v>3</v>
      </c>
      <c r="AA332">
        <v>1</v>
      </c>
      <c r="AB332">
        <v>1</v>
      </c>
      <c r="AC332">
        <v>0</v>
      </c>
      <c r="AD332">
        <v>0</v>
      </c>
      <c r="AE332">
        <v>1E-4</v>
      </c>
      <c r="AF332">
        <v>0</v>
      </c>
      <c r="AG332">
        <v>1E-4</v>
      </c>
      <c r="AH332">
        <v>0</v>
      </c>
      <c r="AI332">
        <v>1E-4</v>
      </c>
      <c r="AJ332">
        <v>0</v>
      </c>
      <c r="AK332">
        <v>19</v>
      </c>
      <c r="AL332">
        <v>0</v>
      </c>
      <c r="AM332">
        <v>0</v>
      </c>
      <c r="AN332">
        <v>2</v>
      </c>
    </row>
    <row r="333" spans="1:40">
      <c r="A333" t="s">
        <v>87</v>
      </c>
      <c r="B333" t="s">
        <v>157</v>
      </c>
      <c r="C333" t="s">
        <v>92</v>
      </c>
      <c r="D333" t="s">
        <v>108</v>
      </c>
      <c r="E333">
        <v>2</v>
      </c>
      <c r="F333" t="s">
        <v>153</v>
      </c>
      <c r="G333" t="s">
        <v>166</v>
      </c>
      <c r="H333">
        <v>7</v>
      </c>
      <c r="I333">
        <v>0.11</v>
      </c>
      <c r="J333">
        <v>1.83</v>
      </c>
      <c r="K333" s="4">
        <v>3</v>
      </c>
      <c r="L333">
        <v>0</v>
      </c>
      <c r="M333">
        <v>1</v>
      </c>
      <c r="N333" t="s">
        <v>116</v>
      </c>
      <c r="O333" t="s">
        <v>57</v>
      </c>
      <c r="P333">
        <v>1</v>
      </c>
      <c r="Q333">
        <v>1E-4</v>
      </c>
      <c r="R333">
        <v>0</v>
      </c>
      <c r="S333">
        <v>0</v>
      </c>
      <c r="T333">
        <v>0</v>
      </c>
      <c r="U333">
        <f t="shared" si="5"/>
        <v>1E-4</v>
      </c>
      <c r="V333">
        <v>0</v>
      </c>
      <c r="W333">
        <v>1E-4</v>
      </c>
      <c r="X333">
        <v>0</v>
      </c>
      <c r="Y333">
        <v>1E-4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1E-4</v>
      </c>
      <c r="AF333">
        <v>0</v>
      </c>
      <c r="AG333">
        <v>1E-4</v>
      </c>
      <c r="AH333">
        <v>0</v>
      </c>
      <c r="AI333">
        <v>1E-4</v>
      </c>
      <c r="AJ333">
        <v>0</v>
      </c>
      <c r="AK333">
        <v>0</v>
      </c>
      <c r="AL333">
        <v>0</v>
      </c>
      <c r="AM333">
        <v>18</v>
      </c>
      <c r="AN333">
        <v>2400</v>
      </c>
    </row>
    <row r="334" spans="1:40">
      <c r="A334" t="s">
        <v>87</v>
      </c>
      <c r="B334" t="s">
        <v>157</v>
      </c>
      <c r="C334" t="s">
        <v>93</v>
      </c>
      <c r="D334" t="s">
        <v>107</v>
      </c>
      <c r="E334">
        <v>2</v>
      </c>
      <c r="F334" t="s">
        <v>153</v>
      </c>
      <c r="G334" t="s">
        <v>165</v>
      </c>
      <c r="H334">
        <v>7</v>
      </c>
      <c r="I334">
        <v>0.2</v>
      </c>
      <c r="J334">
        <v>1.65</v>
      </c>
      <c r="K334">
        <v>1</v>
      </c>
      <c r="L334">
        <v>1</v>
      </c>
      <c r="M334">
        <v>1</v>
      </c>
      <c r="N334" t="s">
        <v>116</v>
      </c>
      <c r="O334" t="s">
        <v>57</v>
      </c>
      <c r="P334">
        <v>0</v>
      </c>
      <c r="Q334">
        <v>2.6</v>
      </c>
      <c r="R334">
        <v>1</v>
      </c>
      <c r="S334">
        <v>0</v>
      </c>
      <c r="T334">
        <v>0</v>
      </c>
      <c r="U334">
        <f t="shared" si="5"/>
        <v>2.6</v>
      </c>
      <c r="V334">
        <v>1</v>
      </c>
      <c r="W334" t="s">
        <v>14</v>
      </c>
      <c r="X334" t="s">
        <v>14</v>
      </c>
      <c r="Y334">
        <v>1E-4</v>
      </c>
      <c r="Z334">
        <v>0</v>
      </c>
      <c r="AA334">
        <v>0</v>
      </c>
      <c r="AB334" t="s">
        <v>14</v>
      </c>
      <c r="AC334">
        <v>0</v>
      </c>
      <c r="AD334">
        <v>0</v>
      </c>
      <c r="AE334" t="s">
        <v>14</v>
      </c>
      <c r="AF334" t="s">
        <v>14</v>
      </c>
      <c r="AG334">
        <v>1E-4</v>
      </c>
      <c r="AH334">
        <v>0</v>
      </c>
      <c r="AI334">
        <v>1E-4</v>
      </c>
      <c r="AJ334">
        <v>0</v>
      </c>
      <c r="AK334" t="s">
        <v>14</v>
      </c>
      <c r="AL334" t="s">
        <v>14</v>
      </c>
      <c r="AM334" t="s">
        <v>14</v>
      </c>
      <c r="AN334" t="s">
        <v>14</v>
      </c>
    </row>
    <row r="335" spans="1:40">
      <c r="A335" t="s">
        <v>87</v>
      </c>
      <c r="B335" t="s">
        <v>157</v>
      </c>
      <c r="C335" t="s">
        <v>93</v>
      </c>
      <c r="D335" t="s">
        <v>109</v>
      </c>
      <c r="E335">
        <v>2</v>
      </c>
      <c r="F335" t="s">
        <v>153</v>
      </c>
      <c r="G335" t="s">
        <v>166</v>
      </c>
      <c r="H335">
        <v>7</v>
      </c>
      <c r="I335">
        <v>0.2</v>
      </c>
      <c r="J335">
        <v>1.65</v>
      </c>
      <c r="K335" s="4">
        <v>2</v>
      </c>
      <c r="L335">
        <v>0</v>
      </c>
      <c r="M335">
        <v>1</v>
      </c>
      <c r="N335" t="s">
        <v>116</v>
      </c>
      <c r="O335" t="s">
        <v>57</v>
      </c>
      <c r="P335">
        <v>1</v>
      </c>
      <c r="Q335">
        <v>2.6</v>
      </c>
      <c r="R335">
        <v>1</v>
      </c>
      <c r="S335">
        <v>0</v>
      </c>
      <c r="T335">
        <v>0</v>
      </c>
      <c r="U335">
        <f t="shared" si="5"/>
        <v>2.6</v>
      </c>
      <c r="V335">
        <v>1</v>
      </c>
      <c r="W335">
        <v>1E-4</v>
      </c>
      <c r="X335">
        <v>0</v>
      </c>
      <c r="Y335">
        <v>1E-4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1E-4</v>
      </c>
      <c r="AF335">
        <v>0</v>
      </c>
      <c r="AG335">
        <v>80.2</v>
      </c>
      <c r="AH335">
        <v>1</v>
      </c>
      <c r="AI335">
        <v>1E-4</v>
      </c>
      <c r="AJ335">
        <v>0</v>
      </c>
      <c r="AK335">
        <v>0</v>
      </c>
      <c r="AL335">
        <v>0</v>
      </c>
      <c r="AM335">
        <v>15</v>
      </c>
      <c r="AN335">
        <v>5</v>
      </c>
    </row>
    <row r="336" spans="1:40">
      <c r="A336" t="s">
        <v>87</v>
      </c>
      <c r="B336" t="s">
        <v>157</v>
      </c>
      <c r="C336" t="s">
        <v>94</v>
      </c>
      <c r="D336" t="s">
        <v>107</v>
      </c>
      <c r="E336">
        <v>2</v>
      </c>
      <c r="F336" t="s">
        <v>152</v>
      </c>
      <c r="G336" t="s">
        <v>165</v>
      </c>
      <c r="H336">
        <v>7</v>
      </c>
      <c r="I336">
        <v>7.0000000000000007E-2</v>
      </c>
      <c r="J336">
        <v>1.6</v>
      </c>
      <c r="K336">
        <v>1</v>
      </c>
      <c r="L336">
        <v>1</v>
      </c>
      <c r="M336">
        <v>1</v>
      </c>
      <c r="N336" t="s">
        <v>116</v>
      </c>
      <c r="O336" t="s">
        <v>57</v>
      </c>
      <c r="P336">
        <v>0</v>
      </c>
      <c r="Q336">
        <v>1E-4</v>
      </c>
      <c r="R336">
        <v>0</v>
      </c>
      <c r="S336">
        <v>0</v>
      </c>
      <c r="T336">
        <v>0</v>
      </c>
      <c r="U336">
        <f t="shared" si="5"/>
        <v>1E-4</v>
      </c>
      <c r="V336">
        <v>0</v>
      </c>
      <c r="W336" t="s">
        <v>14</v>
      </c>
      <c r="X336" t="s">
        <v>14</v>
      </c>
      <c r="Y336">
        <v>14.2</v>
      </c>
      <c r="Z336">
        <v>4</v>
      </c>
      <c r="AA336">
        <v>1</v>
      </c>
      <c r="AB336" t="s">
        <v>14</v>
      </c>
      <c r="AC336">
        <v>0</v>
      </c>
      <c r="AD336">
        <v>0</v>
      </c>
      <c r="AE336" t="s">
        <v>14</v>
      </c>
      <c r="AF336" t="s">
        <v>14</v>
      </c>
      <c r="AG336">
        <v>1E-4</v>
      </c>
      <c r="AH336">
        <v>0</v>
      </c>
      <c r="AI336">
        <v>1E-4</v>
      </c>
      <c r="AJ336">
        <v>0</v>
      </c>
      <c r="AK336" t="s">
        <v>14</v>
      </c>
      <c r="AL336" t="s">
        <v>14</v>
      </c>
      <c r="AM336" t="s">
        <v>14</v>
      </c>
      <c r="AN336" t="s">
        <v>14</v>
      </c>
    </row>
    <row r="337" spans="1:40">
      <c r="A337" t="s">
        <v>87</v>
      </c>
      <c r="B337" t="s">
        <v>157</v>
      </c>
      <c r="C337" t="s">
        <v>94</v>
      </c>
      <c r="D337" t="s">
        <v>110</v>
      </c>
      <c r="E337">
        <v>2</v>
      </c>
      <c r="F337" t="s">
        <v>152</v>
      </c>
      <c r="G337" t="s">
        <v>165</v>
      </c>
      <c r="H337">
        <v>7</v>
      </c>
      <c r="I337">
        <v>7.0000000000000007E-2</v>
      </c>
      <c r="J337">
        <v>1.6</v>
      </c>
      <c r="K337" s="4">
        <v>5</v>
      </c>
      <c r="L337">
        <v>0</v>
      </c>
      <c r="M337">
        <v>1</v>
      </c>
      <c r="N337" t="s">
        <v>116</v>
      </c>
      <c r="O337" t="s">
        <v>57</v>
      </c>
      <c r="P337">
        <v>1</v>
      </c>
      <c r="Q337">
        <v>1E-4</v>
      </c>
      <c r="R337">
        <v>0</v>
      </c>
      <c r="S337">
        <v>0</v>
      </c>
      <c r="T337">
        <v>0</v>
      </c>
      <c r="U337">
        <f t="shared" si="5"/>
        <v>1E-4</v>
      </c>
      <c r="V337">
        <v>0</v>
      </c>
      <c r="W337">
        <v>1E-4</v>
      </c>
      <c r="X337">
        <v>0</v>
      </c>
      <c r="Y337">
        <v>1E-4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1E-4</v>
      </c>
      <c r="AF337">
        <v>0</v>
      </c>
      <c r="AG337">
        <v>53.2</v>
      </c>
      <c r="AH337">
        <v>1</v>
      </c>
      <c r="AI337">
        <v>1E-4</v>
      </c>
      <c r="AJ337">
        <v>0</v>
      </c>
      <c r="AK337">
        <v>0</v>
      </c>
      <c r="AL337">
        <v>1</v>
      </c>
      <c r="AM337">
        <v>18</v>
      </c>
      <c r="AN337">
        <v>2400</v>
      </c>
    </row>
    <row r="338" spans="1:40">
      <c r="A338" t="s">
        <v>87</v>
      </c>
      <c r="B338" t="s">
        <v>157</v>
      </c>
      <c r="C338" t="s">
        <v>95</v>
      </c>
      <c r="D338" t="s">
        <v>107</v>
      </c>
      <c r="E338">
        <v>2</v>
      </c>
      <c r="F338" t="s">
        <v>152</v>
      </c>
      <c r="G338" t="s">
        <v>165</v>
      </c>
      <c r="H338">
        <v>7</v>
      </c>
      <c r="I338">
        <v>0.09</v>
      </c>
      <c r="J338">
        <v>0.85</v>
      </c>
      <c r="K338">
        <v>1</v>
      </c>
      <c r="L338">
        <v>1</v>
      </c>
      <c r="M338">
        <v>1</v>
      </c>
      <c r="N338" t="s">
        <v>116</v>
      </c>
      <c r="O338" t="s">
        <v>57</v>
      </c>
      <c r="P338">
        <v>0</v>
      </c>
      <c r="Q338">
        <v>1E-4</v>
      </c>
      <c r="R338">
        <v>0</v>
      </c>
      <c r="S338">
        <v>0</v>
      </c>
      <c r="T338">
        <v>0</v>
      </c>
      <c r="U338">
        <f t="shared" si="5"/>
        <v>1E-4</v>
      </c>
      <c r="V338">
        <v>0</v>
      </c>
      <c r="W338" t="s">
        <v>14</v>
      </c>
      <c r="X338" t="s">
        <v>14</v>
      </c>
      <c r="Y338">
        <f>18.8+14.2+37.8+2+3</f>
        <v>75.8</v>
      </c>
      <c r="Z338">
        <v>11</v>
      </c>
      <c r="AA338">
        <v>1</v>
      </c>
      <c r="AB338" t="s">
        <v>14</v>
      </c>
      <c r="AC338">
        <v>0</v>
      </c>
      <c r="AD338">
        <v>0</v>
      </c>
      <c r="AE338" t="s">
        <v>14</v>
      </c>
      <c r="AF338" t="s">
        <v>14</v>
      </c>
      <c r="AG338">
        <v>1E-4</v>
      </c>
      <c r="AH338">
        <v>0</v>
      </c>
      <c r="AI338">
        <v>1E-4</v>
      </c>
      <c r="AJ338">
        <v>0</v>
      </c>
      <c r="AK338" t="s">
        <v>14</v>
      </c>
      <c r="AL338" t="s">
        <v>14</v>
      </c>
      <c r="AM338" t="s">
        <v>14</v>
      </c>
      <c r="AN338" t="s">
        <v>14</v>
      </c>
    </row>
    <row r="339" spans="1:40">
      <c r="A339" t="s">
        <v>87</v>
      </c>
      <c r="B339" t="s">
        <v>157</v>
      </c>
      <c r="C339" t="s">
        <v>95</v>
      </c>
      <c r="D339" t="s">
        <v>111</v>
      </c>
      <c r="E339">
        <v>2</v>
      </c>
      <c r="F339" t="s">
        <v>152</v>
      </c>
      <c r="G339" t="s">
        <v>165</v>
      </c>
      <c r="H339">
        <v>7</v>
      </c>
      <c r="I339">
        <v>0.09</v>
      </c>
      <c r="J339">
        <v>0.85</v>
      </c>
      <c r="K339" s="4">
        <v>6</v>
      </c>
      <c r="L339">
        <v>0</v>
      </c>
      <c r="M339">
        <v>1</v>
      </c>
      <c r="N339" t="s">
        <v>116</v>
      </c>
      <c r="O339" t="s">
        <v>57</v>
      </c>
      <c r="P339">
        <v>1</v>
      </c>
      <c r="Q339">
        <v>1E-4</v>
      </c>
      <c r="R339">
        <v>0</v>
      </c>
      <c r="S339">
        <v>0</v>
      </c>
      <c r="T339">
        <v>0</v>
      </c>
      <c r="U339">
        <f t="shared" si="5"/>
        <v>1E-4</v>
      </c>
      <c r="V339">
        <v>0</v>
      </c>
      <c r="W339">
        <v>17</v>
      </c>
      <c r="X339">
        <v>1</v>
      </c>
      <c r="Y339">
        <v>1E-4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22.6</v>
      </c>
      <c r="AF339">
        <v>1</v>
      </c>
      <c r="AG339">
        <f>25.4+221.6</f>
        <v>247</v>
      </c>
      <c r="AH339">
        <v>1</v>
      </c>
      <c r="AI339">
        <v>1E-4</v>
      </c>
      <c r="AJ339">
        <v>0</v>
      </c>
      <c r="AK339">
        <v>0</v>
      </c>
      <c r="AL339">
        <v>2</v>
      </c>
      <c r="AM339">
        <v>16</v>
      </c>
      <c r="AN339">
        <v>303.8</v>
      </c>
    </row>
    <row r="340" spans="1:40">
      <c r="A340" t="s">
        <v>87</v>
      </c>
      <c r="B340" t="s">
        <v>157</v>
      </c>
      <c r="C340" t="s">
        <v>96</v>
      </c>
      <c r="D340" t="s">
        <v>107</v>
      </c>
      <c r="E340">
        <v>2</v>
      </c>
      <c r="F340" t="s">
        <v>153</v>
      </c>
      <c r="G340" t="s">
        <v>165</v>
      </c>
      <c r="H340">
        <v>7</v>
      </c>
      <c r="I340">
        <v>0.04</v>
      </c>
      <c r="J340">
        <v>0.43</v>
      </c>
      <c r="K340">
        <v>1</v>
      </c>
      <c r="L340">
        <v>1</v>
      </c>
      <c r="M340">
        <v>1</v>
      </c>
      <c r="N340" t="s">
        <v>116</v>
      </c>
      <c r="O340" t="s">
        <v>57</v>
      </c>
      <c r="P340">
        <v>0</v>
      </c>
      <c r="Q340">
        <v>1E-4</v>
      </c>
      <c r="R340">
        <v>0</v>
      </c>
      <c r="S340">
        <v>0</v>
      </c>
      <c r="T340">
        <v>0</v>
      </c>
      <c r="U340">
        <f t="shared" si="5"/>
        <v>1E-4</v>
      </c>
      <c r="V340">
        <v>0</v>
      </c>
      <c r="W340" t="s">
        <v>14</v>
      </c>
      <c r="X340" t="s">
        <v>14</v>
      </c>
      <c r="Y340">
        <v>52.4</v>
      </c>
      <c r="Z340">
        <v>1</v>
      </c>
      <c r="AA340">
        <v>1</v>
      </c>
      <c r="AB340" t="s">
        <v>14</v>
      </c>
      <c r="AC340">
        <v>0</v>
      </c>
      <c r="AD340">
        <v>0</v>
      </c>
      <c r="AE340" t="s">
        <v>14</v>
      </c>
      <c r="AF340" t="s">
        <v>14</v>
      </c>
      <c r="AG340">
        <v>1E-4</v>
      </c>
      <c r="AH340">
        <v>0</v>
      </c>
      <c r="AI340">
        <v>1E-4</v>
      </c>
      <c r="AJ340">
        <v>0</v>
      </c>
      <c r="AK340" t="s">
        <v>14</v>
      </c>
      <c r="AL340" t="s">
        <v>14</v>
      </c>
      <c r="AM340" t="s">
        <v>14</v>
      </c>
      <c r="AN340" t="s">
        <v>14</v>
      </c>
    </row>
    <row r="341" spans="1:40">
      <c r="A341" t="s">
        <v>87</v>
      </c>
      <c r="B341" t="s">
        <v>157</v>
      </c>
      <c r="C341" t="s">
        <v>96</v>
      </c>
      <c r="D341" t="s">
        <v>112</v>
      </c>
      <c r="E341">
        <v>2</v>
      </c>
      <c r="F341" t="s">
        <v>153</v>
      </c>
      <c r="G341" t="s">
        <v>166</v>
      </c>
      <c r="H341">
        <v>7</v>
      </c>
      <c r="I341">
        <v>0.04</v>
      </c>
      <c r="J341">
        <v>0.43</v>
      </c>
      <c r="K341" s="4">
        <v>4</v>
      </c>
      <c r="L341">
        <v>0</v>
      </c>
      <c r="M341">
        <v>1</v>
      </c>
      <c r="N341" t="s">
        <v>116</v>
      </c>
      <c r="O341" t="s">
        <v>57</v>
      </c>
      <c r="P341">
        <v>1</v>
      </c>
      <c r="Q341">
        <v>1E-4</v>
      </c>
      <c r="R341">
        <v>0</v>
      </c>
      <c r="S341">
        <v>0</v>
      </c>
      <c r="T341">
        <v>0</v>
      </c>
      <c r="U341">
        <f t="shared" si="5"/>
        <v>1E-4</v>
      </c>
      <c r="V341">
        <v>0</v>
      </c>
      <c r="W341">
        <v>1E-4</v>
      </c>
      <c r="X341">
        <v>0</v>
      </c>
      <c r="Y341">
        <v>1E-4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1E-4</v>
      </c>
      <c r="AF341">
        <v>0</v>
      </c>
      <c r="AG341">
        <v>100.4</v>
      </c>
      <c r="AH341">
        <v>1</v>
      </c>
      <c r="AI341">
        <v>1E-4</v>
      </c>
      <c r="AJ341">
        <v>0</v>
      </c>
      <c r="AK341">
        <v>0</v>
      </c>
      <c r="AL341">
        <v>1</v>
      </c>
      <c r="AM341">
        <v>18</v>
      </c>
      <c r="AN341">
        <v>2400</v>
      </c>
    </row>
    <row r="342" spans="1:40">
      <c r="A342" t="s">
        <v>87</v>
      </c>
      <c r="B342" t="s">
        <v>157</v>
      </c>
      <c r="C342" t="s">
        <v>117</v>
      </c>
      <c r="D342" t="s">
        <v>107</v>
      </c>
      <c r="E342">
        <v>2</v>
      </c>
      <c r="F342" t="s">
        <v>152</v>
      </c>
      <c r="G342" t="s">
        <v>165</v>
      </c>
      <c r="H342">
        <v>7</v>
      </c>
      <c r="I342" s="1" t="s">
        <v>14</v>
      </c>
      <c r="J342" s="1" t="s">
        <v>14</v>
      </c>
      <c r="K342">
        <v>1</v>
      </c>
      <c r="L342">
        <v>1</v>
      </c>
      <c r="M342">
        <v>1</v>
      </c>
      <c r="N342" t="s">
        <v>116</v>
      </c>
      <c r="O342" t="s">
        <v>57</v>
      </c>
      <c r="P342">
        <v>0</v>
      </c>
      <c r="Q342">
        <v>1E-4</v>
      </c>
      <c r="R342">
        <v>0</v>
      </c>
      <c r="S342">
        <v>0</v>
      </c>
      <c r="T342">
        <v>0</v>
      </c>
      <c r="U342">
        <f t="shared" si="5"/>
        <v>1E-4</v>
      </c>
      <c r="V342">
        <v>0</v>
      </c>
      <c r="W342" t="s">
        <v>14</v>
      </c>
      <c r="X342" t="s">
        <v>14</v>
      </c>
      <c r="Y342">
        <f>14+37.8+3</f>
        <v>54.8</v>
      </c>
      <c r="Z342">
        <v>8</v>
      </c>
      <c r="AA342">
        <v>1</v>
      </c>
      <c r="AB342" t="s">
        <v>14</v>
      </c>
      <c r="AC342">
        <v>0</v>
      </c>
      <c r="AD342">
        <v>0</v>
      </c>
      <c r="AE342" t="s">
        <v>14</v>
      </c>
      <c r="AF342" t="s">
        <v>14</v>
      </c>
      <c r="AG342">
        <v>1E-4</v>
      </c>
      <c r="AH342">
        <v>0</v>
      </c>
      <c r="AI342">
        <v>1E-4</v>
      </c>
      <c r="AJ342">
        <v>0</v>
      </c>
      <c r="AK342" t="s">
        <v>14</v>
      </c>
      <c r="AL342" t="s">
        <v>14</v>
      </c>
      <c r="AM342" t="s">
        <v>14</v>
      </c>
      <c r="AN342" t="s">
        <v>14</v>
      </c>
    </row>
    <row r="343" spans="1:40">
      <c r="A343" t="s">
        <v>87</v>
      </c>
      <c r="B343" t="s">
        <v>157</v>
      </c>
      <c r="C343" t="s">
        <v>117</v>
      </c>
      <c r="D343" t="s">
        <v>118</v>
      </c>
      <c r="E343">
        <v>2</v>
      </c>
      <c r="F343" t="s">
        <v>152</v>
      </c>
      <c r="G343" t="s">
        <v>165</v>
      </c>
      <c r="H343">
        <v>7</v>
      </c>
      <c r="I343" s="1" t="s">
        <v>14</v>
      </c>
      <c r="J343" s="1" t="s">
        <v>14</v>
      </c>
      <c r="K343" s="5">
        <v>3</v>
      </c>
      <c r="L343">
        <v>0</v>
      </c>
      <c r="M343">
        <v>1</v>
      </c>
      <c r="N343" t="s">
        <v>116</v>
      </c>
      <c r="O343" t="s">
        <v>57</v>
      </c>
      <c r="P343">
        <v>1</v>
      </c>
      <c r="Q343">
        <v>1E-4</v>
      </c>
      <c r="R343">
        <v>0</v>
      </c>
      <c r="S343">
        <v>0</v>
      </c>
      <c r="T343">
        <v>0</v>
      </c>
      <c r="U343">
        <f t="shared" si="5"/>
        <v>1E-4</v>
      </c>
      <c r="V343">
        <v>0</v>
      </c>
      <c r="W343">
        <v>1E-4</v>
      </c>
      <c r="X343">
        <v>0</v>
      </c>
      <c r="Y343">
        <v>1E-4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1E-4</v>
      </c>
      <c r="AF343">
        <v>0</v>
      </c>
      <c r="AG343">
        <v>277</v>
      </c>
      <c r="AH343">
        <v>1</v>
      </c>
      <c r="AI343">
        <v>1E-4</v>
      </c>
      <c r="AJ343">
        <v>0</v>
      </c>
      <c r="AK343">
        <v>0</v>
      </c>
      <c r="AL343">
        <v>2</v>
      </c>
      <c r="AM343">
        <v>18</v>
      </c>
      <c r="AN343">
        <v>2400</v>
      </c>
    </row>
    <row r="344" spans="1:40">
      <c r="A344" t="s">
        <v>87</v>
      </c>
      <c r="B344" t="s">
        <v>157</v>
      </c>
      <c r="C344" t="s">
        <v>97</v>
      </c>
      <c r="D344" t="s">
        <v>108</v>
      </c>
      <c r="E344">
        <v>2</v>
      </c>
      <c r="F344" t="s">
        <v>154</v>
      </c>
      <c r="G344" t="s">
        <v>166</v>
      </c>
      <c r="H344">
        <v>7</v>
      </c>
      <c r="I344">
        <v>0.12</v>
      </c>
      <c r="J344">
        <v>1.93</v>
      </c>
      <c r="K344" s="4">
        <v>3</v>
      </c>
      <c r="L344">
        <v>0</v>
      </c>
      <c r="M344">
        <v>1</v>
      </c>
      <c r="N344" t="s">
        <v>116</v>
      </c>
      <c r="O344" t="s">
        <v>57</v>
      </c>
      <c r="P344">
        <v>0</v>
      </c>
      <c r="Q344">
        <v>1E-4</v>
      </c>
      <c r="R344">
        <v>0</v>
      </c>
      <c r="S344">
        <v>0</v>
      </c>
      <c r="T344">
        <v>0</v>
      </c>
      <c r="U344">
        <f t="shared" si="5"/>
        <v>1E-4</v>
      </c>
      <c r="V344">
        <v>0</v>
      </c>
      <c r="W344" t="s">
        <v>14</v>
      </c>
      <c r="X344" t="s">
        <v>14</v>
      </c>
      <c r="Y344">
        <v>1E-4</v>
      </c>
      <c r="Z344">
        <v>0</v>
      </c>
      <c r="AA344">
        <v>0</v>
      </c>
      <c r="AB344" t="s">
        <v>14</v>
      </c>
      <c r="AC344">
        <v>0</v>
      </c>
      <c r="AD344">
        <v>0</v>
      </c>
      <c r="AE344" t="s">
        <v>14</v>
      </c>
      <c r="AF344" t="s">
        <v>14</v>
      </c>
      <c r="AG344">
        <v>1E-4</v>
      </c>
      <c r="AH344">
        <v>0</v>
      </c>
      <c r="AI344">
        <v>1E-4</v>
      </c>
      <c r="AJ344">
        <v>0</v>
      </c>
      <c r="AK344" t="s">
        <v>14</v>
      </c>
      <c r="AL344" t="s">
        <v>14</v>
      </c>
      <c r="AM344" t="s">
        <v>14</v>
      </c>
      <c r="AN344" t="s">
        <v>14</v>
      </c>
    </row>
    <row r="345" spans="1:40">
      <c r="A345" t="s">
        <v>87</v>
      </c>
      <c r="B345" t="s">
        <v>157</v>
      </c>
      <c r="C345" t="s">
        <v>97</v>
      </c>
      <c r="D345" t="s">
        <v>109</v>
      </c>
      <c r="E345">
        <v>2</v>
      </c>
      <c r="F345" t="s">
        <v>154</v>
      </c>
      <c r="G345" t="s">
        <v>166</v>
      </c>
      <c r="H345">
        <v>7</v>
      </c>
      <c r="I345">
        <v>0.12</v>
      </c>
      <c r="J345">
        <v>1.93</v>
      </c>
      <c r="K345" s="4">
        <v>2</v>
      </c>
      <c r="L345">
        <v>0</v>
      </c>
      <c r="M345">
        <v>1</v>
      </c>
      <c r="N345" t="s">
        <v>116</v>
      </c>
      <c r="O345" t="s">
        <v>57</v>
      </c>
      <c r="P345">
        <v>0</v>
      </c>
      <c r="Q345">
        <v>1E-4</v>
      </c>
      <c r="R345">
        <v>0</v>
      </c>
      <c r="S345">
        <v>0</v>
      </c>
      <c r="T345">
        <v>0</v>
      </c>
      <c r="U345">
        <f t="shared" si="5"/>
        <v>1E-4</v>
      </c>
      <c r="V345">
        <v>0</v>
      </c>
      <c r="W345" t="s">
        <v>14</v>
      </c>
      <c r="X345" t="s">
        <v>14</v>
      </c>
      <c r="Y345">
        <v>1E-4</v>
      </c>
      <c r="Z345">
        <v>0</v>
      </c>
      <c r="AA345">
        <v>0</v>
      </c>
      <c r="AB345" t="s">
        <v>14</v>
      </c>
      <c r="AC345">
        <v>0</v>
      </c>
      <c r="AD345">
        <v>0</v>
      </c>
      <c r="AE345" t="s">
        <v>14</v>
      </c>
      <c r="AF345" t="s">
        <v>14</v>
      </c>
      <c r="AG345">
        <v>1E-4</v>
      </c>
      <c r="AH345">
        <v>0</v>
      </c>
      <c r="AI345">
        <v>1E-4</v>
      </c>
      <c r="AJ345">
        <v>0</v>
      </c>
      <c r="AK345" t="s">
        <v>14</v>
      </c>
      <c r="AL345" t="s">
        <v>14</v>
      </c>
      <c r="AM345" t="s">
        <v>14</v>
      </c>
      <c r="AN345" t="s">
        <v>14</v>
      </c>
    </row>
    <row r="346" spans="1:40">
      <c r="A346" t="s">
        <v>87</v>
      </c>
      <c r="B346" t="s">
        <v>157</v>
      </c>
      <c r="C346" t="s">
        <v>98</v>
      </c>
      <c r="D346" t="s">
        <v>108</v>
      </c>
      <c r="E346">
        <v>2</v>
      </c>
      <c r="F346" t="s">
        <v>153</v>
      </c>
      <c r="G346" t="s">
        <v>166</v>
      </c>
      <c r="H346">
        <v>7</v>
      </c>
      <c r="I346">
        <v>0.08</v>
      </c>
      <c r="J346">
        <v>1.51</v>
      </c>
      <c r="K346" s="4">
        <v>3</v>
      </c>
      <c r="L346">
        <v>0</v>
      </c>
      <c r="M346">
        <v>1</v>
      </c>
      <c r="N346" t="s">
        <v>116</v>
      </c>
      <c r="O346" t="s">
        <v>57</v>
      </c>
      <c r="P346">
        <v>0</v>
      </c>
      <c r="Q346">
        <v>1E-4</v>
      </c>
      <c r="R346">
        <v>0</v>
      </c>
      <c r="S346">
        <v>0</v>
      </c>
      <c r="T346">
        <v>0</v>
      </c>
      <c r="U346">
        <f t="shared" si="5"/>
        <v>1E-4</v>
      </c>
      <c r="V346">
        <v>0</v>
      </c>
      <c r="W346" t="s">
        <v>14</v>
      </c>
      <c r="X346" t="s">
        <v>14</v>
      </c>
      <c r="Y346">
        <v>1E-4</v>
      </c>
      <c r="Z346">
        <v>0</v>
      </c>
      <c r="AA346">
        <v>0</v>
      </c>
      <c r="AB346" t="s">
        <v>14</v>
      </c>
      <c r="AC346">
        <v>0</v>
      </c>
      <c r="AD346">
        <v>0</v>
      </c>
      <c r="AE346" t="s">
        <v>14</v>
      </c>
      <c r="AF346" t="s">
        <v>14</v>
      </c>
      <c r="AG346">
        <v>1E-4</v>
      </c>
      <c r="AH346">
        <v>0</v>
      </c>
      <c r="AI346">
        <v>1E-4</v>
      </c>
      <c r="AJ346">
        <v>0</v>
      </c>
      <c r="AK346" t="s">
        <v>14</v>
      </c>
      <c r="AL346" t="s">
        <v>14</v>
      </c>
      <c r="AM346" t="s">
        <v>14</v>
      </c>
      <c r="AN346" t="s">
        <v>14</v>
      </c>
    </row>
    <row r="347" spans="1:40">
      <c r="A347" t="s">
        <v>87</v>
      </c>
      <c r="B347" t="s">
        <v>157</v>
      </c>
      <c r="C347" t="s">
        <v>98</v>
      </c>
      <c r="D347" t="s">
        <v>110</v>
      </c>
      <c r="E347">
        <v>2</v>
      </c>
      <c r="F347" t="s">
        <v>153</v>
      </c>
      <c r="G347" t="s">
        <v>165</v>
      </c>
      <c r="H347">
        <v>7</v>
      </c>
      <c r="I347">
        <v>0.08</v>
      </c>
      <c r="J347">
        <v>1.51</v>
      </c>
      <c r="K347" s="4">
        <v>5</v>
      </c>
      <c r="L347">
        <v>0</v>
      </c>
      <c r="M347">
        <v>1</v>
      </c>
      <c r="N347" t="s">
        <v>116</v>
      </c>
      <c r="O347" t="s">
        <v>57</v>
      </c>
      <c r="P347">
        <v>0</v>
      </c>
      <c r="Q347">
        <v>1E-4</v>
      </c>
      <c r="R347">
        <v>0</v>
      </c>
      <c r="S347">
        <v>0</v>
      </c>
      <c r="T347">
        <v>0</v>
      </c>
      <c r="U347">
        <f t="shared" si="5"/>
        <v>1E-4</v>
      </c>
      <c r="V347">
        <v>0</v>
      </c>
      <c r="W347" t="s">
        <v>14</v>
      </c>
      <c r="X347" t="s">
        <v>14</v>
      </c>
      <c r="Y347">
        <v>1E-4</v>
      </c>
      <c r="Z347">
        <v>0</v>
      </c>
      <c r="AA347">
        <v>0</v>
      </c>
      <c r="AB347" t="s">
        <v>14</v>
      </c>
      <c r="AC347">
        <v>0</v>
      </c>
      <c r="AD347">
        <v>0</v>
      </c>
      <c r="AE347" t="s">
        <v>14</v>
      </c>
      <c r="AF347" t="s">
        <v>14</v>
      </c>
      <c r="AG347">
        <v>1E-4</v>
      </c>
      <c r="AH347">
        <v>0</v>
      </c>
      <c r="AI347">
        <v>1E-4</v>
      </c>
      <c r="AJ347">
        <v>0</v>
      </c>
      <c r="AK347" t="s">
        <v>14</v>
      </c>
      <c r="AL347" t="s">
        <v>14</v>
      </c>
      <c r="AM347" t="s">
        <v>14</v>
      </c>
      <c r="AN347" t="s">
        <v>14</v>
      </c>
    </row>
    <row r="348" spans="1:40">
      <c r="A348" t="s">
        <v>87</v>
      </c>
      <c r="B348" t="s">
        <v>157</v>
      </c>
      <c r="C348" t="s">
        <v>99</v>
      </c>
      <c r="D348" t="s">
        <v>108</v>
      </c>
      <c r="E348">
        <v>2</v>
      </c>
      <c r="F348" t="s">
        <v>153</v>
      </c>
      <c r="G348" t="s">
        <v>166</v>
      </c>
      <c r="H348">
        <v>7</v>
      </c>
      <c r="I348">
        <v>0.13</v>
      </c>
      <c r="J348">
        <v>1.97</v>
      </c>
      <c r="K348" s="4">
        <v>3</v>
      </c>
      <c r="L348">
        <v>0</v>
      </c>
      <c r="M348">
        <v>1</v>
      </c>
      <c r="N348" t="s">
        <v>116</v>
      </c>
      <c r="O348" t="s">
        <v>57</v>
      </c>
      <c r="P348">
        <v>0</v>
      </c>
      <c r="Q348">
        <v>1E-4</v>
      </c>
      <c r="R348">
        <v>0</v>
      </c>
      <c r="S348">
        <v>0</v>
      </c>
      <c r="T348">
        <v>0</v>
      </c>
      <c r="U348">
        <f t="shared" si="5"/>
        <v>1E-4</v>
      </c>
      <c r="V348">
        <v>0</v>
      </c>
      <c r="W348" t="s">
        <v>14</v>
      </c>
      <c r="X348" t="s">
        <v>14</v>
      </c>
      <c r="Y348">
        <v>1E-4</v>
      </c>
      <c r="Z348">
        <v>0</v>
      </c>
      <c r="AA348">
        <v>0</v>
      </c>
      <c r="AB348" t="s">
        <v>14</v>
      </c>
      <c r="AC348">
        <v>0</v>
      </c>
      <c r="AD348">
        <v>0</v>
      </c>
      <c r="AE348" t="s">
        <v>14</v>
      </c>
      <c r="AF348" t="s">
        <v>14</v>
      </c>
      <c r="AG348">
        <v>1E-4</v>
      </c>
      <c r="AH348">
        <v>0</v>
      </c>
      <c r="AI348">
        <v>1E-4</v>
      </c>
      <c r="AJ348">
        <v>0</v>
      </c>
      <c r="AK348" t="s">
        <v>14</v>
      </c>
      <c r="AL348" t="s">
        <v>14</v>
      </c>
      <c r="AM348" t="s">
        <v>14</v>
      </c>
      <c r="AN348" t="s">
        <v>14</v>
      </c>
    </row>
    <row r="349" spans="1:40">
      <c r="A349" t="s">
        <v>87</v>
      </c>
      <c r="B349" t="s">
        <v>157</v>
      </c>
      <c r="C349" t="s">
        <v>99</v>
      </c>
      <c r="D349" t="s">
        <v>111</v>
      </c>
      <c r="E349">
        <v>2</v>
      </c>
      <c r="F349" t="s">
        <v>153</v>
      </c>
      <c r="G349" t="s">
        <v>165</v>
      </c>
      <c r="H349">
        <v>7</v>
      </c>
      <c r="I349">
        <v>0.13</v>
      </c>
      <c r="J349">
        <v>1.97</v>
      </c>
      <c r="K349" s="4">
        <v>6</v>
      </c>
      <c r="L349">
        <v>0</v>
      </c>
      <c r="M349">
        <v>1</v>
      </c>
      <c r="N349" t="s">
        <v>116</v>
      </c>
      <c r="O349" t="s">
        <v>57</v>
      </c>
      <c r="P349">
        <v>0</v>
      </c>
      <c r="Q349">
        <v>1E-4</v>
      </c>
      <c r="R349">
        <v>0</v>
      </c>
      <c r="S349">
        <v>0</v>
      </c>
      <c r="T349">
        <v>0</v>
      </c>
      <c r="U349">
        <f t="shared" si="5"/>
        <v>1E-4</v>
      </c>
      <c r="V349">
        <v>0</v>
      </c>
      <c r="W349" t="s">
        <v>14</v>
      </c>
      <c r="X349" t="s">
        <v>14</v>
      </c>
      <c r="Y349">
        <v>1E-4</v>
      </c>
      <c r="Z349">
        <v>0</v>
      </c>
      <c r="AA349">
        <v>0</v>
      </c>
      <c r="AB349" t="s">
        <v>14</v>
      </c>
      <c r="AC349">
        <v>0</v>
      </c>
      <c r="AD349">
        <v>0</v>
      </c>
      <c r="AE349" t="s">
        <v>14</v>
      </c>
      <c r="AF349" t="s">
        <v>14</v>
      </c>
      <c r="AG349">
        <v>1E-4</v>
      </c>
      <c r="AH349">
        <v>0</v>
      </c>
      <c r="AI349">
        <v>1E-4</v>
      </c>
      <c r="AJ349">
        <v>0</v>
      </c>
      <c r="AK349" t="s">
        <v>14</v>
      </c>
      <c r="AL349" t="s">
        <v>14</v>
      </c>
      <c r="AM349" t="s">
        <v>14</v>
      </c>
      <c r="AN349" t="s">
        <v>14</v>
      </c>
    </row>
    <row r="350" spans="1:40">
      <c r="A350" t="s">
        <v>87</v>
      </c>
      <c r="B350" t="s">
        <v>157</v>
      </c>
      <c r="C350" t="s">
        <v>100</v>
      </c>
      <c r="D350" t="s">
        <v>108</v>
      </c>
      <c r="E350">
        <v>2</v>
      </c>
      <c r="F350" t="s">
        <v>154</v>
      </c>
      <c r="G350" t="s">
        <v>166</v>
      </c>
      <c r="H350">
        <v>7</v>
      </c>
      <c r="I350">
        <v>0.09</v>
      </c>
      <c r="J350">
        <v>1.27</v>
      </c>
      <c r="K350" s="4">
        <v>3</v>
      </c>
      <c r="L350">
        <v>0</v>
      </c>
      <c r="M350">
        <v>1</v>
      </c>
      <c r="N350" t="s">
        <v>116</v>
      </c>
      <c r="O350" t="s">
        <v>57</v>
      </c>
      <c r="P350">
        <v>0</v>
      </c>
      <c r="Q350">
        <v>1E-4</v>
      </c>
      <c r="R350">
        <v>0</v>
      </c>
      <c r="S350">
        <v>0</v>
      </c>
      <c r="T350">
        <v>0</v>
      </c>
      <c r="U350">
        <f t="shared" si="5"/>
        <v>1E-4</v>
      </c>
      <c r="V350">
        <v>0</v>
      </c>
      <c r="W350" t="s">
        <v>14</v>
      </c>
      <c r="X350" t="s">
        <v>14</v>
      </c>
      <c r="Y350">
        <v>1E-4</v>
      </c>
      <c r="Z350">
        <v>0</v>
      </c>
      <c r="AA350">
        <v>0</v>
      </c>
      <c r="AB350" t="s">
        <v>14</v>
      </c>
      <c r="AC350">
        <v>0</v>
      </c>
      <c r="AD350">
        <v>0</v>
      </c>
      <c r="AE350" t="s">
        <v>14</v>
      </c>
      <c r="AF350" t="s">
        <v>14</v>
      </c>
      <c r="AG350">
        <v>1E-4</v>
      </c>
      <c r="AH350">
        <v>0</v>
      </c>
      <c r="AI350">
        <v>1E-4</v>
      </c>
      <c r="AJ350">
        <v>0</v>
      </c>
      <c r="AK350" t="s">
        <v>14</v>
      </c>
      <c r="AL350" t="s">
        <v>14</v>
      </c>
      <c r="AM350" t="s">
        <v>14</v>
      </c>
      <c r="AN350" t="s">
        <v>14</v>
      </c>
    </row>
    <row r="351" spans="1:40">
      <c r="A351" t="s">
        <v>87</v>
      </c>
      <c r="B351" t="s">
        <v>157</v>
      </c>
      <c r="C351" t="s">
        <v>100</v>
      </c>
      <c r="D351" t="s">
        <v>112</v>
      </c>
      <c r="E351">
        <v>2</v>
      </c>
      <c r="F351" t="s">
        <v>154</v>
      </c>
      <c r="G351" t="s">
        <v>166</v>
      </c>
      <c r="H351">
        <v>7</v>
      </c>
      <c r="I351">
        <v>0.09</v>
      </c>
      <c r="J351">
        <v>1.27</v>
      </c>
      <c r="K351" s="4">
        <v>4</v>
      </c>
      <c r="L351">
        <v>0</v>
      </c>
      <c r="M351">
        <v>1</v>
      </c>
      <c r="N351" t="s">
        <v>116</v>
      </c>
      <c r="O351" t="s">
        <v>57</v>
      </c>
      <c r="P351">
        <v>0</v>
      </c>
      <c r="Q351">
        <v>1E-4</v>
      </c>
      <c r="R351">
        <v>0</v>
      </c>
      <c r="S351">
        <v>0</v>
      </c>
      <c r="T351">
        <v>0</v>
      </c>
      <c r="U351">
        <f t="shared" si="5"/>
        <v>1E-4</v>
      </c>
      <c r="V351">
        <v>0</v>
      </c>
      <c r="W351" t="s">
        <v>14</v>
      </c>
      <c r="X351" t="s">
        <v>14</v>
      </c>
      <c r="Y351">
        <v>1E-4</v>
      </c>
      <c r="Z351">
        <v>0</v>
      </c>
      <c r="AA351">
        <v>0</v>
      </c>
      <c r="AB351" t="s">
        <v>14</v>
      </c>
      <c r="AC351">
        <v>0</v>
      </c>
      <c r="AD351">
        <v>0</v>
      </c>
      <c r="AE351" t="s">
        <v>14</v>
      </c>
      <c r="AF351" t="s">
        <v>14</v>
      </c>
      <c r="AG351">
        <v>1E-4</v>
      </c>
      <c r="AH351">
        <v>0</v>
      </c>
      <c r="AI351">
        <v>1E-4</v>
      </c>
      <c r="AJ351">
        <v>0</v>
      </c>
      <c r="AK351" t="s">
        <v>14</v>
      </c>
      <c r="AL351" t="s">
        <v>14</v>
      </c>
      <c r="AM351" t="s">
        <v>14</v>
      </c>
      <c r="AN351" t="s">
        <v>14</v>
      </c>
    </row>
    <row r="352" spans="1:40">
      <c r="A352" t="s">
        <v>87</v>
      </c>
      <c r="B352" t="s">
        <v>157</v>
      </c>
      <c r="C352" t="s">
        <v>119</v>
      </c>
      <c r="D352" t="s">
        <v>108</v>
      </c>
      <c r="E352">
        <v>2</v>
      </c>
      <c r="F352" t="s">
        <v>153</v>
      </c>
      <c r="G352" t="s">
        <v>166</v>
      </c>
      <c r="H352">
        <v>7</v>
      </c>
      <c r="I352" s="1" t="s">
        <v>14</v>
      </c>
      <c r="J352" s="1" t="s">
        <v>14</v>
      </c>
      <c r="K352" s="5">
        <v>3</v>
      </c>
      <c r="L352">
        <v>0</v>
      </c>
      <c r="M352">
        <v>1</v>
      </c>
      <c r="N352" t="s">
        <v>116</v>
      </c>
      <c r="O352" t="s">
        <v>57</v>
      </c>
      <c r="P352">
        <v>0</v>
      </c>
      <c r="Q352">
        <v>1E-4</v>
      </c>
      <c r="R352">
        <v>0</v>
      </c>
      <c r="S352">
        <v>0</v>
      </c>
      <c r="T352">
        <v>0</v>
      </c>
      <c r="U352">
        <f t="shared" si="5"/>
        <v>1E-4</v>
      </c>
      <c r="V352">
        <v>0</v>
      </c>
      <c r="W352" t="s">
        <v>14</v>
      </c>
      <c r="X352" t="s">
        <v>14</v>
      </c>
      <c r="Y352">
        <v>1E-4</v>
      </c>
      <c r="Z352">
        <v>0</v>
      </c>
      <c r="AA352">
        <v>0</v>
      </c>
      <c r="AB352" t="s">
        <v>14</v>
      </c>
      <c r="AC352">
        <v>0</v>
      </c>
      <c r="AD352">
        <v>0</v>
      </c>
      <c r="AE352" t="s">
        <v>14</v>
      </c>
      <c r="AF352" t="s">
        <v>14</v>
      </c>
      <c r="AG352">
        <v>1E-4</v>
      </c>
      <c r="AH352">
        <v>0</v>
      </c>
      <c r="AI352">
        <v>1E-4</v>
      </c>
      <c r="AJ352">
        <v>0</v>
      </c>
      <c r="AK352" t="s">
        <v>14</v>
      </c>
      <c r="AL352" t="s">
        <v>14</v>
      </c>
      <c r="AM352" t="s">
        <v>14</v>
      </c>
      <c r="AN352" t="s">
        <v>14</v>
      </c>
    </row>
    <row r="353" spans="1:40">
      <c r="A353" t="s">
        <v>87</v>
      </c>
      <c r="B353" t="s">
        <v>157</v>
      </c>
      <c r="C353" t="s">
        <v>119</v>
      </c>
      <c r="D353" t="s">
        <v>118</v>
      </c>
      <c r="E353">
        <v>2</v>
      </c>
      <c r="F353" t="s">
        <v>153</v>
      </c>
      <c r="G353" t="s">
        <v>165</v>
      </c>
      <c r="H353">
        <v>7</v>
      </c>
      <c r="I353" s="1" t="s">
        <v>14</v>
      </c>
      <c r="J353" s="1" t="s">
        <v>14</v>
      </c>
      <c r="K353" s="5" t="s">
        <v>14</v>
      </c>
      <c r="L353">
        <v>0</v>
      </c>
      <c r="M353">
        <v>1</v>
      </c>
      <c r="N353" t="s">
        <v>116</v>
      </c>
      <c r="O353" t="s">
        <v>57</v>
      </c>
      <c r="P353">
        <v>0</v>
      </c>
      <c r="Q353">
        <v>1E-4</v>
      </c>
      <c r="R353">
        <v>0</v>
      </c>
      <c r="S353">
        <v>0</v>
      </c>
      <c r="T353">
        <v>0</v>
      </c>
      <c r="U353">
        <f t="shared" si="5"/>
        <v>1E-4</v>
      </c>
      <c r="V353">
        <v>0</v>
      </c>
      <c r="W353" t="s">
        <v>14</v>
      </c>
      <c r="X353" t="s">
        <v>14</v>
      </c>
      <c r="Y353">
        <v>1E-4</v>
      </c>
      <c r="Z353">
        <v>0</v>
      </c>
      <c r="AA353">
        <v>0</v>
      </c>
      <c r="AB353" t="s">
        <v>14</v>
      </c>
      <c r="AC353">
        <v>0</v>
      </c>
      <c r="AD353">
        <v>0</v>
      </c>
      <c r="AE353" t="s">
        <v>14</v>
      </c>
      <c r="AF353" t="s">
        <v>14</v>
      </c>
      <c r="AG353">
        <v>1E-4</v>
      </c>
      <c r="AH353">
        <v>0</v>
      </c>
      <c r="AI353">
        <v>1E-4</v>
      </c>
      <c r="AJ353">
        <v>0</v>
      </c>
      <c r="AK353" t="s">
        <v>14</v>
      </c>
      <c r="AL353" t="s">
        <v>14</v>
      </c>
      <c r="AM353" t="s">
        <v>14</v>
      </c>
      <c r="AN353" t="s">
        <v>14</v>
      </c>
    </row>
    <row r="354" spans="1:40">
      <c r="A354" t="s">
        <v>87</v>
      </c>
      <c r="B354" t="s">
        <v>157</v>
      </c>
      <c r="C354" t="s">
        <v>101</v>
      </c>
      <c r="D354" t="s">
        <v>109</v>
      </c>
      <c r="E354">
        <v>2</v>
      </c>
      <c r="F354" t="s">
        <v>153</v>
      </c>
      <c r="G354" t="s">
        <v>166</v>
      </c>
      <c r="H354">
        <v>7</v>
      </c>
      <c r="I354">
        <v>0.08</v>
      </c>
      <c r="J354">
        <v>0.84</v>
      </c>
      <c r="K354" s="4">
        <v>2</v>
      </c>
      <c r="L354">
        <v>0</v>
      </c>
      <c r="M354">
        <v>1</v>
      </c>
      <c r="N354" t="s">
        <v>116</v>
      </c>
      <c r="O354" t="s">
        <v>57</v>
      </c>
      <c r="P354">
        <v>0</v>
      </c>
      <c r="Q354">
        <v>1E-4</v>
      </c>
      <c r="R354">
        <v>0</v>
      </c>
      <c r="S354">
        <v>0</v>
      </c>
      <c r="T354">
        <v>0</v>
      </c>
      <c r="U354">
        <f t="shared" si="5"/>
        <v>1E-4</v>
      </c>
      <c r="V354">
        <v>0</v>
      </c>
      <c r="W354" t="s">
        <v>14</v>
      </c>
      <c r="X354" t="s">
        <v>14</v>
      </c>
      <c r="Y354">
        <v>1E-4</v>
      </c>
      <c r="Z354">
        <v>0</v>
      </c>
      <c r="AA354">
        <v>0</v>
      </c>
      <c r="AB354" t="s">
        <v>14</v>
      </c>
      <c r="AC354">
        <v>0</v>
      </c>
      <c r="AD354">
        <v>0</v>
      </c>
      <c r="AE354" t="s">
        <v>14</v>
      </c>
      <c r="AF354" t="s">
        <v>14</v>
      </c>
      <c r="AG354">
        <v>1E-4</v>
      </c>
      <c r="AH354">
        <v>0</v>
      </c>
      <c r="AI354">
        <v>1E-4</v>
      </c>
      <c r="AJ354">
        <v>0</v>
      </c>
      <c r="AK354" t="s">
        <v>14</v>
      </c>
      <c r="AL354" t="s">
        <v>14</v>
      </c>
      <c r="AM354" t="s">
        <v>14</v>
      </c>
      <c r="AN354" t="s">
        <v>14</v>
      </c>
    </row>
    <row r="355" spans="1:40">
      <c r="A355" t="s">
        <v>87</v>
      </c>
      <c r="B355" t="s">
        <v>157</v>
      </c>
      <c r="C355" t="s">
        <v>101</v>
      </c>
      <c r="D355" t="s">
        <v>110</v>
      </c>
      <c r="E355">
        <v>2</v>
      </c>
      <c r="F355" t="s">
        <v>153</v>
      </c>
      <c r="G355" t="s">
        <v>165</v>
      </c>
      <c r="H355">
        <v>7</v>
      </c>
      <c r="I355">
        <v>0.08</v>
      </c>
      <c r="J355">
        <v>0.84</v>
      </c>
      <c r="K355" s="4">
        <v>5</v>
      </c>
      <c r="L355">
        <v>0</v>
      </c>
      <c r="M355">
        <v>1</v>
      </c>
      <c r="N355" t="s">
        <v>116</v>
      </c>
      <c r="O355" t="s">
        <v>57</v>
      </c>
      <c r="P355">
        <v>0</v>
      </c>
      <c r="Q355">
        <v>1E-4</v>
      </c>
      <c r="R355">
        <v>0</v>
      </c>
      <c r="S355">
        <v>0</v>
      </c>
      <c r="T355">
        <v>0</v>
      </c>
      <c r="U355">
        <f t="shared" si="5"/>
        <v>1E-4</v>
      </c>
      <c r="V355">
        <v>0</v>
      </c>
      <c r="W355" t="s">
        <v>14</v>
      </c>
      <c r="X355" t="s">
        <v>14</v>
      </c>
      <c r="Y355">
        <v>1E-4</v>
      </c>
      <c r="Z355">
        <v>0</v>
      </c>
      <c r="AA355">
        <v>0</v>
      </c>
      <c r="AB355" t="s">
        <v>14</v>
      </c>
      <c r="AC355">
        <v>0</v>
      </c>
      <c r="AD355">
        <v>0</v>
      </c>
      <c r="AE355" t="s">
        <v>14</v>
      </c>
      <c r="AF355" t="s">
        <v>14</v>
      </c>
      <c r="AG355">
        <v>1E-4</v>
      </c>
      <c r="AH355">
        <v>0</v>
      </c>
      <c r="AI355">
        <v>1E-4</v>
      </c>
      <c r="AJ355">
        <v>0</v>
      </c>
      <c r="AK355" t="s">
        <v>14</v>
      </c>
      <c r="AL355" t="s">
        <v>14</v>
      </c>
      <c r="AM355" t="s">
        <v>14</v>
      </c>
      <c r="AN355" t="s">
        <v>14</v>
      </c>
    </row>
    <row r="356" spans="1:40">
      <c r="A356" t="s">
        <v>87</v>
      </c>
      <c r="B356" t="s">
        <v>157</v>
      </c>
      <c r="C356" t="s">
        <v>102</v>
      </c>
      <c r="D356" t="s">
        <v>109</v>
      </c>
      <c r="E356">
        <v>2</v>
      </c>
      <c r="F356" t="s">
        <v>153</v>
      </c>
      <c r="G356" t="s">
        <v>166</v>
      </c>
      <c r="H356">
        <v>7</v>
      </c>
      <c r="I356">
        <v>0.13</v>
      </c>
      <c r="J356">
        <v>0.28999999999999998</v>
      </c>
      <c r="K356" s="4">
        <v>2</v>
      </c>
      <c r="L356">
        <v>0</v>
      </c>
      <c r="M356">
        <v>1</v>
      </c>
      <c r="N356" t="s">
        <v>116</v>
      </c>
      <c r="O356" t="s">
        <v>57</v>
      </c>
      <c r="P356">
        <v>0</v>
      </c>
      <c r="Q356">
        <v>1E-4</v>
      </c>
      <c r="R356">
        <v>0</v>
      </c>
      <c r="S356">
        <v>0</v>
      </c>
      <c r="T356">
        <v>0</v>
      </c>
      <c r="U356">
        <f t="shared" si="5"/>
        <v>1E-4</v>
      </c>
      <c r="V356">
        <v>0</v>
      </c>
      <c r="W356" t="s">
        <v>14</v>
      </c>
      <c r="X356" t="s">
        <v>14</v>
      </c>
      <c r="Y356">
        <v>1E-4</v>
      </c>
      <c r="Z356">
        <v>0</v>
      </c>
      <c r="AA356">
        <v>0</v>
      </c>
      <c r="AB356" t="s">
        <v>14</v>
      </c>
      <c r="AC356">
        <v>0</v>
      </c>
      <c r="AD356">
        <v>0</v>
      </c>
      <c r="AE356" t="s">
        <v>14</v>
      </c>
      <c r="AF356" t="s">
        <v>14</v>
      </c>
      <c r="AG356">
        <v>1E-4</v>
      </c>
      <c r="AH356">
        <v>0</v>
      </c>
      <c r="AI356">
        <v>1E-4</v>
      </c>
      <c r="AJ356">
        <v>0</v>
      </c>
      <c r="AK356" t="s">
        <v>14</v>
      </c>
      <c r="AL356" t="s">
        <v>14</v>
      </c>
      <c r="AM356" t="s">
        <v>14</v>
      </c>
      <c r="AN356" t="s">
        <v>14</v>
      </c>
    </row>
    <row r="357" spans="1:40">
      <c r="A357" t="s">
        <v>87</v>
      </c>
      <c r="B357" t="s">
        <v>157</v>
      </c>
      <c r="C357" t="s">
        <v>102</v>
      </c>
      <c r="D357" t="s">
        <v>111</v>
      </c>
      <c r="E357">
        <v>2</v>
      </c>
      <c r="F357" t="s">
        <v>153</v>
      </c>
      <c r="G357" t="s">
        <v>165</v>
      </c>
      <c r="H357">
        <v>7</v>
      </c>
      <c r="I357">
        <v>0.13</v>
      </c>
      <c r="J357">
        <v>0.28999999999999998</v>
      </c>
      <c r="K357" s="4">
        <v>6</v>
      </c>
      <c r="L357">
        <v>0</v>
      </c>
      <c r="M357">
        <v>1</v>
      </c>
      <c r="N357" t="s">
        <v>116</v>
      </c>
      <c r="O357" t="s">
        <v>57</v>
      </c>
      <c r="P357">
        <v>0</v>
      </c>
      <c r="Q357">
        <v>1E-4</v>
      </c>
      <c r="R357">
        <v>0</v>
      </c>
      <c r="S357">
        <v>0</v>
      </c>
      <c r="T357">
        <v>0</v>
      </c>
      <c r="U357">
        <f t="shared" si="5"/>
        <v>1E-4</v>
      </c>
      <c r="V357">
        <v>0</v>
      </c>
      <c r="W357" t="s">
        <v>14</v>
      </c>
      <c r="X357" t="s">
        <v>14</v>
      </c>
      <c r="Y357">
        <v>1E-4</v>
      </c>
      <c r="Z357">
        <v>0</v>
      </c>
      <c r="AA357">
        <v>0</v>
      </c>
      <c r="AB357" t="s">
        <v>14</v>
      </c>
      <c r="AC357">
        <v>0</v>
      </c>
      <c r="AD357">
        <v>0</v>
      </c>
      <c r="AE357" t="s">
        <v>14</v>
      </c>
      <c r="AF357" t="s">
        <v>14</v>
      </c>
      <c r="AG357">
        <v>3.4</v>
      </c>
      <c r="AH357">
        <v>1</v>
      </c>
      <c r="AI357">
        <v>1E-4</v>
      </c>
      <c r="AJ357">
        <v>0</v>
      </c>
      <c r="AK357" t="s">
        <v>14</v>
      </c>
      <c r="AL357" t="s">
        <v>14</v>
      </c>
      <c r="AM357" t="s">
        <v>14</v>
      </c>
      <c r="AN357" t="s">
        <v>14</v>
      </c>
    </row>
    <row r="358" spans="1:40">
      <c r="A358" t="s">
        <v>87</v>
      </c>
      <c r="B358" t="s">
        <v>157</v>
      </c>
      <c r="C358" t="s">
        <v>103</v>
      </c>
      <c r="D358" t="s">
        <v>109</v>
      </c>
      <c r="E358">
        <v>2</v>
      </c>
      <c r="F358" t="s">
        <v>154</v>
      </c>
      <c r="G358" t="s">
        <v>166</v>
      </c>
      <c r="H358">
        <v>7</v>
      </c>
      <c r="I358">
        <v>0.02</v>
      </c>
      <c r="J358">
        <v>0.16</v>
      </c>
      <c r="K358" s="4">
        <v>2</v>
      </c>
      <c r="L358">
        <v>0</v>
      </c>
      <c r="M358">
        <v>1</v>
      </c>
      <c r="N358" t="s">
        <v>116</v>
      </c>
      <c r="O358" t="s">
        <v>57</v>
      </c>
      <c r="P358">
        <v>0</v>
      </c>
      <c r="Q358">
        <v>1E-4</v>
      </c>
      <c r="R358">
        <v>0</v>
      </c>
      <c r="S358">
        <v>0</v>
      </c>
      <c r="T358">
        <v>0</v>
      </c>
      <c r="U358">
        <f t="shared" si="5"/>
        <v>1E-4</v>
      </c>
      <c r="V358">
        <v>0</v>
      </c>
      <c r="W358" t="s">
        <v>14</v>
      </c>
      <c r="X358" t="s">
        <v>14</v>
      </c>
      <c r="Y358">
        <v>1E-4</v>
      </c>
      <c r="Z358">
        <v>0</v>
      </c>
      <c r="AA358">
        <v>0</v>
      </c>
      <c r="AB358" t="s">
        <v>14</v>
      </c>
      <c r="AC358">
        <v>0</v>
      </c>
      <c r="AD358">
        <v>0</v>
      </c>
      <c r="AE358" t="s">
        <v>14</v>
      </c>
      <c r="AF358" t="s">
        <v>14</v>
      </c>
      <c r="AG358">
        <v>1E-4</v>
      </c>
      <c r="AH358">
        <v>0</v>
      </c>
      <c r="AI358">
        <v>1E-4</v>
      </c>
      <c r="AJ358">
        <v>0</v>
      </c>
      <c r="AK358" t="s">
        <v>14</v>
      </c>
      <c r="AL358" t="s">
        <v>14</v>
      </c>
      <c r="AM358" t="s">
        <v>14</v>
      </c>
      <c r="AN358" t="s">
        <v>14</v>
      </c>
    </row>
    <row r="359" spans="1:40">
      <c r="A359" t="s">
        <v>87</v>
      </c>
      <c r="B359" t="s">
        <v>157</v>
      </c>
      <c r="C359" t="s">
        <v>103</v>
      </c>
      <c r="D359" t="s">
        <v>112</v>
      </c>
      <c r="E359">
        <v>2</v>
      </c>
      <c r="F359" t="s">
        <v>154</v>
      </c>
      <c r="G359" t="s">
        <v>166</v>
      </c>
      <c r="H359">
        <v>7</v>
      </c>
      <c r="I359">
        <v>0.02</v>
      </c>
      <c r="J359">
        <v>0.16</v>
      </c>
      <c r="K359" s="4">
        <v>4</v>
      </c>
      <c r="L359">
        <v>0</v>
      </c>
      <c r="M359">
        <v>1</v>
      </c>
      <c r="N359" t="s">
        <v>116</v>
      </c>
      <c r="O359" t="s">
        <v>57</v>
      </c>
      <c r="P359">
        <v>0</v>
      </c>
      <c r="Q359">
        <v>1E-4</v>
      </c>
      <c r="R359">
        <v>0</v>
      </c>
      <c r="S359">
        <v>0</v>
      </c>
      <c r="T359">
        <v>0</v>
      </c>
      <c r="U359">
        <f t="shared" si="5"/>
        <v>1E-4</v>
      </c>
      <c r="V359">
        <v>0</v>
      </c>
      <c r="W359" t="s">
        <v>14</v>
      </c>
      <c r="X359" t="s">
        <v>14</v>
      </c>
      <c r="Y359">
        <v>1E-4</v>
      </c>
      <c r="Z359">
        <v>0</v>
      </c>
      <c r="AA359">
        <v>0</v>
      </c>
      <c r="AB359" t="s">
        <v>14</v>
      </c>
      <c r="AC359">
        <v>0</v>
      </c>
      <c r="AD359">
        <v>0</v>
      </c>
      <c r="AE359" t="s">
        <v>14</v>
      </c>
      <c r="AF359" t="s">
        <v>14</v>
      </c>
      <c r="AG359">
        <v>1E-4</v>
      </c>
      <c r="AH359">
        <v>0</v>
      </c>
      <c r="AI359">
        <v>1E-4</v>
      </c>
      <c r="AJ359">
        <v>0</v>
      </c>
      <c r="AK359" t="s">
        <v>14</v>
      </c>
      <c r="AL359" t="s">
        <v>14</v>
      </c>
      <c r="AM359" t="s">
        <v>14</v>
      </c>
      <c r="AN359" t="s">
        <v>14</v>
      </c>
    </row>
    <row r="360" spans="1:40">
      <c r="A360" t="s">
        <v>87</v>
      </c>
      <c r="B360" t="s">
        <v>157</v>
      </c>
      <c r="C360" t="s">
        <v>120</v>
      </c>
      <c r="D360" t="s">
        <v>109</v>
      </c>
      <c r="E360">
        <v>2</v>
      </c>
      <c r="F360" t="s">
        <v>153</v>
      </c>
      <c r="G360" t="s">
        <v>166</v>
      </c>
      <c r="H360">
        <v>7</v>
      </c>
      <c r="I360" s="1" t="s">
        <v>14</v>
      </c>
      <c r="J360" s="1" t="s">
        <v>14</v>
      </c>
      <c r="K360" s="4">
        <v>2</v>
      </c>
      <c r="L360">
        <v>0</v>
      </c>
      <c r="M360">
        <v>1</v>
      </c>
      <c r="N360" t="s">
        <v>116</v>
      </c>
      <c r="O360" t="s">
        <v>57</v>
      </c>
      <c r="P360">
        <v>0</v>
      </c>
      <c r="Q360">
        <v>1E-4</v>
      </c>
      <c r="R360">
        <v>0</v>
      </c>
      <c r="S360">
        <v>0</v>
      </c>
      <c r="T360">
        <v>0</v>
      </c>
      <c r="U360">
        <f t="shared" si="5"/>
        <v>1E-4</v>
      </c>
      <c r="V360">
        <v>0</v>
      </c>
      <c r="W360" t="s">
        <v>14</v>
      </c>
      <c r="X360" t="s">
        <v>14</v>
      </c>
      <c r="Y360">
        <v>1E-4</v>
      </c>
      <c r="Z360">
        <v>0</v>
      </c>
      <c r="AA360">
        <v>0</v>
      </c>
      <c r="AB360" t="s">
        <v>14</v>
      </c>
      <c r="AC360">
        <v>0</v>
      </c>
      <c r="AD360">
        <v>0</v>
      </c>
      <c r="AE360" t="s">
        <v>14</v>
      </c>
      <c r="AF360" t="s">
        <v>14</v>
      </c>
      <c r="AG360">
        <v>1E-4</v>
      </c>
      <c r="AH360">
        <v>0</v>
      </c>
      <c r="AI360">
        <v>1E-4</v>
      </c>
      <c r="AJ360">
        <v>0</v>
      </c>
      <c r="AK360" t="s">
        <v>14</v>
      </c>
      <c r="AL360" t="s">
        <v>14</v>
      </c>
      <c r="AM360" t="s">
        <v>14</v>
      </c>
      <c r="AN360" t="s">
        <v>14</v>
      </c>
    </row>
    <row r="361" spans="1:40">
      <c r="A361" t="s">
        <v>87</v>
      </c>
      <c r="B361" t="s">
        <v>157</v>
      </c>
      <c r="C361" t="s">
        <v>120</v>
      </c>
      <c r="D361" t="s">
        <v>118</v>
      </c>
      <c r="E361">
        <v>2</v>
      </c>
      <c r="F361" t="s">
        <v>153</v>
      </c>
      <c r="G361" t="s">
        <v>165</v>
      </c>
      <c r="H361">
        <v>7</v>
      </c>
      <c r="I361" s="1" t="s">
        <v>14</v>
      </c>
      <c r="J361" s="1" t="s">
        <v>14</v>
      </c>
      <c r="K361" s="5">
        <v>3</v>
      </c>
      <c r="L361">
        <v>0</v>
      </c>
      <c r="M361">
        <v>1</v>
      </c>
      <c r="N361" t="s">
        <v>116</v>
      </c>
      <c r="O361" t="s">
        <v>57</v>
      </c>
      <c r="P361">
        <v>0</v>
      </c>
      <c r="Q361">
        <v>1E-4</v>
      </c>
      <c r="R361">
        <v>0</v>
      </c>
      <c r="S361">
        <v>0</v>
      </c>
      <c r="T361">
        <v>0</v>
      </c>
      <c r="U361">
        <f t="shared" si="5"/>
        <v>1E-4</v>
      </c>
      <c r="V361">
        <v>0</v>
      </c>
      <c r="W361" t="s">
        <v>14</v>
      </c>
      <c r="X361" t="s">
        <v>14</v>
      </c>
      <c r="Y361">
        <v>1E-4</v>
      </c>
      <c r="Z361">
        <v>0</v>
      </c>
      <c r="AA361">
        <v>0</v>
      </c>
      <c r="AB361" t="s">
        <v>14</v>
      </c>
      <c r="AC361">
        <v>0</v>
      </c>
      <c r="AD361">
        <v>0</v>
      </c>
      <c r="AE361" t="s">
        <v>14</v>
      </c>
      <c r="AF361" t="s">
        <v>14</v>
      </c>
      <c r="AG361">
        <v>1E-4</v>
      </c>
      <c r="AH361">
        <v>0</v>
      </c>
      <c r="AI361">
        <v>1E-4</v>
      </c>
      <c r="AJ361">
        <v>0</v>
      </c>
      <c r="AK361" t="s">
        <v>14</v>
      </c>
      <c r="AL361" t="s">
        <v>14</v>
      </c>
      <c r="AM361" t="s">
        <v>14</v>
      </c>
      <c r="AN361" t="s">
        <v>14</v>
      </c>
    </row>
    <row r="362" spans="1:40">
      <c r="A362" t="s">
        <v>87</v>
      </c>
      <c r="B362" t="s">
        <v>157</v>
      </c>
      <c r="C362" t="s">
        <v>104</v>
      </c>
      <c r="D362" t="s">
        <v>110</v>
      </c>
      <c r="E362">
        <v>2</v>
      </c>
      <c r="F362" t="s">
        <v>152</v>
      </c>
      <c r="G362" t="s">
        <v>165</v>
      </c>
      <c r="H362">
        <v>7</v>
      </c>
      <c r="I362">
        <v>0.17</v>
      </c>
      <c r="J362">
        <v>1.61</v>
      </c>
      <c r="K362" s="4">
        <v>5</v>
      </c>
      <c r="L362">
        <v>0</v>
      </c>
      <c r="M362">
        <v>1</v>
      </c>
      <c r="N362" t="s">
        <v>116</v>
      </c>
      <c r="O362" t="s">
        <v>57</v>
      </c>
      <c r="P362">
        <v>0</v>
      </c>
      <c r="Q362">
        <v>1E-4</v>
      </c>
      <c r="R362">
        <v>0</v>
      </c>
      <c r="S362">
        <v>0</v>
      </c>
      <c r="T362">
        <v>0</v>
      </c>
      <c r="U362">
        <f t="shared" si="5"/>
        <v>1E-4</v>
      </c>
      <c r="V362">
        <v>0</v>
      </c>
      <c r="W362" t="s">
        <v>14</v>
      </c>
      <c r="X362" t="s">
        <v>14</v>
      </c>
      <c r="Y362">
        <v>1E-4</v>
      </c>
      <c r="Z362">
        <v>0</v>
      </c>
      <c r="AA362">
        <v>0</v>
      </c>
      <c r="AB362" t="s">
        <v>14</v>
      </c>
      <c r="AC362">
        <v>0</v>
      </c>
      <c r="AD362">
        <v>0</v>
      </c>
      <c r="AE362" t="s">
        <v>14</v>
      </c>
      <c r="AF362" t="s">
        <v>14</v>
      </c>
      <c r="AG362">
        <v>1E-4</v>
      </c>
      <c r="AH362">
        <v>0</v>
      </c>
      <c r="AI362">
        <v>1E-4</v>
      </c>
      <c r="AJ362">
        <v>0</v>
      </c>
      <c r="AK362" t="s">
        <v>14</v>
      </c>
      <c r="AL362" t="s">
        <v>14</v>
      </c>
      <c r="AM362" t="s">
        <v>14</v>
      </c>
      <c r="AN362" t="s">
        <v>14</v>
      </c>
    </row>
    <row r="363" spans="1:40">
      <c r="A363" t="s">
        <v>87</v>
      </c>
      <c r="B363" t="s">
        <v>157</v>
      </c>
      <c r="C363" t="s">
        <v>104</v>
      </c>
      <c r="D363" t="s">
        <v>111</v>
      </c>
      <c r="E363">
        <v>2</v>
      </c>
      <c r="F363" t="s">
        <v>152</v>
      </c>
      <c r="G363" t="s">
        <v>165</v>
      </c>
      <c r="H363">
        <v>7</v>
      </c>
      <c r="I363">
        <v>0.17</v>
      </c>
      <c r="J363">
        <v>1.61</v>
      </c>
      <c r="K363" s="4">
        <v>6</v>
      </c>
      <c r="L363">
        <v>0</v>
      </c>
      <c r="M363">
        <v>1</v>
      </c>
      <c r="N363" t="s">
        <v>116</v>
      </c>
      <c r="O363" t="s">
        <v>57</v>
      </c>
      <c r="P363">
        <v>0</v>
      </c>
      <c r="Q363">
        <v>1E-4</v>
      </c>
      <c r="R363">
        <v>0</v>
      </c>
      <c r="S363">
        <v>0</v>
      </c>
      <c r="T363">
        <v>0</v>
      </c>
      <c r="U363">
        <f t="shared" si="5"/>
        <v>1E-4</v>
      </c>
      <c r="V363">
        <v>0</v>
      </c>
      <c r="W363" t="s">
        <v>14</v>
      </c>
      <c r="X363" t="s">
        <v>14</v>
      </c>
      <c r="Y363">
        <v>1E-4</v>
      </c>
      <c r="Z363">
        <v>0</v>
      </c>
      <c r="AA363">
        <v>0</v>
      </c>
      <c r="AB363" t="s">
        <v>14</v>
      </c>
      <c r="AC363">
        <v>0</v>
      </c>
      <c r="AD363">
        <v>0</v>
      </c>
      <c r="AE363" t="s">
        <v>14</v>
      </c>
      <c r="AF363" t="s">
        <v>14</v>
      </c>
      <c r="AG363">
        <v>1E-4</v>
      </c>
      <c r="AH363">
        <v>0</v>
      </c>
      <c r="AI363">
        <v>1E-4</v>
      </c>
      <c r="AJ363">
        <v>0</v>
      </c>
      <c r="AK363" t="s">
        <v>14</v>
      </c>
      <c r="AL363" t="s">
        <v>14</v>
      </c>
      <c r="AM363" t="s">
        <v>14</v>
      </c>
      <c r="AN363" t="s">
        <v>14</v>
      </c>
    </row>
    <row r="364" spans="1:40">
      <c r="A364" t="s">
        <v>87</v>
      </c>
      <c r="B364" t="s">
        <v>157</v>
      </c>
      <c r="C364" t="s">
        <v>105</v>
      </c>
      <c r="D364" t="s">
        <v>110</v>
      </c>
      <c r="E364">
        <v>2</v>
      </c>
      <c r="F364" t="s">
        <v>153</v>
      </c>
      <c r="G364" t="s">
        <v>165</v>
      </c>
      <c r="H364">
        <v>7</v>
      </c>
      <c r="I364">
        <v>0.14000000000000001</v>
      </c>
      <c r="J364">
        <v>1.85</v>
      </c>
      <c r="K364" s="4">
        <v>5</v>
      </c>
      <c r="L364">
        <v>0</v>
      </c>
      <c r="M364">
        <v>1</v>
      </c>
      <c r="N364" t="s">
        <v>116</v>
      </c>
      <c r="O364" t="s">
        <v>57</v>
      </c>
      <c r="P364">
        <v>0</v>
      </c>
      <c r="Q364">
        <v>1E-4</v>
      </c>
      <c r="R364">
        <v>0</v>
      </c>
      <c r="S364">
        <v>0</v>
      </c>
      <c r="T364">
        <v>0</v>
      </c>
      <c r="U364">
        <f t="shared" si="5"/>
        <v>1E-4</v>
      </c>
      <c r="V364">
        <v>0</v>
      </c>
      <c r="W364" t="s">
        <v>14</v>
      </c>
      <c r="X364" t="s">
        <v>14</v>
      </c>
      <c r="Y364">
        <v>1E-4</v>
      </c>
      <c r="Z364">
        <v>0</v>
      </c>
      <c r="AA364">
        <v>0</v>
      </c>
      <c r="AB364" t="s">
        <v>14</v>
      </c>
      <c r="AC364">
        <v>0</v>
      </c>
      <c r="AD364">
        <v>0</v>
      </c>
      <c r="AE364" t="s">
        <v>14</v>
      </c>
      <c r="AF364" t="s">
        <v>14</v>
      </c>
      <c r="AG364">
        <v>1E-4</v>
      </c>
      <c r="AH364">
        <v>0</v>
      </c>
      <c r="AI364">
        <v>1E-4</v>
      </c>
      <c r="AJ364">
        <v>0</v>
      </c>
      <c r="AK364" t="s">
        <v>14</v>
      </c>
      <c r="AL364" t="s">
        <v>14</v>
      </c>
      <c r="AM364" t="s">
        <v>14</v>
      </c>
      <c r="AN364" t="s">
        <v>14</v>
      </c>
    </row>
    <row r="365" spans="1:40">
      <c r="A365" t="s">
        <v>87</v>
      </c>
      <c r="B365" t="s">
        <v>157</v>
      </c>
      <c r="C365" t="s">
        <v>105</v>
      </c>
      <c r="D365" t="s">
        <v>112</v>
      </c>
      <c r="E365">
        <v>2</v>
      </c>
      <c r="F365" t="s">
        <v>153</v>
      </c>
      <c r="G365" t="s">
        <v>166</v>
      </c>
      <c r="H365">
        <v>7</v>
      </c>
      <c r="I365">
        <v>0.14000000000000001</v>
      </c>
      <c r="J365">
        <v>1.85</v>
      </c>
      <c r="K365" s="4">
        <v>4</v>
      </c>
      <c r="L365">
        <v>0</v>
      </c>
      <c r="M365">
        <v>1</v>
      </c>
      <c r="N365" t="s">
        <v>116</v>
      </c>
      <c r="O365" t="s">
        <v>57</v>
      </c>
      <c r="P365">
        <v>0</v>
      </c>
      <c r="Q365">
        <v>1E-4</v>
      </c>
      <c r="R365">
        <v>0</v>
      </c>
      <c r="S365">
        <v>0</v>
      </c>
      <c r="T365">
        <v>0</v>
      </c>
      <c r="U365">
        <f t="shared" si="5"/>
        <v>1E-4</v>
      </c>
      <c r="V365">
        <v>0</v>
      </c>
      <c r="W365" t="s">
        <v>14</v>
      </c>
      <c r="X365" t="s">
        <v>14</v>
      </c>
      <c r="Y365">
        <v>1E-4</v>
      </c>
      <c r="Z365">
        <v>0</v>
      </c>
      <c r="AA365">
        <v>0</v>
      </c>
      <c r="AB365" t="s">
        <v>14</v>
      </c>
      <c r="AC365">
        <v>0</v>
      </c>
      <c r="AD365">
        <v>0</v>
      </c>
      <c r="AE365" t="s">
        <v>14</v>
      </c>
      <c r="AF365" t="s">
        <v>14</v>
      </c>
      <c r="AG365">
        <v>1E-4</v>
      </c>
      <c r="AH365">
        <v>0</v>
      </c>
      <c r="AI365">
        <v>1E-4</v>
      </c>
      <c r="AJ365">
        <v>0</v>
      </c>
      <c r="AK365" t="s">
        <v>14</v>
      </c>
      <c r="AL365" t="s">
        <v>14</v>
      </c>
      <c r="AM365" t="s">
        <v>14</v>
      </c>
      <c r="AN365" t="s">
        <v>14</v>
      </c>
    </row>
    <row r="366" spans="1:40">
      <c r="A366" t="s">
        <v>87</v>
      </c>
      <c r="B366" t="s">
        <v>157</v>
      </c>
      <c r="C366" t="s">
        <v>121</v>
      </c>
      <c r="D366" t="s">
        <v>110</v>
      </c>
      <c r="E366">
        <v>2</v>
      </c>
      <c r="F366" t="s">
        <v>152</v>
      </c>
      <c r="G366" t="s">
        <v>165</v>
      </c>
      <c r="H366">
        <v>7</v>
      </c>
      <c r="I366" s="1" t="s">
        <v>14</v>
      </c>
      <c r="J366" s="1" t="s">
        <v>14</v>
      </c>
      <c r="K366" s="5">
        <v>5</v>
      </c>
      <c r="L366">
        <v>0</v>
      </c>
      <c r="M366">
        <v>1</v>
      </c>
      <c r="N366" t="s">
        <v>116</v>
      </c>
      <c r="O366" t="s">
        <v>57</v>
      </c>
      <c r="P366">
        <v>0</v>
      </c>
      <c r="Q366">
        <v>1E-4</v>
      </c>
      <c r="R366">
        <v>0</v>
      </c>
      <c r="S366">
        <v>0</v>
      </c>
      <c r="T366">
        <v>0</v>
      </c>
      <c r="U366">
        <f t="shared" si="5"/>
        <v>1E-4</v>
      </c>
      <c r="V366">
        <v>0</v>
      </c>
      <c r="W366" t="s">
        <v>14</v>
      </c>
      <c r="X366" t="s">
        <v>14</v>
      </c>
      <c r="Y366">
        <v>1E-4</v>
      </c>
      <c r="Z366">
        <v>0</v>
      </c>
      <c r="AA366">
        <v>0</v>
      </c>
      <c r="AB366" t="s">
        <v>14</v>
      </c>
      <c r="AC366">
        <v>0</v>
      </c>
      <c r="AD366">
        <v>0</v>
      </c>
      <c r="AE366" t="s">
        <v>14</v>
      </c>
      <c r="AF366" t="s">
        <v>14</v>
      </c>
      <c r="AG366">
        <v>1E-4</v>
      </c>
      <c r="AH366">
        <v>0</v>
      </c>
      <c r="AI366">
        <v>1E-4</v>
      </c>
      <c r="AJ366">
        <v>0</v>
      </c>
      <c r="AK366" t="s">
        <v>14</v>
      </c>
      <c r="AL366" t="s">
        <v>14</v>
      </c>
      <c r="AM366" t="s">
        <v>14</v>
      </c>
      <c r="AN366" t="s">
        <v>14</v>
      </c>
    </row>
    <row r="367" spans="1:40">
      <c r="A367" t="s">
        <v>87</v>
      </c>
      <c r="B367" t="s">
        <v>157</v>
      </c>
      <c r="C367" t="s">
        <v>121</v>
      </c>
      <c r="D367" t="s">
        <v>118</v>
      </c>
      <c r="E367">
        <v>2</v>
      </c>
      <c r="F367" t="s">
        <v>152</v>
      </c>
      <c r="G367" t="s">
        <v>165</v>
      </c>
      <c r="H367">
        <v>7</v>
      </c>
      <c r="I367" s="1" t="s">
        <v>14</v>
      </c>
      <c r="J367" s="1" t="s">
        <v>14</v>
      </c>
      <c r="K367" s="5" t="s">
        <v>14</v>
      </c>
      <c r="L367">
        <v>0</v>
      </c>
      <c r="M367">
        <v>1</v>
      </c>
      <c r="N367" t="s">
        <v>116</v>
      </c>
      <c r="O367" t="s">
        <v>57</v>
      </c>
      <c r="P367">
        <v>0</v>
      </c>
      <c r="Q367">
        <v>1E-4</v>
      </c>
      <c r="R367">
        <v>0</v>
      </c>
      <c r="S367">
        <v>0</v>
      </c>
      <c r="T367">
        <v>0</v>
      </c>
      <c r="U367">
        <f t="shared" si="5"/>
        <v>1E-4</v>
      </c>
      <c r="V367">
        <v>0</v>
      </c>
      <c r="W367" t="s">
        <v>14</v>
      </c>
      <c r="X367" t="s">
        <v>14</v>
      </c>
      <c r="Y367">
        <v>1E-4</v>
      </c>
      <c r="Z367">
        <v>0</v>
      </c>
      <c r="AA367">
        <v>0</v>
      </c>
      <c r="AB367" t="s">
        <v>14</v>
      </c>
      <c r="AC367">
        <v>0</v>
      </c>
      <c r="AD367">
        <v>0</v>
      </c>
      <c r="AE367" t="s">
        <v>14</v>
      </c>
      <c r="AF367" t="s">
        <v>14</v>
      </c>
      <c r="AG367">
        <v>1E-4</v>
      </c>
      <c r="AH367">
        <v>0</v>
      </c>
      <c r="AI367">
        <v>1E-4</v>
      </c>
      <c r="AJ367">
        <v>0</v>
      </c>
      <c r="AK367" t="s">
        <v>14</v>
      </c>
      <c r="AL367" t="s">
        <v>14</v>
      </c>
      <c r="AM367" t="s">
        <v>14</v>
      </c>
      <c r="AN367" t="s">
        <v>14</v>
      </c>
    </row>
    <row r="368" spans="1:40">
      <c r="A368" t="s">
        <v>87</v>
      </c>
      <c r="B368" t="s">
        <v>157</v>
      </c>
      <c r="C368" t="s">
        <v>106</v>
      </c>
      <c r="D368" t="s">
        <v>111</v>
      </c>
      <c r="E368">
        <v>2</v>
      </c>
      <c r="F368" t="s">
        <v>153</v>
      </c>
      <c r="G368" t="s">
        <v>165</v>
      </c>
      <c r="H368">
        <v>7</v>
      </c>
      <c r="I368">
        <v>0.14000000000000001</v>
      </c>
      <c r="J368">
        <v>1.2</v>
      </c>
      <c r="K368" s="4">
        <v>6</v>
      </c>
      <c r="L368">
        <v>0</v>
      </c>
      <c r="M368">
        <v>1</v>
      </c>
      <c r="N368" t="s">
        <v>116</v>
      </c>
      <c r="O368" t="s">
        <v>57</v>
      </c>
      <c r="P368">
        <v>0</v>
      </c>
      <c r="Q368">
        <v>1E-4</v>
      </c>
      <c r="R368">
        <v>0</v>
      </c>
      <c r="S368">
        <v>0</v>
      </c>
      <c r="T368">
        <v>0</v>
      </c>
      <c r="U368">
        <f t="shared" si="5"/>
        <v>1E-4</v>
      </c>
      <c r="V368">
        <v>0</v>
      </c>
      <c r="W368" t="s">
        <v>14</v>
      </c>
      <c r="X368" t="s">
        <v>14</v>
      </c>
      <c r="Y368">
        <v>1E-4</v>
      </c>
      <c r="Z368">
        <v>0</v>
      </c>
      <c r="AA368">
        <v>0</v>
      </c>
      <c r="AB368" t="s">
        <v>14</v>
      </c>
      <c r="AC368">
        <v>0</v>
      </c>
      <c r="AD368">
        <v>0</v>
      </c>
      <c r="AE368" t="s">
        <v>14</v>
      </c>
      <c r="AF368" t="s">
        <v>14</v>
      </c>
      <c r="AG368">
        <v>1E-4</v>
      </c>
      <c r="AH368">
        <v>0</v>
      </c>
      <c r="AI368">
        <v>1E-4</v>
      </c>
      <c r="AJ368">
        <v>0</v>
      </c>
      <c r="AK368" t="s">
        <v>14</v>
      </c>
      <c r="AL368" t="s">
        <v>14</v>
      </c>
      <c r="AM368" t="s">
        <v>14</v>
      </c>
      <c r="AN368" t="s">
        <v>14</v>
      </c>
    </row>
    <row r="369" spans="1:40">
      <c r="A369" t="s">
        <v>87</v>
      </c>
      <c r="B369" t="s">
        <v>157</v>
      </c>
      <c r="C369" t="s">
        <v>106</v>
      </c>
      <c r="D369" t="s">
        <v>112</v>
      </c>
      <c r="E369">
        <v>2</v>
      </c>
      <c r="F369" t="s">
        <v>153</v>
      </c>
      <c r="G369" t="s">
        <v>166</v>
      </c>
      <c r="H369">
        <v>7</v>
      </c>
      <c r="I369">
        <v>0.14000000000000001</v>
      </c>
      <c r="J369">
        <v>1.2</v>
      </c>
      <c r="K369" s="4">
        <v>4</v>
      </c>
      <c r="L369">
        <v>0</v>
      </c>
      <c r="M369">
        <v>1</v>
      </c>
      <c r="N369" t="s">
        <v>116</v>
      </c>
      <c r="O369" t="s">
        <v>57</v>
      </c>
      <c r="P369">
        <v>0</v>
      </c>
      <c r="Q369">
        <v>1E-4</v>
      </c>
      <c r="R369">
        <v>0</v>
      </c>
      <c r="S369">
        <v>0</v>
      </c>
      <c r="T369">
        <v>0</v>
      </c>
      <c r="U369">
        <f t="shared" si="5"/>
        <v>1E-4</v>
      </c>
      <c r="V369">
        <v>0</v>
      </c>
      <c r="W369" t="s">
        <v>14</v>
      </c>
      <c r="X369" t="s">
        <v>14</v>
      </c>
      <c r="Y369">
        <v>1E-4</v>
      </c>
      <c r="Z369">
        <v>0</v>
      </c>
      <c r="AA369">
        <v>0</v>
      </c>
      <c r="AB369" t="s">
        <v>14</v>
      </c>
      <c r="AC369">
        <v>0</v>
      </c>
      <c r="AD369">
        <v>0</v>
      </c>
      <c r="AE369" t="s">
        <v>14</v>
      </c>
      <c r="AF369" t="s">
        <v>14</v>
      </c>
      <c r="AG369">
        <v>1E-4</v>
      </c>
      <c r="AH369">
        <v>0</v>
      </c>
      <c r="AI369">
        <v>1E-4</v>
      </c>
      <c r="AJ369">
        <v>0</v>
      </c>
      <c r="AK369" t="s">
        <v>14</v>
      </c>
      <c r="AL369" t="s">
        <v>14</v>
      </c>
      <c r="AM369" t="s">
        <v>14</v>
      </c>
      <c r="AN369" t="s">
        <v>14</v>
      </c>
    </row>
    <row r="370" spans="1:40">
      <c r="A370" t="s">
        <v>87</v>
      </c>
      <c r="B370" t="s">
        <v>157</v>
      </c>
      <c r="C370" t="s">
        <v>122</v>
      </c>
      <c r="D370" t="s">
        <v>111</v>
      </c>
      <c r="E370">
        <v>2</v>
      </c>
      <c r="F370" t="s">
        <v>152</v>
      </c>
      <c r="G370" t="s">
        <v>165</v>
      </c>
      <c r="H370">
        <v>7</v>
      </c>
      <c r="I370" s="1" t="s">
        <v>14</v>
      </c>
      <c r="J370" s="1" t="s">
        <v>14</v>
      </c>
      <c r="K370" s="5">
        <v>6</v>
      </c>
      <c r="L370">
        <v>0</v>
      </c>
      <c r="M370">
        <v>1</v>
      </c>
      <c r="N370" t="s">
        <v>116</v>
      </c>
      <c r="O370" t="s">
        <v>57</v>
      </c>
      <c r="P370">
        <v>0</v>
      </c>
      <c r="Q370">
        <v>1E-4</v>
      </c>
      <c r="R370">
        <v>0</v>
      </c>
      <c r="S370">
        <v>0</v>
      </c>
      <c r="T370">
        <v>0</v>
      </c>
      <c r="U370">
        <f t="shared" si="5"/>
        <v>1E-4</v>
      </c>
      <c r="V370">
        <v>0</v>
      </c>
      <c r="W370" t="s">
        <v>14</v>
      </c>
      <c r="X370" t="s">
        <v>14</v>
      </c>
      <c r="Y370">
        <v>1E-4</v>
      </c>
      <c r="Z370">
        <v>0</v>
      </c>
      <c r="AA370">
        <v>0</v>
      </c>
      <c r="AB370" t="s">
        <v>14</v>
      </c>
      <c r="AC370">
        <v>0</v>
      </c>
      <c r="AD370">
        <v>0</v>
      </c>
      <c r="AE370" t="s">
        <v>14</v>
      </c>
      <c r="AF370" t="s">
        <v>14</v>
      </c>
      <c r="AG370">
        <v>1E-4</v>
      </c>
      <c r="AH370">
        <v>0</v>
      </c>
      <c r="AI370">
        <v>1E-4</v>
      </c>
      <c r="AJ370">
        <v>0</v>
      </c>
      <c r="AK370" t="s">
        <v>14</v>
      </c>
      <c r="AL370" t="s">
        <v>14</v>
      </c>
      <c r="AM370" t="s">
        <v>14</v>
      </c>
      <c r="AN370" t="s">
        <v>14</v>
      </c>
    </row>
    <row r="371" spans="1:40">
      <c r="A371" t="s">
        <v>87</v>
      </c>
      <c r="B371" t="s">
        <v>157</v>
      </c>
      <c r="C371" t="s">
        <v>122</v>
      </c>
      <c r="D371" t="s">
        <v>118</v>
      </c>
      <c r="E371">
        <v>2</v>
      </c>
      <c r="F371" t="s">
        <v>152</v>
      </c>
      <c r="G371" t="s">
        <v>165</v>
      </c>
      <c r="H371">
        <v>7</v>
      </c>
      <c r="I371" s="1" t="s">
        <v>14</v>
      </c>
      <c r="J371" s="1" t="s">
        <v>14</v>
      </c>
      <c r="K371" s="5" t="s">
        <v>14</v>
      </c>
      <c r="L371">
        <v>0</v>
      </c>
      <c r="M371">
        <v>1</v>
      </c>
      <c r="N371" t="s">
        <v>116</v>
      </c>
      <c r="O371" t="s">
        <v>57</v>
      </c>
      <c r="P371">
        <v>0</v>
      </c>
      <c r="Q371">
        <v>1E-4</v>
      </c>
      <c r="R371">
        <v>0</v>
      </c>
      <c r="S371">
        <v>0</v>
      </c>
      <c r="T371">
        <v>0</v>
      </c>
      <c r="U371">
        <f t="shared" si="5"/>
        <v>1E-4</v>
      </c>
      <c r="V371">
        <v>0</v>
      </c>
      <c r="W371" t="s">
        <v>14</v>
      </c>
      <c r="X371" t="s">
        <v>14</v>
      </c>
      <c r="Y371">
        <v>1E-4</v>
      </c>
      <c r="Z371">
        <v>0</v>
      </c>
      <c r="AA371">
        <v>0</v>
      </c>
      <c r="AB371" t="s">
        <v>14</v>
      </c>
      <c r="AC371">
        <v>0</v>
      </c>
      <c r="AD371">
        <v>0</v>
      </c>
      <c r="AE371" t="s">
        <v>14</v>
      </c>
      <c r="AF371" t="s">
        <v>14</v>
      </c>
      <c r="AG371">
        <v>1E-4</v>
      </c>
      <c r="AH371">
        <v>0</v>
      </c>
      <c r="AI371">
        <v>1E-4</v>
      </c>
      <c r="AJ371">
        <v>0</v>
      </c>
      <c r="AK371" t="s">
        <v>14</v>
      </c>
      <c r="AL371" t="s">
        <v>14</v>
      </c>
      <c r="AM371" t="s">
        <v>14</v>
      </c>
      <c r="AN371" t="s">
        <v>14</v>
      </c>
    </row>
    <row r="372" spans="1:40">
      <c r="A372" t="s">
        <v>87</v>
      </c>
      <c r="B372" t="s">
        <v>157</v>
      </c>
      <c r="C372" t="s">
        <v>123</v>
      </c>
      <c r="D372" t="s">
        <v>112</v>
      </c>
      <c r="E372">
        <v>2</v>
      </c>
      <c r="F372" t="s">
        <v>153</v>
      </c>
      <c r="G372" t="s">
        <v>166</v>
      </c>
      <c r="H372">
        <v>7</v>
      </c>
      <c r="I372" s="1" t="s">
        <v>14</v>
      </c>
      <c r="J372" s="1" t="s">
        <v>14</v>
      </c>
      <c r="K372" s="5">
        <v>4</v>
      </c>
      <c r="L372">
        <v>0</v>
      </c>
      <c r="M372">
        <v>1</v>
      </c>
      <c r="N372" t="s">
        <v>116</v>
      </c>
      <c r="O372" t="s">
        <v>57</v>
      </c>
      <c r="P372">
        <v>0</v>
      </c>
      <c r="Q372">
        <v>1E-4</v>
      </c>
      <c r="R372">
        <v>0</v>
      </c>
      <c r="S372">
        <v>0</v>
      </c>
      <c r="T372">
        <v>0</v>
      </c>
      <c r="U372">
        <f t="shared" si="5"/>
        <v>1E-4</v>
      </c>
      <c r="V372">
        <v>0</v>
      </c>
      <c r="W372" t="s">
        <v>14</v>
      </c>
      <c r="X372" t="s">
        <v>14</v>
      </c>
      <c r="Y372">
        <v>1E-4</v>
      </c>
      <c r="Z372">
        <v>0</v>
      </c>
      <c r="AA372">
        <v>0</v>
      </c>
      <c r="AB372" t="s">
        <v>14</v>
      </c>
      <c r="AC372">
        <v>0</v>
      </c>
      <c r="AD372">
        <v>0</v>
      </c>
      <c r="AE372" t="s">
        <v>14</v>
      </c>
      <c r="AF372" t="s">
        <v>14</v>
      </c>
      <c r="AG372">
        <v>1E-4</v>
      </c>
      <c r="AH372">
        <v>0</v>
      </c>
      <c r="AI372">
        <v>1E-4</v>
      </c>
      <c r="AJ372">
        <v>0</v>
      </c>
      <c r="AK372" t="s">
        <v>14</v>
      </c>
      <c r="AL372" t="s">
        <v>14</v>
      </c>
      <c r="AM372" t="s">
        <v>14</v>
      </c>
      <c r="AN372" t="s">
        <v>14</v>
      </c>
    </row>
    <row r="373" spans="1:40">
      <c r="A373" t="s">
        <v>87</v>
      </c>
      <c r="B373" t="s">
        <v>157</v>
      </c>
      <c r="C373" t="s">
        <v>123</v>
      </c>
      <c r="D373" t="s">
        <v>118</v>
      </c>
      <c r="E373">
        <v>2</v>
      </c>
      <c r="F373" t="s">
        <v>153</v>
      </c>
      <c r="G373" t="s">
        <v>165</v>
      </c>
      <c r="H373">
        <v>7</v>
      </c>
      <c r="I373" s="1" t="s">
        <v>14</v>
      </c>
      <c r="J373" s="1" t="s">
        <v>14</v>
      </c>
      <c r="K373" s="5" t="s">
        <v>14</v>
      </c>
      <c r="L373">
        <v>0</v>
      </c>
      <c r="M373">
        <v>1</v>
      </c>
      <c r="N373" t="s">
        <v>116</v>
      </c>
      <c r="O373" t="s">
        <v>57</v>
      </c>
      <c r="P373">
        <v>0</v>
      </c>
      <c r="Q373">
        <v>1E-4</v>
      </c>
      <c r="R373">
        <v>0</v>
      </c>
      <c r="S373">
        <v>0</v>
      </c>
      <c r="T373">
        <v>0</v>
      </c>
      <c r="U373">
        <f t="shared" si="5"/>
        <v>1E-4</v>
      </c>
      <c r="V373">
        <v>0</v>
      </c>
      <c r="W373" t="s">
        <v>14</v>
      </c>
      <c r="X373" t="s">
        <v>14</v>
      </c>
      <c r="Y373">
        <v>1E-4</v>
      </c>
      <c r="Z373">
        <v>0</v>
      </c>
      <c r="AA373">
        <v>0</v>
      </c>
      <c r="AB373" t="s">
        <v>14</v>
      </c>
      <c r="AC373">
        <v>0</v>
      </c>
      <c r="AD373">
        <v>0</v>
      </c>
      <c r="AE373" t="s">
        <v>14</v>
      </c>
      <c r="AF373" t="s">
        <v>14</v>
      </c>
      <c r="AG373">
        <v>1E-4</v>
      </c>
      <c r="AH373">
        <v>0</v>
      </c>
      <c r="AI373">
        <v>1E-4</v>
      </c>
      <c r="AJ373">
        <v>0</v>
      </c>
      <c r="AK373" t="s">
        <v>14</v>
      </c>
      <c r="AL373" t="s">
        <v>14</v>
      </c>
      <c r="AM373" t="s">
        <v>14</v>
      </c>
      <c r="AN373" t="s">
        <v>14</v>
      </c>
    </row>
    <row r="374" spans="1:40">
      <c r="A374" t="s">
        <v>87</v>
      </c>
      <c r="B374" t="s">
        <v>157</v>
      </c>
      <c r="C374" t="s">
        <v>92</v>
      </c>
      <c r="D374" t="s">
        <v>107</v>
      </c>
      <c r="E374">
        <v>2</v>
      </c>
      <c r="F374" t="s">
        <v>153</v>
      </c>
      <c r="G374" t="s">
        <v>165</v>
      </c>
      <c r="H374">
        <v>7</v>
      </c>
      <c r="I374">
        <v>0.11</v>
      </c>
      <c r="J374">
        <v>1.83</v>
      </c>
      <c r="K374">
        <v>1</v>
      </c>
      <c r="L374">
        <v>1</v>
      </c>
      <c r="M374">
        <v>2</v>
      </c>
      <c r="N374" t="s">
        <v>124</v>
      </c>
      <c r="O374" t="s">
        <v>56</v>
      </c>
      <c r="P374">
        <v>1</v>
      </c>
      <c r="Q374">
        <v>8.6</v>
      </c>
      <c r="R374">
        <v>1</v>
      </c>
      <c r="S374">
        <v>0</v>
      </c>
      <c r="T374">
        <v>0</v>
      </c>
      <c r="U374">
        <f t="shared" si="5"/>
        <v>8.6</v>
      </c>
      <c r="V374">
        <v>1</v>
      </c>
      <c r="W374">
        <v>2282.1999999999998</v>
      </c>
      <c r="X374">
        <v>1</v>
      </c>
      <c r="Y374">
        <v>4.2</v>
      </c>
      <c r="Z374">
        <v>1</v>
      </c>
      <c r="AA374">
        <v>1</v>
      </c>
      <c r="AB374">
        <v>0</v>
      </c>
      <c r="AC374">
        <v>0</v>
      </c>
      <c r="AD374">
        <v>0</v>
      </c>
      <c r="AE374">
        <v>1E-4</v>
      </c>
      <c r="AF374">
        <v>0</v>
      </c>
      <c r="AG374">
        <v>1E-4</v>
      </c>
      <c r="AH374">
        <v>0</v>
      </c>
      <c r="AI374">
        <v>1E-4</v>
      </c>
      <c r="AJ374">
        <v>0</v>
      </c>
      <c r="AK374">
        <v>20</v>
      </c>
      <c r="AL374">
        <v>0</v>
      </c>
      <c r="AM374">
        <v>0</v>
      </c>
      <c r="AN374">
        <v>3.8</v>
      </c>
    </row>
    <row r="375" spans="1:40">
      <c r="A375" t="s">
        <v>87</v>
      </c>
      <c r="B375" t="s">
        <v>157</v>
      </c>
      <c r="C375" t="s">
        <v>92</v>
      </c>
      <c r="D375" t="s">
        <v>108</v>
      </c>
      <c r="E375">
        <v>2</v>
      </c>
      <c r="F375" t="s">
        <v>153</v>
      </c>
      <c r="G375" t="s">
        <v>166</v>
      </c>
      <c r="H375">
        <v>7</v>
      </c>
      <c r="I375">
        <v>0.11</v>
      </c>
      <c r="J375">
        <v>1.83</v>
      </c>
      <c r="K375" s="4">
        <v>3</v>
      </c>
      <c r="L375">
        <v>0</v>
      </c>
      <c r="M375">
        <v>2</v>
      </c>
      <c r="N375" t="s">
        <v>124</v>
      </c>
      <c r="O375" t="s">
        <v>56</v>
      </c>
      <c r="P375">
        <v>1</v>
      </c>
      <c r="Q375">
        <v>11.8</v>
      </c>
      <c r="R375">
        <v>1</v>
      </c>
      <c r="S375">
        <v>0</v>
      </c>
      <c r="T375">
        <v>0</v>
      </c>
      <c r="U375">
        <f t="shared" si="5"/>
        <v>11.8</v>
      </c>
      <c r="V375">
        <v>1</v>
      </c>
      <c r="W375">
        <v>1E-4</v>
      </c>
      <c r="X375">
        <v>0</v>
      </c>
      <c r="Y375">
        <v>1E-4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1E-4</v>
      </c>
      <c r="AF375">
        <v>0</v>
      </c>
      <c r="AG375">
        <f>119.8+109.2</f>
        <v>229</v>
      </c>
      <c r="AH375">
        <v>1</v>
      </c>
      <c r="AI375">
        <v>1E-4</v>
      </c>
      <c r="AJ375">
        <v>0</v>
      </c>
      <c r="AK375">
        <v>0</v>
      </c>
      <c r="AL375">
        <v>2</v>
      </c>
      <c r="AM375">
        <v>18</v>
      </c>
      <c r="AN375">
        <v>5</v>
      </c>
    </row>
    <row r="376" spans="1:40">
      <c r="A376" t="s">
        <v>87</v>
      </c>
      <c r="B376" t="s">
        <v>157</v>
      </c>
      <c r="C376" t="s">
        <v>93</v>
      </c>
      <c r="D376" t="s">
        <v>107</v>
      </c>
      <c r="E376">
        <v>2</v>
      </c>
      <c r="F376" t="s">
        <v>153</v>
      </c>
      <c r="G376" t="s">
        <v>165</v>
      </c>
      <c r="H376">
        <v>7</v>
      </c>
      <c r="I376">
        <v>0.2</v>
      </c>
      <c r="J376">
        <v>1.65</v>
      </c>
      <c r="K376">
        <v>1</v>
      </c>
      <c r="L376">
        <v>1</v>
      </c>
      <c r="M376">
        <v>2</v>
      </c>
      <c r="N376" t="s">
        <v>124</v>
      </c>
      <c r="O376" t="s">
        <v>56</v>
      </c>
      <c r="P376">
        <v>0</v>
      </c>
      <c r="Q376">
        <v>1E-4</v>
      </c>
      <c r="R376">
        <v>0</v>
      </c>
      <c r="S376">
        <v>0</v>
      </c>
      <c r="T376">
        <v>0</v>
      </c>
      <c r="U376">
        <f t="shared" si="5"/>
        <v>1E-4</v>
      </c>
      <c r="V376">
        <v>0</v>
      </c>
      <c r="W376" t="s">
        <v>14</v>
      </c>
      <c r="X376" t="s">
        <v>14</v>
      </c>
      <c r="Y376">
        <v>1E-4</v>
      </c>
      <c r="Z376">
        <v>0</v>
      </c>
      <c r="AA376">
        <v>0</v>
      </c>
      <c r="AB376" t="s">
        <v>14</v>
      </c>
      <c r="AC376">
        <v>0</v>
      </c>
      <c r="AD376">
        <v>0</v>
      </c>
      <c r="AE376" t="s">
        <v>14</v>
      </c>
      <c r="AF376" t="s">
        <v>14</v>
      </c>
      <c r="AG376">
        <v>1E-4</v>
      </c>
      <c r="AH376">
        <v>0</v>
      </c>
      <c r="AI376">
        <v>1E-4</v>
      </c>
      <c r="AJ376">
        <v>0</v>
      </c>
      <c r="AK376" t="s">
        <v>14</v>
      </c>
      <c r="AL376" t="s">
        <v>14</v>
      </c>
      <c r="AM376" t="s">
        <v>14</v>
      </c>
      <c r="AN376" t="s">
        <v>14</v>
      </c>
    </row>
    <row r="377" spans="1:40">
      <c r="A377" t="s">
        <v>87</v>
      </c>
      <c r="B377" t="s">
        <v>157</v>
      </c>
      <c r="C377" t="s">
        <v>93</v>
      </c>
      <c r="D377" t="s">
        <v>109</v>
      </c>
      <c r="E377">
        <v>2</v>
      </c>
      <c r="F377" t="s">
        <v>153</v>
      </c>
      <c r="G377" t="s">
        <v>166</v>
      </c>
      <c r="H377">
        <v>7</v>
      </c>
      <c r="I377">
        <v>0.2</v>
      </c>
      <c r="J377">
        <v>1.65</v>
      </c>
      <c r="K377" s="4">
        <v>2</v>
      </c>
      <c r="L377">
        <v>0</v>
      </c>
      <c r="M377">
        <v>2</v>
      </c>
      <c r="N377" t="s">
        <v>124</v>
      </c>
      <c r="O377" t="s">
        <v>56</v>
      </c>
      <c r="P377">
        <v>1</v>
      </c>
      <c r="Q377">
        <v>1E-4</v>
      </c>
      <c r="R377">
        <v>0</v>
      </c>
      <c r="S377">
        <v>0</v>
      </c>
      <c r="T377">
        <v>0</v>
      </c>
      <c r="U377">
        <f t="shared" si="5"/>
        <v>1E-4</v>
      </c>
      <c r="V377">
        <v>0</v>
      </c>
      <c r="W377">
        <v>1E-4</v>
      </c>
      <c r="X377">
        <v>0</v>
      </c>
      <c r="Y377">
        <v>1E-4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1E-4</v>
      </c>
      <c r="AF377">
        <v>0</v>
      </c>
      <c r="AG377">
        <v>1E-4</v>
      </c>
      <c r="AH377">
        <v>0</v>
      </c>
      <c r="AI377">
        <v>1E-4</v>
      </c>
      <c r="AJ377">
        <v>0</v>
      </c>
      <c r="AK377">
        <v>0</v>
      </c>
      <c r="AL377">
        <v>0</v>
      </c>
      <c r="AM377">
        <v>20</v>
      </c>
      <c r="AN377">
        <v>2400</v>
      </c>
    </row>
    <row r="378" spans="1:40">
      <c r="A378" t="s">
        <v>87</v>
      </c>
      <c r="B378" t="s">
        <v>157</v>
      </c>
      <c r="C378" t="s">
        <v>94</v>
      </c>
      <c r="D378" t="s">
        <v>107</v>
      </c>
      <c r="E378">
        <v>2</v>
      </c>
      <c r="F378" t="s">
        <v>152</v>
      </c>
      <c r="G378" t="s">
        <v>165</v>
      </c>
      <c r="H378">
        <v>7</v>
      </c>
      <c r="I378">
        <v>7.0000000000000007E-2</v>
      </c>
      <c r="J378">
        <v>1.6</v>
      </c>
      <c r="K378">
        <v>1</v>
      </c>
      <c r="L378">
        <v>1</v>
      </c>
      <c r="M378">
        <v>2</v>
      </c>
      <c r="N378" t="s">
        <v>124</v>
      </c>
      <c r="O378" t="s">
        <v>56</v>
      </c>
      <c r="P378">
        <v>0</v>
      </c>
      <c r="Q378">
        <v>72.8</v>
      </c>
      <c r="R378">
        <v>1</v>
      </c>
      <c r="S378">
        <f>4.4+3.8</f>
        <v>8.1999999999999993</v>
      </c>
      <c r="T378">
        <v>1</v>
      </c>
      <c r="U378">
        <f t="shared" si="5"/>
        <v>81</v>
      </c>
      <c r="V378">
        <v>1</v>
      </c>
      <c r="W378" t="s">
        <v>14</v>
      </c>
      <c r="X378" t="s">
        <v>14</v>
      </c>
      <c r="Y378">
        <f>3.8+7.8+2.6</f>
        <v>14.2</v>
      </c>
      <c r="Z378">
        <v>3</v>
      </c>
      <c r="AA378">
        <v>1</v>
      </c>
      <c r="AB378" t="s">
        <v>14</v>
      </c>
      <c r="AC378">
        <v>0</v>
      </c>
      <c r="AD378">
        <v>0</v>
      </c>
      <c r="AE378" t="s">
        <v>14</v>
      </c>
      <c r="AF378" t="s">
        <v>14</v>
      </c>
      <c r="AG378">
        <v>1E-4</v>
      </c>
      <c r="AH378">
        <v>0</v>
      </c>
      <c r="AI378">
        <v>1E-4</v>
      </c>
      <c r="AJ378">
        <v>0</v>
      </c>
      <c r="AK378" t="s">
        <v>14</v>
      </c>
      <c r="AL378" t="s">
        <v>14</v>
      </c>
      <c r="AM378" t="s">
        <v>14</v>
      </c>
      <c r="AN378" t="s">
        <v>14</v>
      </c>
    </row>
    <row r="379" spans="1:40">
      <c r="A379" t="s">
        <v>87</v>
      </c>
      <c r="B379" t="s">
        <v>157</v>
      </c>
      <c r="C379" t="s">
        <v>94</v>
      </c>
      <c r="D379" t="s">
        <v>110</v>
      </c>
      <c r="E379">
        <v>2</v>
      </c>
      <c r="F379" t="s">
        <v>152</v>
      </c>
      <c r="G379" t="s">
        <v>165</v>
      </c>
      <c r="H379">
        <v>7</v>
      </c>
      <c r="I379">
        <v>7.0000000000000007E-2</v>
      </c>
      <c r="J379">
        <v>1.6</v>
      </c>
      <c r="K379" s="4">
        <v>5</v>
      </c>
      <c r="L379">
        <v>0</v>
      </c>
      <c r="M379">
        <v>2</v>
      </c>
      <c r="N379" t="s">
        <v>124</v>
      </c>
      <c r="O379" t="s">
        <v>56</v>
      </c>
      <c r="P379">
        <v>1</v>
      </c>
      <c r="Q379">
        <f>79.8+9.6</f>
        <v>89.399999999999991</v>
      </c>
      <c r="R379">
        <v>1</v>
      </c>
      <c r="S379">
        <v>0</v>
      </c>
      <c r="T379">
        <v>0</v>
      </c>
      <c r="U379">
        <f t="shared" si="5"/>
        <v>89.399999999999991</v>
      </c>
      <c r="V379">
        <v>1</v>
      </c>
      <c r="W379">
        <v>1E-4</v>
      </c>
      <c r="X379">
        <v>0</v>
      </c>
      <c r="Y379">
        <v>1E-4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1E-4</v>
      </c>
      <c r="AF379">
        <v>0</v>
      </c>
      <c r="AG379">
        <v>35.4</v>
      </c>
      <c r="AH379">
        <v>1</v>
      </c>
      <c r="AI379">
        <v>1E-4</v>
      </c>
      <c r="AJ379">
        <v>0</v>
      </c>
      <c r="AK379">
        <v>0</v>
      </c>
      <c r="AL379">
        <v>0</v>
      </c>
      <c r="AM379">
        <v>19</v>
      </c>
      <c r="AN379">
        <v>4</v>
      </c>
    </row>
    <row r="380" spans="1:40">
      <c r="A380" t="s">
        <v>87</v>
      </c>
      <c r="B380" t="s">
        <v>157</v>
      </c>
      <c r="C380" t="s">
        <v>95</v>
      </c>
      <c r="D380" t="s">
        <v>107</v>
      </c>
      <c r="E380">
        <v>2</v>
      </c>
      <c r="F380" t="s">
        <v>152</v>
      </c>
      <c r="G380" t="s">
        <v>165</v>
      </c>
      <c r="H380">
        <v>7</v>
      </c>
      <c r="I380">
        <v>0.09</v>
      </c>
      <c r="J380">
        <v>0.85</v>
      </c>
      <c r="K380">
        <v>1</v>
      </c>
      <c r="L380">
        <v>1</v>
      </c>
      <c r="M380">
        <v>2</v>
      </c>
      <c r="N380" t="s">
        <v>124</v>
      </c>
      <c r="O380" t="s">
        <v>56</v>
      </c>
      <c r="P380">
        <v>0</v>
      </c>
      <c r="Q380">
        <v>72.8</v>
      </c>
      <c r="R380">
        <v>1</v>
      </c>
      <c r="S380">
        <v>8.1999999999999993</v>
      </c>
      <c r="T380">
        <v>1</v>
      </c>
      <c r="U380">
        <f t="shared" si="5"/>
        <v>81</v>
      </c>
      <c r="V380">
        <v>1</v>
      </c>
      <c r="W380" t="s">
        <v>14</v>
      </c>
      <c r="X380" t="s">
        <v>14</v>
      </c>
      <c r="Y380">
        <f>14.2+7.8+3.8</f>
        <v>25.8</v>
      </c>
      <c r="Z380">
        <v>4</v>
      </c>
      <c r="AA380">
        <v>1</v>
      </c>
      <c r="AB380" t="s">
        <v>14</v>
      </c>
      <c r="AC380">
        <v>0</v>
      </c>
      <c r="AD380">
        <v>0</v>
      </c>
      <c r="AE380" t="s">
        <v>14</v>
      </c>
      <c r="AF380" t="s">
        <v>14</v>
      </c>
      <c r="AG380">
        <v>1E-4</v>
      </c>
      <c r="AH380">
        <v>0</v>
      </c>
      <c r="AI380">
        <v>1E-4</v>
      </c>
      <c r="AJ380">
        <v>0</v>
      </c>
      <c r="AK380" t="s">
        <v>14</v>
      </c>
      <c r="AL380" t="s">
        <v>14</v>
      </c>
      <c r="AM380" t="s">
        <v>14</v>
      </c>
      <c r="AN380" t="s">
        <v>14</v>
      </c>
    </row>
    <row r="381" spans="1:40">
      <c r="A381" t="s">
        <v>87</v>
      </c>
      <c r="B381" t="s">
        <v>157</v>
      </c>
      <c r="C381" t="s">
        <v>95</v>
      </c>
      <c r="D381" t="s">
        <v>111</v>
      </c>
      <c r="E381">
        <v>2</v>
      </c>
      <c r="F381" t="s">
        <v>152</v>
      </c>
      <c r="G381" t="s">
        <v>165</v>
      </c>
      <c r="H381">
        <v>7</v>
      </c>
      <c r="I381">
        <v>0.09</v>
      </c>
      <c r="J381">
        <v>0.85</v>
      </c>
      <c r="K381" s="4">
        <v>6</v>
      </c>
      <c r="L381">
        <v>0</v>
      </c>
      <c r="M381">
        <v>2</v>
      </c>
      <c r="N381" t="s">
        <v>124</v>
      </c>
      <c r="O381" t="s">
        <v>56</v>
      </c>
      <c r="P381">
        <v>1</v>
      </c>
      <c r="Q381">
        <f>9.6+75.8</f>
        <v>85.399999999999991</v>
      </c>
      <c r="R381">
        <v>1</v>
      </c>
      <c r="S381">
        <v>0</v>
      </c>
      <c r="T381">
        <v>0</v>
      </c>
      <c r="U381">
        <f t="shared" si="5"/>
        <v>85.399999999999991</v>
      </c>
      <c r="V381">
        <v>1</v>
      </c>
      <c r="W381">
        <v>1E-4</v>
      </c>
      <c r="X381">
        <v>0</v>
      </c>
      <c r="Y381">
        <v>1E-4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1E-4</v>
      </c>
      <c r="AF381">
        <v>0</v>
      </c>
      <c r="AG381">
        <v>197</v>
      </c>
      <c r="AH381">
        <v>1</v>
      </c>
      <c r="AI381">
        <v>1E-4</v>
      </c>
      <c r="AJ381">
        <v>0</v>
      </c>
      <c r="AK381">
        <v>0</v>
      </c>
      <c r="AL381">
        <v>2</v>
      </c>
      <c r="AM381">
        <v>18</v>
      </c>
      <c r="AN381">
        <v>3.6</v>
      </c>
    </row>
    <row r="382" spans="1:40">
      <c r="A382" t="s">
        <v>87</v>
      </c>
      <c r="B382" t="s">
        <v>157</v>
      </c>
      <c r="C382" t="s">
        <v>96</v>
      </c>
      <c r="D382" t="s">
        <v>107</v>
      </c>
      <c r="E382">
        <v>2</v>
      </c>
      <c r="F382" t="s">
        <v>153</v>
      </c>
      <c r="G382" t="s">
        <v>165</v>
      </c>
      <c r="H382">
        <v>7</v>
      </c>
      <c r="I382">
        <v>0.04</v>
      </c>
      <c r="J382">
        <v>0.43</v>
      </c>
      <c r="K382">
        <v>1</v>
      </c>
      <c r="L382">
        <v>1</v>
      </c>
      <c r="M382">
        <v>2</v>
      </c>
      <c r="N382" t="s">
        <v>124</v>
      </c>
      <c r="O382" t="s">
        <v>56</v>
      </c>
      <c r="P382">
        <v>0</v>
      </c>
      <c r="Q382">
        <v>72.8</v>
      </c>
      <c r="R382">
        <v>1</v>
      </c>
      <c r="S382">
        <v>8.1999999999999993</v>
      </c>
      <c r="T382">
        <v>1</v>
      </c>
      <c r="U382">
        <f t="shared" si="5"/>
        <v>81</v>
      </c>
      <c r="V382">
        <v>1</v>
      </c>
      <c r="W382" t="s">
        <v>14</v>
      </c>
      <c r="X382" t="s">
        <v>14</v>
      </c>
      <c r="Y382">
        <f>3.8+17.8+3.8+1.6</f>
        <v>27.000000000000004</v>
      </c>
      <c r="Z382">
        <v>5</v>
      </c>
      <c r="AA382">
        <v>1</v>
      </c>
      <c r="AB382" t="s">
        <v>14</v>
      </c>
      <c r="AC382">
        <v>0</v>
      </c>
      <c r="AD382">
        <v>0</v>
      </c>
      <c r="AE382" t="s">
        <v>14</v>
      </c>
      <c r="AF382" t="s">
        <v>14</v>
      </c>
      <c r="AG382">
        <v>1E-4</v>
      </c>
      <c r="AH382">
        <v>0</v>
      </c>
      <c r="AI382">
        <v>1E-4</v>
      </c>
      <c r="AJ382">
        <v>0</v>
      </c>
      <c r="AK382" t="s">
        <v>14</v>
      </c>
      <c r="AL382" t="s">
        <v>14</v>
      </c>
      <c r="AM382" t="s">
        <v>14</v>
      </c>
      <c r="AN382" t="s">
        <v>14</v>
      </c>
    </row>
    <row r="383" spans="1:40">
      <c r="A383" t="s">
        <v>87</v>
      </c>
      <c r="B383" t="s">
        <v>157</v>
      </c>
      <c r="C383" t="s">
        <v>96</v>
      </c>
      <c r="D383" t="s">
        <v>112</v>
      </c>
      <c r="E383">
        <v>2</v>
      </c>
      <c r="F383" t="s">
        <v>153</v>
      </c>
      <c r="G383" t="s">
        <v>166</v>
      </c>
      <c r="H383">
        <v>7</v>
      </c>
      <c r="I383">
        <v>0.04</v>
      </c>
      <c r="J383">
        <v>0.43</v>
      </c>
      <c r="K383" s="4">
        <v>4</v>
      </c>
      <c r="L383">
        <v>0</v>
      </c>
      <c r="M383">
        <v>2</v>
      </c>
      <c r="N383" t="s">
        <v>124</v>
      </c>
      <c r="O383" t="s">
        <v>56</v>
      </c>
      <c r="P383">
        <v>1</v>
      </c>
      <c r="Q383">
        <f>79.6+5.6</f>
        <v>85.199999999999989</v>
      </c>
      <c r="R383">
        <v>1</v>
      </c>
      <c r="S383">
        <v>0</v>
      </c>
      <c r="T383">
        <v>0</v>
      </c>
      <c r="U383">
        <f t="shared" si="5"/>
        <v>85.199999999999989</v>
      </c>
      <c r="V383">
        <v>1</v>
      </c>
      <c r="W383">
        <v>1E-4</v>
      </c>
      <c r="X383">
        <v>0</v>
      </c>
      <c r="Y383">
        <v>1E-4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1E-4</v>
      </c>
      <c r="AF383">
        <v>0</v>
      </c>
      <c r="AG383">
        <v>231</v>
      </c>
      <c r="AH383">
        <v>1</v>
      </c>
      <c r="AI383">
        <v>1E-4</v>
      </c>
      <c r="AJ383">
        <v>0</v>
      </c>
      <c r="AK383">
        <v>0</v>
      </c>
      <c r="AL383">
        <v>2</v>
      </c>
      <c r="AM383">
        <v>18</v>
      </c>
      <c r="AN383">
        <v>4.5999999999999996</v>
      </c>
    </row>
    <row r="384" spans="1:40">
      <c r="A384" t="s">
        <v>87</v>
      </c>
      <c r="B384" t="s">
        <v>157</v>
      </c>
      <c r="C384" t="s">
        <v>117</v>
      </c>
      <c r="D384" t="s">
        <v>107</v>
      </c>
      <c r="E384">
        <v>2</v>
      </c>
      <c r="F384" t="s">
        <v>152</v>
      </c>
      <c r="G384" t="s">
        <v>165</v>
      </c>
      <c r="H384">
        <v>7</v>
      </c>
      <c r="I384" s="1" t="s">
        <v>14</v>
      </c>
      <c r="J384" s="1" t="s">
        <v>14</v>
      </c>
      <c r="K384">
        <v>1</v>
      </c>
      <c r="L384">
        <v>1</v>
      </c>
      <c r="M384">
        <v>2</v>
      </c>
      <c r="N384" t="s">
        <v>124</v>
      </c>
      <c r="O384" t="s">
        <v>56</v>
      </c>
      <c r="P384">
        <v>0</v>
      </c>
      <c r="Q384">
        <v>72.8</v>
      </c>
      <c r="R384">
        <v>1</v>
      </c>
      <c r="S384">
        <v>3.8</v>
      </c>
      <c r="T384">
        <v>1</v>
      </c>
      <c r="U384">
        <f t="shared" si="5"/>
        <v>76.599999999999994</v>
      </c>
      <c r="V384">
        <v>1</v>
      </c>
      <c r="W384" t="s">
        <v>14</v>
      </c>
      <c r="X384" t="s">
        <v>14</v>
      </c>
      <c r="Y384">
        <f>3.8+3.8+3.8+1.6</f>
        <v>12.999999999999998</v>
      </c>
      <c r="Z384">
        <v>4</v>
      </c>
      <c r="AA384">
        <v>1</v>
      </c>
      <c r="AB384" t="s">
        <v>14</v>
      </c>
      <c r="AC384">
        <v>0</v>
      </c>
      <c r="AD384">
        <v>0</v>
      </c>
      <c r="AE384" t="s">
        <v>14</v>
      </c>
      <c r="AF384" t="s">
        <v>14</v>
      </c>
      <c r="AG384">
        <v>1E-4</v>
      </c>
      <c r="AH384">
        <v>0</v>
      </c>
      <c r="AI384">
        <v>1E-4</v>
      </c>
      <c r="AJ384">
        <v>0</v>
      </c>
      <c r="AK384" t="s">
        <v>14</v>
      </c>
      <c r="AL384" t="s">
        <v>14</v>
      </c>
      <c r="AM384" t="s">
        <v>14</v>
      </c>
      <c r="AN384" t="s">
        <v>14</v>
      </c>
    </row>
    <row r="385" spans="1:40">
      <c r="A385" t="s">
        <v>87</v>
      </c>
      <c r="B385" t="s">
        <v>157</v>
      </c>
      <c r="C385" t="s">
        <v>117</v>
      </c>
      <c r="D385" t="s">
        <v>118</v>
      </c>
      <c r="E385">
        <v>2</v>
      </c>
      <c r="F385" t="s">
        <v>152</v>
      </c>
      <c r="G385" t="s">
        <v>165</v>
      </c>
      <c r="H385">
        <v>7</v>
      </c>
      <c r="I385" s="1" t="s">
        <v>14</v>
      </c>
      <c r="J385" s="1" t="s">
        <v>14</v>
      </c>
      <c r="K385" s="5">
        <v>3</v>
      </c>
      <c r="L385">
        <v>0</v>
      </c>
      <c r="M385">
        <v>2</v>
      </c>
      <c r="N385" t="s">
        <v>124</v>
      </c>
      <c r="O385" t="s">
        <v>56</v>
      </c>
      <c r="P385">
        <v>1</v>
      </c>
      <c r="Q385">
        <v>87</v>
      </c>
      <c r="R385">
        <v>1</v>
      </c>
      <c r="S385">
        <v>0</v>
      </c>
      <c r="T385">
        <v>0</v>
      </c>
      <c r="U385">
        <f t="shared" si="5"/>
        <v>87</v>
      </c>
      <c r="V385">
        <v>1</v>
      </c>
      <c r="W385">
        <v>1E-4</v>
      </c>
      <c r="X385">
        <v>0</v>
      </c>
      <c r="Y385">
        <v>1E-4</v>
      </c>
      <c r="Z385">
        <v>0</v>
      </c>
      <c r="AA385">
        <v>0</v>
      </c>
      <c r="AB385">
        <v>1</v>
      </c>
      <c r="AC385">
        <v>0</v>
      </c>
      <c r="AD385">
        <v>0</v>
      </c>
      <c r="AE385">
        <v>1E-4</v>
      </c>
      <c r="AF385">
        <v>0</v>
      </c>
      <c r="AG385">
        <v>91.8</v>
      </c>
      <c r="AH385">
        <v>1</v>
      </c>
      <c r="AI385">
        <v>1E-4</v>
      </c>
      <c r="AJ385">
        <v>0</v>
      </c>
      <c r="AK385">
        <v>0</v>
      </c>
      <c r="AL385">
        <v>1</v>
      </c>
      <c r="AM385">
        <v>19</v>
      </c>
      <c r="AN385">
        <v>4.2</v>
      </c>
    </row>
    <row r="386" spans="1:40">
      <c r="A386" t="s">
        <v>87</v>
      </c>
      <c r="B386" t="s">
        <v>157</v>
      </c>
      <c r="C386" t="s">
        <v>97</v>
      </c>
      <c r="D386" t="s">
        <v>108</v>
      </c>
      <c r="E386">
        <v>2</v>
      </c>
      <c r="F386" t="s">
        <v>154</v>
      </c>
      <c r="G386" t="s">
        <v>166</v>
      </c>
      <c r="H386">
        <v>7</v>
      </c>
      <c r="I386">
        <v>0.12</v>
      </c>
      <c r="J386">
        <v>1.93</v>
      </c>
      <c r="K386" s="4">
        <v>3</v>
      </c>
      <c r="L386">
        <v>0</v>
      </c>
      <c r="M386">
        <v>2</v>
      </c>
      <c r="N386" t="s">
        <v>124</v>
      </c>
      <c r="O386" t="s">
        <v>56</v>
      </c>
      <c r="P386">
        <v>0</v>
      </c>
      <c r="Q386">
        <v>1E-4</v>
      </c>
      <c r="R386">
        <v>0</v>
      </c>
      <c r="S386">
        <v>0</v>
      </c>
      <c r="T386">
        <v>0</v>
      </c>
      <c r="U386">
        <f t="shared" ref="U386:U449" si="6">Q386+S386</f>
        <v>1E-4</v>
      </c>
      <c r="V386">
        <v>0</v>
      </c>
      <c r="W386" t="s">
        <v>14</v>
      </c>
      <c r="X386" t="s">
        <v>14</v>
      </c>
      <c r="Y386">
        <v>1E-4</v>
      </c>
      <c r="Z386">
        <v>0</v>
      </c>
      <c r="AA386">
        <v>0</v>
      </c>
      <c r="AB386" t="s">
        <v>14</v>
      </c>
      <c r="AC386">
        <v>0</v>
      </c>
      <c r="AD386">
        <v>0</v>
      </c>
      <c r="AE386" t="s">
        <v>14</v>
      </c>
      <c r="AF386" t="s">
        <v>14</v>
      </c>
      <c r="AG386">
        <v>1E-4</v>
      </c>
      <c r="AH386">
        <v>0</v>
      </c>
      <c r="AI386">
        <v>1E-4</v>
      </c>
      <c r="AJ386">
        <v>0</v>
      </c>
      <c r="AK386" t="s">
        <v>14</v>
      </c>
      <c r="AL386" t="s">
        <v>14</v>
      </c>
      <c r="AM386" t="s">
        <v>14</v>
      </c>
      <c r="AN386" t="s">
        <v>14</v>
      </c>
    </row>
    <row r="387" spans="1:40">
      <c r="A387" t="s">
        <v>87</v>
      </c>
      <c r="B387" t="s">
        <v>157</v>
      </c>
      <c r="C387" t="s">
        <v>97</v>
      </c>
      <c r="D387" t="s">
        <v>109</v>
      </c>
      <c r="E387">
        <v>2</v>
      </c>
      <c r="F387" t="s">
        <v>154</v>
      </c>
      <c r="G387" t="s">
        <v>166</v>
      </c>
      <c r="H387">
        <v>7</v>
      </c>
      <c r="I387">
        <v>0.12</v>
      </c>
      <c r="J387">
        <v>1.93</v>
      </c>
      <c r="K387" s="4">
        <v>2</v>
      </c>
      <c r="L387">
        <v>0</v>
      </c>
      <c r="M387">
        <v>2</v>
      </c>
      <c r="N387" t="s">
        <v>124</v>
      </c>
      <c r="O387" t="s">
        <v>56</v>
      </c>
      <c r="P387">
        <v>0</v>
      </c>
      <c r="Q387">
        <v>1E-4</v>
      </c>
      <c r="R387">
        <v>0</v>
      </c>
      <c r="S387">
        <v>0</v>
      </c>
      <c r="T387">
        <v>0</v>
      </c>
      <c r="U387">
        <f t="shared" si="6"/>
        <v>1E-4</v>
      </c>
      <c r="V387">
        <v>0</v>
      </c>
      <c r="W387" t="s">
        <v>14</v>
      </c>
      <c r="X387" t="s">
        <v>14</v>
      </c>
      <c r="Y387">
        <v>1E-4</v>
      </c>
      <c r="Z387">
        <v>0</v>
      </c>
      <c r="AA387">
        <v>0</v>
      </c>
      <c r="AB387" t="s">
        <v>14</v>
      </c>
      <c r="AC387">
        <v>0</v>
      </c>
      <c r="AD387">
        <v>0</v>
      </c>
      <c r="AE387" t="s">
        <v>14</v>
      </c>
      <c r="AF387" t="s">
        <v>14</v>
      </c>
      <c r="AG387">
        <v>1E-4</v>
      </c>
      <c r="AH387">
        <v>0</v>
      </c>
      <c r="AI387">
        <v>1E-4</v>
      </c>
      <c r="AJ387">
        <v>0</v>
      </c>
      <c r="AK387" t="s">
        <v>14</v>
      </c>
      <c r="AL387" t="s">
        <v>14</v>
      </c>
      <c r="AM387" t="s">
        <v>14</v>
      </c>
      <c r="AN387" t="s">
        <v>14</v>
      </c>
    </row>
    <row r="388" spans="1:40">
      <c r="A388" t="s">
        <v>87</v>
      </c>
      <c r="B388" t="s">
        <v>157</v>
      </c>
      <c r="C388" t="s">
        <v>98</v>
      </c>
      <c r="D388" t="s">
        <v>108</v>
      </c>
      <c r="E388">
        <v>2</v>
      </c>
      <c r="F388" t="s">
        <v>153</v>
      </c>
      <c r="G388" t="s">
        <v>166</v>
      </c>
      <c r="H388">
        <v>7</v>
      </c>
      <c r="I388">
        <v>0.08</v>
      </c>
      <c r="J388">
        <v>1.51</v>
      </c>
      <c r="K388" s="4">
        <v>3</v>
      </c>
      <c r="L388">
        <v>0</v>
      </c>
      <c r="M388">
        <v>2</v>
      </c>
      <c r="N388" t="s">
        <v>124</v>
      </c>
      <c r="O388" t="s">
        <v>56</v>
      </c>
      <c r="P388">
        <v>0</v>
      </c>
      <c r="Q388">
        <v>11.8</v>
      </c>
      <c r="R388">
        <v>1</v>
      </c>
      <c r="S388">
        <v>0</v>
      </c>
      <c r="T388">
        <v>0</v>
      </c>
      <c r="U388">
        <f t="shared" si="6"/>
        <v>11.8</v>
      </c>
      <c r="V388">
        <v>1</v>
      </c>
      <c r="W388" t="s">
        <v>14</v>
      </c>
      <c r="X388" t="s">
        <v>14</v>
      </c>
      <c r="Y388">
        <v>1E-4</v>
      </c>
      <c r="Z388">
        <v>0</v>
      </c>
      <c r="AA388">
        <v>0</v>
      </c>
      <c r="AB388" t="s">
        <v>14</v>
      </c>
      <c r="AC388">
        <v>0</v>
      </c>
      <c r="AD388">
        <v>0</v>
      </c>
      <c r="AE388" t="s">
        <v>14</v>
      </c>
      <c r="AF388" t="s">
        <v>14</v>
      </c>
      <c r="AG388">
        <v>119.8</v>
      </c>
      <c r="AH388">
        <v>1</v>
      </c>
      <c r="AI388">
        <v>1E-4</v>
      </c>
      <c r="AJ388">
        <v>0</v>
      </c>
      <c r="AK388" t="s">
        <v>14</v>
      </c>
      <c r="AL388" t="s">
        <v>14</v>
      </c>
      <c r="AM388" t="s">
        <v>14</v>
      </c>
      <c r="AN388" t="s">
        <v>14</v>
      </c>
    </row>
    <row r="389" spans="1:40">
      <c r="A389" t="s">
        <v>87</v>
      </c>
      <c r="B389" t="s">
        <v>157</v>
      </c>
      <c r="C389" t="s">
        <v>98</v>
      </c>
      <c r="D389" t="s">
        <v>110</v>
      </c>
      <c r="E389">
        <v>2</v>
      </c>
      <c r="F389" t="s">
        <v>153</v>
      </c>
      <c r="G389" t="s">
        <v>165</v>
      </c>
      <c r="H389">
        <v>7</v>
      </c>
      <c r="I389">
        <v>0.08</v>
      </c>
      <c r="J389">
        <v>1.51</v>
      </c>
      <c r="K389" s="4">
        <v>5</v>
      </c>
      <c r="L389">
        <v>0</v>
      </c>
      <c r="M389">
        <v>2</v>
      </c>
      <c r="N389" t="s">
        <v>124</v>
      </c>
      <c r="O389" t="s">
        <v>56</v>
      </c>
      <c r="P389">
        <v>0</v>
      </c>
      <c r="Q389">
        <v>9.6</v>
      </c>
      <c r="R389">
        <v>1</v>
      </c>
      <c r="S389">
        <v>0</v>
      </c>
      <c r="T389">
        <v>0</v>
      </c>
      <c r="U389">
        <f t="shared" si="6"/>
        <v>9.6</v>
      </c>
      <c r="V389">
        <v>1</v>
      </c>
      <c r="W389" t="s">
        <v>14</v>
      </c>
      <c r="X389" t="s">
        <v>14</v>
      </c>
      <c r="Y389">
        <v>1E-4</v>
      </c>
      <c r="Z389">
        <v>0</v>
      </c>
      <c r="AA389">
        <v>0</v>
      </c>
      <c r="AB389" t="s">
        <v>14</v>
      </c>
      <c r="AC389">
        <v>0</v>
      </c>
      <c r="AD389">
        <v>0</v>
      </c>
      <c r="AE389" t="s">
        <v>14</v>
      </c>
      <c r="AF389" t="s">
        <v>14</v>
      </c>
      <c r="AG389">
        <v>1E-4</v>
      </c>
      <c r="AH389">
        <v>0</v>
      </c>
      <c r="AI389">
        <v>1E-4</v>
      </c>
      <c r="AJ389">
        <v>0</v>
      </c>
      <c r="AK389" t="s">
        <v>14</v>
      </c>
      <c r="AL389" t="s">
        <v>14</v>
      </c>
      <c r="AM389" t="s">
        <v>14</v>
      </c>
      <c r="AN389" t="s">
        <v>14</v>
      </c>
    </row>
    <row r="390" spans="1:40">
      <c r="A390" t="s">
        <v>87</v>
      </c>
      <c r="B390" t="s">
        <v>157</v>
      </c>
      <c r="C390" t="s">
        <v>99</v>
      </c>
      <c r="D390" t="s">
        <v>108</v>
      </c>
      <c r="E390">
        <v>2</v>
      </c>
      <c r="F390" t="s">
        <v>153</v>
      </c>
      <c r="G390" t="s">
        <v>166</v>
      </c>
      <c r="H390">
        <v>7</v>
      </c>
      <c r="I390">
        <v>0.13</v>
      </c>
      <c r="J390">
        <v>1.97</v>
      </c>
      <c r="K390" s="4">
        <v>3</v>
      </c>
      <c r="L390">
        <v>0</v>
      </c>
      <c r="M390">
        <v>2</v>
      </c>
      <c r="N390" t="s">
        <v>124</v>
      </c>
      <c r="O390" t="s">
        <v>56</v>
      </c>
      <c r="P390">
        <v>0</v>
      </c>
      <c r="Q390">
        <v>11.8</v>
      </c>
      <c r="R390">
        <v>1</v>
      </c>
      <c r="S390">
        <v>0</v>
      </c>
      <c r="T390">
        <v>0</v>
      </c>
      <c r="U390">
        <f t="shared" si="6"/>
        <v>11.8</v>
      </c>
      <c r="V390">
        <v>1</v>
      </c>
      <c r="W390" t="s">
        <v>14</v>
      </c>
      <c r="X390" t="s">
        <v>14</v>
      </c>
      <c r="Y390">
        <v>1E-4</v>
      </c>
      <c r="Z390">
        <v>0</v>
      </c>
      <c r="AA390">
        <v>0</v>
      </c>
      <c r="AB390" t="s">
        <v>14</v>
      </c>
      <c r="AC390">
        <v>0</v>
      </c>
      <c r="AD390">
        <v>0</v>
      </c>
      <c r="AE390" t="s">
        <v>14</v>
      </c>
      <c r="AF390" t="s">
        <v>14</v>
      </c>
      <c r="AG390">
        <v>119.8</v>
      </c>
      <c r="AH390">
        <v>1</v>
      </c>
      <c r="AI390">
        <v>1E-4</v>
      </c>
      <c r="AJ390">
        <v>0</v>
      </c>
      <c r="AK390" t="s">
        <v>14</v>
      </c>
      <c r="AL390" t="s">
        <v>14</v>
      </c>
      <c r="AM390" t="s">
        <v>14</v>
      </c>
      <c r="AN390" t="s">
        <v>14</v>
      </c>
    </row>
    <row r="391" spans="1:40">
      <c r="A391" t="s">
        <v>87</v>
      </c>
      <c r="B391" t="s">
        <v>157</v>
      </c>
      <c r="C391" t="s">
        <v>99</v>
      </c>
      <c r="D391" t="s">
        <v>111</v>
      </c>
      <c r="E391">
        <v>2</v>
      </c>
      <c r="F391" t="s">
        <v>153</v>
      </c>
      <c r="G391" t="s">
        <v>165</v>
      </c>
      <c r="H391">
        <v>7</v>
      </c>
      <c r="I391">
        <v>0.13</v>
      </c>
      <c r="J391">
        <v>1.97</v>
      </c>
      <c r="K391" s="4">
        <v>6</v>
      </c>
      <c r="L391">
        <v>0</v>
      </c>
      <c r="M391">
        <v>2</v>
      </c>
      <c r="N391" t="s">
        <v>124</v>
      </c>
      <c r="O391" t="s">
        <v>56</v>
      </c>
      <c r="P391">
        <v>0</v>
      </c>
      <c r="Q391">
        <v>9.6</v>
      </c>
      <c r="R391">
        <v>1</v>
      </c>
      <c r="S391">
        <v>0</v>
      </c>
      <c r="T391">
        <v>0</v>
      </c>
      <c r="U391">
        <f t="shared" si="6"/>
        <v>9.6</v>
      </c>
      <c r="V391">
        <v>1</v>
      </c>
      <c r="W391" t="s">
        <v>14</v>
      </c>
      <c r="X391" t="s">
        <v>14</v>
      </c>
      <c r="Y391">
        <v>1E-4</v>
      </c>
      <c r="Z391">
        <v>0</v>
      </c>
      <c r="AA391">
        <v>0</v>
      </c>
      <c r="AB391" t="s">
        <v>14</v>
      </c>
      <c r="AC391">
        <v>0</v>
      </c>
      <c r="AD391">
        <v>0</v>
      </c>
      <c r="AE391" t="s">
        <v>14</v>
      </c>
      <c r="AF391" t="s">
        <v>14</v>
      </c>
      <c r="AG391">
        <v>1E-4</v>
      </c>
      <c r="AH391">
        <v>0</v>
      </c>
      <c r="AI391">
        <v>1E-4</v>
      </c>
      <c r="AJ391">
        <v>0</v>
      </c>
      <c r="AK391" t="s">
        <v>14</v>
      </c>
      <c r="AL391" t="s">
        <v>14</v>
      </c>
      <c r="AM391" t="s">
        <v>14</v>
      </c>
      <c r="AN391" t="s">
        <v>14</v>
      </c>
    </row>
    <row r="392" spans="1:40">
      <c r="A392" t="s">
        <v>87</v>
      </c>
      <c r="B392" t="s">
        <v>157</v>
      </c>
      <c r="C392" t="s">
        <v>100</v>
      </c>
      <c r="D392" t="s">
        <v>108</v>
      </c>
      <c r="E392">
        <v>2</v>
      </c>
      <c r="F392" t="s">
        <v>154</v>
      </c>
      <c r="G392" t="s">
        <v>166</v>
      </c>
      <c r="H392">
        <v>7</v>
      </c>
      <c r="I392">
        <v>0.09</v>
      </c>
      <c r="J392">
        <v>1.27</v>
      </c>
      <c r="K392" s="4">
        <v>3</v>
      </c>
      <c r="L392">
        <v>0</v>
      </c>
      <c r="M392">
        <v>2</v>
      </c>
      <c r="N392" t="s">
        <v>124</v>
      </c>
      <c r="O392" t="s">
        <v>56</v>
      </c>
      <c r="P392">
        <v>0</v>
      </c>
      <c r="Q392">
        <v>11.8</v>
      </c>
      <c r="R392">
        <v>1</v>
      </c>
      <c r="S392">
        <v>0</v>
      </c>
      <c r="T392">
        <v>0</v>
      </c>
      <c r="U392">
        <f t="shared" si="6"/>
        <v>11.8</v>
      </c>
      <c r="V392">
        <v>1</v>
      </c>
      <c r="W392" t="s">
        <v>14</v>
      </c>
      <c r="X392" t="s">
        <v>14</v>
      </c>
      <c r="Y392">
        <v>1E-4</v>
      </c>
      <c r="Z392">
        <v>0</v>
      </c>
      <c r="AA392">
        <v>0</v>
      </c>
      <c r="AB392" t="s">
        <v>14</v>
      </c>
      <c r="AC392">
        <v>0</v>
      </c>
      <c r="AD392">
        <v>0</v>
      </c>
      <c r="AE392" t="s">
        <v>14</v>
      </c>
      <c r="AF392" t="s">
        <v>14</v>
      </c>
      <c r="AG392">
        <v>119.8</v>
      </c>
      <c r="AH392">
        <v>1</v>
      </c>
      <c r="AI392">
        <v>1E-4</v>
      </c>
      <c r="AJ392">
        <v>0</v>
      </c>
      <c r="AK392" t="s">
        <v>14</v>
      </c>
      <c r="AL392" t="s">
        <v>14</v>
      </c>
      <c r="AM392" t="s">
        <v>14</v>
      </c>
      <c r="AN392" t="s">
        <v>14</v>
      </c>
    </row>
    <row r="393" spans="1:40">
      <c r="A393" t="s">
        <v>87</v>
      </c>
      <c r="B393" t="s">
        <v>157</v>
      </c>
      <c r="C393" t="s">
        <v>100</v>
      </c>
      <c r="D393" t="s">
        <v>112</v>
      </c>
      <c r="E393">
        <v>2</v>
      </c>
      <c r="F393" t="s">
        <v>154</v>
      </c>
      <c r="G393" t="s">
        <v>166</v>
      </c>
      <c r="H393">
        <v>7</v>
      </c>
      <c r="I393">
        <v>0.09</v>
      </c>
      <c r="J393">
        <v>1.27</v>
      </c>
      <c r="K393" s="4">
        <v>4</v>
      </c>
      <c r="L393">
        <v>0</v>
      </c>
      <c r="M393">
        <v>2</v>
      </c>
      <c r="N393" t="s">
        <v>124</v>
      </c>
      <c r="O393" t="s">
        <v>56</v>
      </c>
      <c r="P393">
        <v>0</v>
      </c>
      <c r="Q393">
        <v>5.6</v>
      </c>
      <c r="R393">
        <v>1</v>
      </c>
      <c r="S393">
        <v>0</v>
      </c>
      <c r="T393">
        <v>0</v>
      </c>
      <c r="U393">
        <f t="shared" si="6"/>
        <v>5.6</v>
      </c>
      <c r="V393">
        <v>1</v>
      </c>
      <c r="W393" t="s">
        <v>14</v>
      </c>
      <c r="X393" t="s">
        <v>14</v>
      </c>
      <c r="Y393">
        <v>1E-4</v>
      </c>
      <c r="Z393">
        <v>0</v>
      </c>
      <c r="AA393">
        <v>0</v>
      </c>
      <c r="AB393" t="s">
        <v>14</v>
      </c>
      <c r="AC393">
        <v>0</v>
      </c>
      <c r="AD393">
        <v>0</v>
      </c>
      <c r="AE393" t="s">
        <v>14</v>
      </c>
      <c r="AF393" t="s">
        <v>14</v>
      </c>
      <c r="AG393">
        <v>1E-4</v>
      </c>
      <c r="AH393">
        <v>0</v>
      </c>
      <c r="AI393">
        <v>1E-4</v>
      </c>
      <c r="AJ393">
        <v>0</v>
      </c>
      <c r="AK393" t="s">
        <v>14</v>
      </c>
      <c r="AL393" t="s">
        <v>14</v>
      </c>
      <c r="AM393" t="s">
        <v>14</v>
      </c>
      <c r="AN393" t="s">
        <v>14</v>
      </c>
    </row>
    <row r="394" spans="1:40">
      <c r="A394" t="s">
        <v>87</v>
      </c>
      <c r="B394" t="s">
        <v>157</v>
      </c>
      <c r="C394" t="s">
        <v>119</v>
      </c>
      <c r="D394" t="s">
        <v>108</v>
      </c>
      <c r="E394">
        <v>2</v>
      </c>
      <c r="F394" t="s">
        <v>153</v>
      </c>
      <c r="G394" t="s">
        <v>166</v>
      </c>
      <c r="H394">
        <v>7</v>
      </c>
      <c r="I394" s="1" t="s">
        <v>14</v>
      </c>
      <c r="J394" s="1" t="s">
        <v>14</v>
      </c>
      <c r="K394" s="5">
        <v>3</v>
      </c>
      <c r="L394">
        <v>0</v>
      </c>
      <c r="M394">
        <v>2</v>
      </c>
      <c r="N394" t="s">
        <v>124</v>
      </c>
      <c r="O394" t="s">
        <v>56</v>
      </c>
      <c r="P394">
        <v>0</v>
      </c>
      <c r="Q394">
        <v>11.8</v>
      </c>
      <c r="R394">
        <v>1</v>
      </c>
      <c r="S394">
        <v>0</v>
      </c>
      <c r="T394">
        <v>0</v>
      </c>
      <c r="U394">
        <f t="shared" si="6"/>
        <v>11.8</v>
      </c>
      <c r="V394">
        <v>1</v>
      </c>
      <c r="W394" t="s">
        <v>14</v>
      </c>
      <c r="X394" t="s">
        <v>14</v>
      </c>
      <c r="Y394">
        <v>1E-4</v>
      </c>
      <c r="Z394">
        <v>0</v>
      </c>
      <c r="AA394">
        <v>0</v>
      </c>
      <c r="AB394" t="s">
        <v>14</v>
      </c>
      <c r="AC394">
        <v>0</v>
      </c>
      <c r="AD394">
        <v>0</v>
      </c>
      <c r="AE394" t="s">
        <v>14</v>
      </c>
      <c r="AF394" t="s">
        <v>14</v>
      </c>
      <c r="AG394">
        <v>119.8</v>
      </c>
      <c r="AH394">
        <v>1</v>
      </c>
      <c r="AI394">
        <v>1E-4</v>
      </c>
      <c r="AJ394">
        <v>0</v>
      </c>
      <c r="AK394" t="s">
        <v>14</v>
      </c>
      <c r="AL394" t="s">
        <v>14</v>
      </c>
      <c r="AM394" t="s">
        <v>14</v>
      </c>
      <c r="AN394" t="s">
        <v>14</v>
      </c>
    </row>
    <row r="395" spans="1:40">
      <c r="A395" t="s">
        <v>87</v>
      </c>
      <c r="B395" t="s">
        <v>157</v>
      </c>
      <c r="C395" t="s">
        <v>119</v>
      </c>
      <c r="D395" t="s">
        <v>118</v>
      </c>
      <c r="E395">
        <v>2</v>
      </c>
      <c r="F395" t="s">
        <v>153</v>
      </c>
      <c r="G395" t="s">
        <v>165</v>
      </c>
      <c r="H395">
        <v>7</v>
      </c>
      <c r="I395" s="1" t="s">
        <v>14</v>
      </c>
      <c r="J395" s="1" t="s">
        <v>14</v>
      </c>
      <c r="K395" s="5" t="s">
        <v>14</v>
      </c>
      <c r="L395">
        <v>0</v>
      </c>
      <c r="M395">
        <v>2</v>
      </c>
      <c r="N395" t="s">
        <v>124</v>
      </c>
      <c r="O395" t="s">
        <v>56</v>
      </c>
      <c r="P395">
        <v>0</v>
      </c>
      <c r="Q395">
        <v>1E-4</v>
      </c>
      <c r="R395">
        <v>0</v>
      </c>
      <c r="S395">
        <v>0</v>
      </c>
      <c r="T395">
        <v>0</v>
      </c>
      <c r="U395">
        <f t="shared" si="6"/>
        <v>1E-4</v>
      </c>
      <c r="V395">
        <v>0</v>
      </c>
      <c r="W395" t="s">
        <v>14</v>
      </c>
      <c r="X395" t="s">
        <v>14</v>
      </c>
      <c r="Y395">
        <v>1E-4</v>
      </c>
      <c r="Z395">
        <v>0</v>
      </c>
      <c r="AA395">
        <v>0</v>
      </c>
      <c r="AB395" t="s">
        <v>14</v>
      </c>
      <c r="AC395">
        <v>0</v>
      </c>
      <c r="AD395">
        <v>0</v>
      </c>
      <c r="AE395" t="s">
        <v>14</v>
      </c>
      <c r="AF395" t="s">
        <v>14</v>
      </c>
      <c r="AG395">
        <v>1E-4</v>
      </c>
      <c r="AH395">
        <v>0</v>
      </c>
      <c r="AI395">
        <v>1E-4</v>
      </c>
      <c r="AJ395">
        <v>0</v>
      </c>
      <c r="AK395" t="s">
        <v>14</v>
      </c>
      <c r="AL395" t="s">
        <v>14</v>
      </c>
      <c r="AM395" t="s">
        <v>14</v>
      </c>
      <c r="AN395" t="s">
        <v>14</v>
      </c>
    </row>
    <row r="396" spans="1:40">
      <c r="A396" t="s">
        <v>87</v>
      </c>
      <c r="B396" t="s">
        <v>157</v>
      </c>
      <c r="C396" t="s">
        <v>101</v>
      </c>
      <c r="D396" t="s">
        <v>109</v>
      </c>
      <c r="E396">
        <v>2</v>
      </c>
      <c r="F396" t="s">
        <v>153</v>
      </c>
      <c r="G396" t="s">
        <v>166</v>
      </c>
      <c r="H396">
        <v>7</v>
      </c>
      <c r="I396" s="1">
        <v>0.08</v>
      </c>
      <c r="J396" s="1">
        <v>0.84</v>
      </c>
      <c r="K396" s="4">
        <v>2</v>
      </c>
      <c r="L396">
        <v>0</v>
      </c>
      <c r="M396">
        <v>2</v>
      </c>
      <c r="N396" t="s">
        <v>124</v>
      </c>
      <c r="O396" t="s">
        <v>56</v>
      </c>
      <c r="P396">
        <v>0</v>
      </c>
      <c r="Q396">
        <v>1E-4</v>
      </c>
      <c r="R396">
        <v>0</v>
      </c>
      <c r="S396">
        <v>0</v>
      </c>
      <c r="T396">
        <v>0</v>
      </c>
      <c r="U396">
        <f t="shared" si="6"/>
        <v>1E-4</v>
      </c>
      <c r="V396">
        <v>0</v>
      </c>
      <c r="W396" t="s">
        <v>14</v>
      </c>
      <c r="X396" t="s">
        <v>14</v>
      </c>
      <c r="Y396">
        <v>1E-4</v>
      </c>
      <c r="Z396">
        <v>0</v>
      </c>
      <c r="AA396">
        <v>0</v>
      </c>
      <c r="AB396" t="s">
        <v>14</v>
      </c>
      <c r="AC396">
        <v>0</v>
      </c>
      <c r="AD396">
        <v>0</v>
      </c>
      <c r="AE396" t="s">
        <v>14</v>
      </c>
      <c r="AF396" t="s">
        <v>14</v>
      </c>
      <c r="AG396">
        <v>1E-4</v>
      </c>
      <c r="AH396">
        <v>0</v>
      </c>
      <c r="AI396">
        <v>1E-4</v>
      </c>
      <c r="AJ396">
        <v>0</v>
      </c>
      <c r="AK396" t="s">
        <v>14</v>
      </c>
      <c r="AL396" t="s">
        <v>14</v>
      </c>
      <c r="AM396" t="s">
        <v>14</v>
      </c>
      <c r="AN396" t="s">
        <v>14</v>
      </c>
    </row>
    <row r="397" spans="1:40">
      <c r="A397" t="s">
        <v>87</v>
      </c>
      <c r="B397" t="s">
        <v>157</v>
      </c>
      <c r="C397" t="s">
        <v>101</v>
      </c>
      <c r="D397" t="s">
        <v>110</v>
      </c>
      <c r="E397">
        <v>2</v>
      </c>
      <c r="F397" t="s">
        <v>153</v>
      </c>
      <c r="G397" t="s">
        <v>165</v>
      </c>
      <c r="H397">
        <v>7</v>
      </c>
      <c r="I397">
        <v>0.08</v>
      </c>
      <c r="J397">
        <v>0.84</v>
      </c>
      <c r="K397" s="4">
        <v>5</v>
      </c>
      <c r="L397">
        <v>0</v>
      </c>
      <c r="M397">
        <v>2</v>
      </c>
      <c r="N397" t="s">
        <v>124</v>
      </c>
      <c r="O397" t="s">
        <v>56</v>
      </c>
      <c r="P397">
        <v>0</v>
      </c>
      <c r="Q397">
        <v>1E-4</v>
      </c>
      <c r="R397">
        <v>0</v>
      </c>
      <c r="S397">
        <v>0</v>
      </c>
      <c r="T397">
        <v>0</v>
      </c>
      <c r="U397">
        <f t="shared" si="6"/>
        <v>1E-4</v>
      </c>
      <c r="V397">
        <v>0</v>
      </c>
      <c r="W397" t="s">
        <v>14</v>
      </c>
      <c r="X397" t="s">
        <v>14</v>
      </c>
      <c r="Y397">
        <v>1E-4</v>
      </c>
      <c r="Z397">
        <v>0</v>
      </c>
      <c r="AA397">
        <v>0</v>
      </c>
      <c r="AB397" t="s">
        <v>14</v>
      </c>
      <c r="AC397">
        <v>0</v>
      </c>
      <c r="AD397">
        <v>0</v>
      </c>
      <c r="AE397" t="s">
        <v>14</v>
      </c>
      <c r="AF397" t="s">
        <v>14</v>
      </c>
      <c r="AG397">
        <v>1E-4</v>
      </c>
      <c r="AH397">
        <v>0</v>
      </c>
      <c r="AI397">
        <v>1E-4</v>
      </c>
      <c r="AJ397">
        <v>0</v>
      </c>
      <c r="AK397" t="s">
        <v>14</v>
      </c>
      <c r="AL397" t="s">
        <v>14</v>
      </c>
      <c r="AM397" t="s">
        <v>14</v>
      </c>
      <c r="AN397" t="s">
        <v>14</v>
      </c>
    </row>
    <row r="398" spans="1:40">
      <c r="A398" t="s">
        <v>87</v>
      </c>
      <c r="B398" t="s">
        <v>157</v>
      </c>
      <c r="C398" t="s">
        <v>102</v>
      </c>
      <c r="D398" t="s">
        <v>109</v>
      </c>
      <c r="E398">
        <v>2</v>
      </c>
      <c r="F398" t="s">
        <v>153</v>
      </c>
      <c r="G398" t="s">
        <v>166</v>
      </c>
      <c r="H398">
        <v>7</v>
      </c>
      <c r="I398">
        <v>0.13</v>
      </c>
      <c r="J398">
        <v>0.28999999999999998</v>
      </c>
      <c r="K398" s="4">
        <v>2</v>
      </c>
      <c r="L398">
        <v>0</v>
      </c>
      <c r="M398">
        <v>2</v>
      </c>
      <c r="N398" t="s">
        <v>124</v>
      </c>
      <c r="O398" t="s">
        <v>56</v>
      </c>
      <c r="P398">
        <v>0</v>
      </c>
      <c r="Q398">
        <v>1E-4</v>
      </c>
      <c r="R398">
        <v>0</v>
      </c>
      <c r="S398">
        <v>0</v>
      </c>
      <c r="T398">
        <v>0</v>
      </c>
      <c r="U398">
        <f t="shared" si="6"/>
        <v>1E-4</v>
      </c>
      <c r="V398">
        <v>0</v>
      </c>
      <c r="W398" t="s">
        <v>14</v>
      </c>
      <c r="X398" t="s">
        <v>14</v>
      </c>
      <c r="Y398">
        <v>1E-4</v>
      </c>
      <c r="Z398">
        <v>0</v>
      </c>
      <c r="AA398">
        <v>0</v>
      </c>
      <c r="AB398" t="s">
        <v>14</v>
      </c>
      <c r="AC398">
        <v>0</v>
      </c>
      <c r="AD398">
        <v>0</v>
      </c>
      <c r="AE398" t="s">
        <v>14</v>
      </c>
      <c r="AF398" t="s">
        <v>14</v>
      </c>
      <c r="AG398">
        <v>1E-4</v>
      </c>
      <c r="AH398">
        <v>0</v>
      </c>
      <c r="AI398">
        <v>1E-4</v>
      </c>
      <c r="AJ398">
        <v>0</v>
      </c>
      <c r="AK398" t="s">
        <v>14</v>
      </c>
      <c r="AL398" t="s">
        <v>14</v>
      </c>
      <c r="AM398" t="s">
        <v>14</v>
      </c>
      <c r="AN398" t="s">
        <v>14</v>
      </c>
    </row>
    <row r="399" spans="1:40">
      <c r="A399" t="s">
        <v>87</v>
      </c>
      <c r="B399" t="s">
        <v>157</v>
      </c>
      <c r="C399" t="s">
        <v>102</v>
      </c>
      <c r="D399" t="s">
        <v>111</v>
      </c>
      <c r="E399">
        <v>2</v>
      </c>
      <c r="F399" t="s">
        <v>153</v>
      </c>
      <c r="G399" t="s">
        <v>165</v>
      </c>
      <c r="H399">
        <v>7</v>
      </c>
      <c r="I399">
        <v>0.13</v>
      </c>
      <c r="J399">
        <v>0.28999999999999998</v>
      </c>
      <c r="K399" s="4">
        <v>6</v>
      </c>
      <c r="L399">
        <v>0</v>
      </c>
      <c r="M399">
        <v>2</v>
      </c>
      <c r="N399" t="s">
        <v>124</v>
      </c>
      <c r="O399" t="s">
        <v>56</v>
      </c>
      <c r="P399">
        <v>0</v>
      </c>
      <c r="Q399">
        <v>1E-4</v>
      </c>
      <c r="R399">
        <v>0</v>
      </c>
      <c r="S399">
        <v>0</v>
      </c>
      <c r="T399">
        <v>0</v>
      </c>
      <c r="U399">
        <f t="shared" si="6"/>
        <v>1E-4</v>
      </c>
      <c r="V399">
        <v>0</v>
      </c>
      <c r="W399" t="s">
        <v>14</v>
      </c>
      <c r="X399" t="s">
        <v>14</v>
      </c>
      <c r="Y399">
        <v>1E-4</v>
      </c>
      <c r="Z399">
        <v>0</v>
      </c>
      <c r="AA399">
        <v>0</v>
      </c>
      <c r="AB399" t="s">
        <v>14</v>
      </c>
      <c r="AC399">
        <v>0</v>
      </c>
      <c r="AD399">
        <v>0</v>
      </c>
      <c r="AE399" t="s">
        <v>14</v>
      </c>
      <c r="AF399" t="s">
        <v>14</v>
      </c>
      <c r="AG399">
        <v>1E-4</v>
      </c>
      <c r="AH399">
        <v>0</v>
      </c>
      <c r="AI399">
        <v>1E-4</v>
      </c>
      <c r="AJ399">
        <v>0</v>
      </c>
      <c r="AK399" t="s">
        <v>14</v>
      </c>
      <c r="AL399" t="s">
        <v>14</v>
      </c>
      <c r="AM399" t="s">
        <v>14</v>
      </c>
      <c r="AN399" t="s">
        <v>14</v>
      </c>
    </row>
    <row r="400" spans="1:40">
      <c r="A400" t="s">
        <v>87</v>
      </c>
      <c r="B400" t="s">
        <v>157</v>
      </c>
      <c r="C400" t="s">
        <v>103</v>
      </c>
      <c r="D400" t="s">
        <v>109</v>
      </c>
      <c r="E400">
        <v>2</v>
      </c>
      <c r="F400" t="s">
        <v>154</v>
      </c>
      <c r="G400" t="s">
        <v>166</v>
      </c>
      <c r="H400">
        <v>7</v>
      </c>
      <c r="I400">
        <v>0.02</v>
      </c>
      <c r="J400">
        <v>0.16</v>
      </c>
      <c r="K400" s="4">
        <v>2</v>
      </c>
      <c r="L400">
        <v>0</v>
      </c>
      <c r="M400">
        <v>2</v>
      </c>
      <c r="N400" t="s">
        <v>124</v>
      </c>
      <c r="O400" t="s">
        <v>56</v>
      </c>
      <c r="P400">
        <v>0</v>
      </c>
      <c r="Q400">
        <v>1E-4</v>
      </c>
      <c r="R400">
        <v>0</v>
      </c>
      <c r="S400">
        <v>0</v>
      </c>
      <c r="T400">
        <v>0</v>
      </c>
      <c r="U400">
        <f t="shared" si="6"/>
        <v>1E-4</v>
      </c>
      <c r="V400">
        <v>0</v>
      </c>
      <c r="W400" t="s">
        <v>14</v>
      </c>
      <c r="X400" t="s">
        <v>14</v>
      </c>
      <c r="Y400">
        <v>1E-4</v>
      </c>
      <c r="Z400">
        <v>0</v>
      </c>
      <c r="AA400">
        <v>0</v>
      </c>
      <c r="AB400" t="s">
        <v>14</v>
      </c>
      <c r="AC400">
        <v>0</v>
      </c>
      <c r="AD400">
        <v>0</v>
      </c>
      <c r="AE400" t="s">
        <v>14</v>
      </c>
      <c r="AF400" t="s">
        <v>14</v>
      </c>
      <c r="AG400">
        <v>1E-4</v>
      </c>
      <c r="AH400">
        <v>0</v>
      </c>
      <c r="AI400">
        <v>1E-4</v>
      </c>
      <c r="AJ400">
        <v>0</v>
      </c>
      <c r="AK400" t="s">
        <v>14</v>
      </c>
      <c r="AL400" t="s">
        <v>14</v>
      </c>
      <c r="AM400" t="s">
        <v>14</v>
      </c>
      <c r="AN400" t="s">
        <v>14</v>
      </c>
    </row>
    <row r="401" spans="1:40">
      <c r="A401" t="s">
        <v>87</v>
      </c>
      <c r="B401" t="s">
        <v>157</v>
      </c>
      <c r="C401" t="s">
        <v>103</v>
      </c>
      <c r="D401" t="s">
        <v>112</v>
      </c>
      <c r="E401">
        <v>2</v>
      </c>
      <c r="F401" t="s">
        <v>154</v>
      </c>
      <c r="G401" t="s">
        <v>166</v>
      </c>
      <c r="H401">
        <v>7</v>
      </c>
      <c r="I401">
        <v>0.02</v>
      </c>
      <c r="J401">
        <v>0.16</v>
      </c>
      <c r="K401" s="4">
        <v>4</v>
      </c>
      <c r="L401">
        <v>0</v>
      </c>
      <c r="M401">
        <v>2</v>
      </c>
      <c r="N401" t="s">
        <v>124</v>
      </c>
      <c r="O401" t="s">
        <v>56</v>
      </c>
      <c r="P401">
        <v>0</v>
      </c>
      <c r="Q401">
        <v>1E-4</v>
      </c>
      <c r="R401">
        <v>0</v>
      </c>
      <c r="S401">
        <v>0</v>
      </c>
      <c r="T401">
        <v>0</v>
      </c>
      <c r="U401">
        <f t="shared" si="6"/>
        <v>1E-4</v>
      </c>
      <c r="V401">
        <v>0</v>
      </c>
      <c r="W401" t="s">
        <v>14</v>
      </c>
      <c r="X401" t="s">
        <v>14</v>
      </c>
      <c r="Y401">
        <v>1E-4</v>
      </c>
      <c r="Z401">
        <v>0</v>
      </c>
      <c r="AA401">
        <v>0</v>
      </c>
      <c r="AB401" t="s">
        <v>14</v>
      </c>
      <c r="AC401">
        <v>0</v>
      </c>
      <c r="AD401">
        <v>0</v>
      </c>
      <c r="AE401" t="s">
        <v>14</v>
      </c>
      <c r="AF401" t="s">
        <v>14</v>
      </c>
      <c r="AG401">
        <v>1E-4</v>
      </c>
      <c r="AH401">
        <v>0</v>
      </c>
      <c r="AI401">
        <v>1E-4</v>
      </c>
      <c r="AJ401">
        <v>0</v>
      </c>
      <c r="AK401" t="s">
        <v>14</v>
      </c>
      <c r="AL401" t="s">
        <v>14</v>
      </c>
      <c r="AM401" t="s">
        <v>14</v>
      </c>
      <c r="AN401" t="s">
        <v>14</v>
      </c>
    </row>
    <row r="402" spans="1:40">
      <c r="A402" t="s">
        <v>87</v>
      </c>
      <c r="B402" t="s">
        <v>157</v>
      </c>
      <c r="C402" t="s">
        <v>120</v>
      </c>
      <c r="D402" t="s">
        <v>109</v>
      </c>
      <c r="E402">
        <v>2</v>
      </c>
      <c r="F402" t="s">
        <v>153</v>
      </c>
      <c r="G402" t="s">
        <v>166</v>
      </c>
      <c r="H402">
        <v>7</v>
      </c>
      <c r="I402" s="1" t="s">
        <v>14</v>
      </c>
      <c r="J402" s="1" t="s">
        <v>14</v>
      </c>
      <c r="K402" s="4">
        <v>2</v>
      </c>
      <c r="L402">
        <v>0</v>
      </c>
      <c r="M402">
        <v>2</v>
      </c>
      <c r="N402" t="s">
        <v>124</v>
      </c>
      <c r="O402" t="s">
        <v>56</v>
      </c>
      <c r="P402">
        <v>0</v>
      </c>
      <c r="Q402">
        <v>1E-4</v>
      </c>
      <c r="R402">
        <v>0</v>
      </c>
      <c r="S402">
        <v>0</v>
      </c>
      <c r="T402">
        <v>0</v>
      </c>
      <c r="U402">
        <f t="shared" si="6"/>
        <v>1E-4</v>
      </c>
      <c r="V402">
        <v>0</v>
      </c>
      <c r="W402" t="s">
        <v>14</v>
      </c>
      <c r="X402" t="s">
        <v>14</v>
      </c>
      <c r="Y402">
        <v>1E-4</v>
      </c>
      <c r="Z402">
        <v>0</v>
      </c>
      <c r="AA402">
        <v>0</v>
      </c>
      <c r="AB402" t="s">
        <v>14</v>
      </c>
      <c r="AC402">
        <v>0</v>
      </c>
      <c r="AD402">
        <v>0</v>
      </c>
      <c r="AE402" t="s">
        <v>14</v>
      </c>
      <c r="AF402" t="s">
        <v>14</v>
      </c>
      <c r="AG402">
        <v>1E-4</v>
      </c>
      <c r="AH402">
        <v>0</v>
      </c>
      <c r="AI402">
        <v>1E-4</v>
      </c>
      <c r="AJ402">
        <v>0</v>
      </c>
      <c r="AK402" t="s">
        <v>14</v>
      </c>
      <c r="AL402" t="s">
        <v>14</v>
      </c>
      <c r="AM402" t="s">
        <v>14</v>
      </c>
      <c r="AN402" t="s">
        <v>14</v>
      </c>
    </row>
    <row r="403" spans="1:40">
      <c r="A403" t="s">
        <v>87</v>
      </c>
      <c r="B403" t="s">
        <v>157</v>
      </c>
      <c r="C403" t="s">
        <v>120</v>
      </c>
      <c r="D403" t="s">
        <v>118</v>
      </c>
      <c r="E403">
        <v>2</v>
      </c>
      <c r="F403" t="s">
        <v>153</v>
      </c>
      <c r="G403" t="s">
        <v>165</v>
      </c>
      <c r="H403">
        <v>7</v>
      </c>
      <c r="I403" s="1" t="s">
        <v>14</v>
      </c>
      <c r="J403" s="1" t="s">
        <v>14</v>
      </c>
      <c r="K403" s="5">
        <v>3</v>
      </c>
      <c r="L403">
        <v>0</v>
      </c>
      <c r="M403">
        <v>2</v>
      </c>
      <c r="N403" t="s">
        <v>124</v>
      </c>
      <c r="O403" t="s">
        <v>56</v>
      </c>
      <c r="P403">
        <v>0</v>
      </c>
      <c r="Q403">
        <v>1E-4</v>
      </c>
      <c r="R403">
        <v>0</v>
      </c>
      <c r="S403">
        <v>0</v>
      </c>
      <c r="T403">
        <v>0</v>
      </c>
      <c r="U403">
        <f t="shared" si="6"/>
        <v>1E-4</v>
      </c>
      <c r="V403">
        <v>0</v>
      </c>
      <c r="W403" t="s">
        <v>14</v>
      </c>
      <c r="X403" t="s">
        <v>14</v>
      </c>
      <c r="Y403">
        <v>1E-4</v>
      </c>
      <c r="Z403">
        <v>0</v>
      </c>
      <c r="AA403">
        <v>0</v>
      </c>
      <c r="AB403" t="s">
        <v>14</v>
      </c>
      <c r="AC403">
        <v>0</v>
      </c>
      <c r="AD403">
        <v>0</v>
      </c>
      <c r="AE403" t="s">
        <v>14</v>
      </c>
      <c r="AF403" t="s">
        <v>14</v>
      </c>
      <c r="AG403">
        <v>1E-4</v>
      </c>
      <c r="AH403">
        <v>0</v>
      </c>
      <c r="AI403">
        <v>1E-4</v>
      </c>
      <c r="AJ403">
        <v>0</v>
      </c>
      <c r="AK403" t="s">
        <v>14</v>
      </c>
      <c r="AL403" t="s">
        <v>14</v>
      </c>
      <c r="AM403" t="s">
        <v>14</v>
      </c>
      <c r="AN403" t="s">
        <v>14</v>
      </c>
    </row>
    <row r="404" spans="1:40">
      <c r="A404" t="s">
        <v>87</v>
      </c>
      <c r="B404" t="s">
        <v>157</v>
      </c>
      <c r="C404" t="s">
        <v>104</v>
      </c>
      <c r="D404" t="s">
        <v>110</v>
      </c>
      <c r="E404">
        <v>2</v>
      </c>
      <c r="F404" t="s">
        <v>152</v>
      </c>
      <c r="G404" t="s">
        <v>165</v>
      </c>
      <c r="H404">
        <v>7</v>
      </c>
      <c r="I404" s="1">
        <v>0.17</v>
      </c>
      <c r="J404" s="1">
        <v>1.61</v>
      </c>
      <c r="K404" s="4">
        <v>5</v>
      </c>
      <c r="L404">
        <v>0</v>
      </c>
      <c r="M404">
        <v>2</v>
      </c>
      <c r="N404" t="s">
        <v>124</v>
      </c>
      <c r="O404" t="s">
        <v>56</v>
      </c>
      <c r="P404">
        <v>0</v>
      </c>
      <c r="Q404">
        <f>79.8+9.6</f>
        <v>89.399999999999991</v>
      </c>
      <c r="R404">
        <v>1</v>
      </c>
      <c r="S404">
        <v>0</v>
      </c>
      <c r="T404">
        <v>0</v>
      </c>
      <c r="U404">
        <f t="shared" si="6"/>
        <v>89.399999999999991</v>
      </c>
      <c r="V404">
        <v>1</v>
      </c>
      <c r="W404" t="s">
        <v>14</v>
      </c>
      <c r="X404" t="s">
        <v>14</v>
      </c>
      <c r="Y404">
        <v>1E-4</v>
      </c>
      <c r="Z404">
        <v>0</v>
      </c>
      <c r="AA404">
        <v>0</v>
      </c>
      <c r="AB404" t="s">
        <v>14</v>
      </c>
      <c r="AC404">
        <v>0</v>
      </c>
      <c r="AD404">
        <v>0</v>
      </c>
      <c r="AE404" t="s">
        <v>14</v>
      </c>
      <c r="AF404" t="s">
        <v>14</v>
      </c>
      <c r="AG404">
        <v>1E-4</v>
      </c>
      <c r="AH404">
        <v>0</v>
      </c>
      <c r="AI404">
        <v>1E-4</v>
      </c>
      <c r="AJ404">
        <v>0</v>
      </c>
      <c r="AK404" t="s">
        <v>14</v>
      </c>
      <c r="AL404" t="s">
        <v>14</v>
      </c>
      <c r="AM404" t="s">
        <v>14</v>
      </c>
      <c r="AN404" t="s">
        <v>14</v>
      </c>
    </row>
    <row r="405" spans="1:40">
      <c r="A405" t="s">
        <v>87</v>
      </c>
      <c r="B405" t="s">
        <v>157</v>
      </c>
      <c r="C405" t="s">
        <v>104</v>
      </c>
      <c r="D405" t="s">
        <v>111</v>
      </c>
      <c r="E405">
        <v>2</v>
      </c>
      <c r="F405" t="s">
        <v>152</v>
      </c>
      <c r="G405" t="s">
        <v>165</v>
      </c>
      <c r="H405">
        <v>7</v>
      </c>
      <c r="I405">
        <v>0.17</v>
      </c>
      <c r="J405">
        <v>1.61</v>
      </c>
      <c r="K405" s="4">
        <v>6</v>
      </c>
      <c r="L405">
        <v>0</v>
      </c>
      <c r="M405">
        <v>2</v>
      </c>
      <c r="N405" t="s">
        <v>124</v>
      </c>
      <c r="O405" t="s">
        <v>56</v>
      </c>
      <c r="P405">
        <v>0</v>
      </c>
      <c r="Q405">
        <v>85.4</v>
      </c>
      <c r="R405">
        <v>1</v>
      </c>
      <c r="S405">
        <v>0</v>
      </c>
      <c r="T405">
        <v>0</v>
      </c>
      <c r="U405">
        <f t="shared" si="6"/>
        <v>85.4</v>
      </c>
      <c r="V405">
        <v>1</v>
      </c>
      <c r="W405" t="s">
        <v>14</v>
      </c>
      <c r="X405" t="s">
        <v>14</v>
      </c>
      <c r="Y405">
        <v>1E-4</v>
      </c>
      <c r="Z405">
        <v>0</v>
      </c>
      <c r="AA405">
        <v>0</v>
      </c>
      <c r="AB405" t="s">
        <v>14</v>
      </c>
      <c r="AC405">
        <v>0</v>
      </c>
      <c r="AD405">
        <v>0</v>
      </c>
      <c r="AE405" t="s">
        <v>14</v>
      </c>
      <c r="AF405" t="s">
        <v>14</v>
      </c>
      <c r="AG405">
        <v>1E-4</v>
      </c>
      <c r="AH405">
        <v>0</v>
      </c>
      <c r="AI405">
        <v>1E-4</v>
      </c>
      <c r="AJ405">
        <v>0</v>
      </c>
      <c r="AK405" t="s">
        <v>14</v>
      </c>
      <c r="AL405" t="s">
        <v>14</v>
      </c>
      <c r="AM405" t="s">
        <v>14</v>
      </c>
      <c r="AN405" t="s">
        <v>14</v>
      </c>
    </row>
    <row r="406" spans="1:40">
      <c r="A406" t="s">
        <v>87</v>
      </c>
      <c r="B406" t="s">
        <v>157</v>
      </c>
      <c r="C406" t="s">
        <v>105</v>
      </c>
      <c r="D406" t="s">
        <v>110</v>
      </c>
      <c r="E406">
        <v>2</v>
      </c>
      <c r="F406" t="s">
        <v>153</v>
      </c>
      <c r="G406" t="s">
        <v>165</v>
      </c>
      <c r="H406">
        <v>7</v>
      </c>
      <c r="I406">
        <v>0.14000000000000001</v>
      </c>
      <c r="J406">
        <v>1.85</v>
      </c>
      <c r="K406" s="4">
        <v>5</v>
      </c>
      <c r="L406">
        <v>0</v>
      </c>
      <c r="M406">
        <v>2</v>
      </c>
      <c r="N406" t="s">
        <v>124</v>
      </c>
      <c r="O406" t="s">
        <v>56</v>
      </c>
      <c r="P406">
        <v>0</v>
      </c>
      <c r="Q406">
        <v>89.4</v>
      </c>
      <c r="R406">
        <v>1</v>
      </c>
      <c r="S406">
        <v>0</v>
      </c>
      <c r="T406">
        <v>0</v>
      </c>
      <c r="U406">
        <f t="shared" si="6"/>
        <v>89.4</v>
      </c>
      <c r="V406">
        <v>1</v>
      </c>
      <c r="W406" t="s">
        <v>14</v>
      </c>
      <c r="X406" t="s">
        <v>14</v>
      </c>
      <c r="Y406">
        <v>1E-4</v>
      </c>
      <c r="Z406">
        <v>0</v>
      </c>
      <c r="AA406">
        <v>0</v>
      </c>
      <c r="AB406" t="s">
        <v>14</v>
      </c>
      <c r="AC406">
        <v>0</v>
      </c>
      <c r="AD406">
        <v>0</v>
      </c>
      <c r="AE406" t="s">
        <v>14</v>
      </c>
      <c r="AF406" t="s">
        <v>14</v>
      </c>
      <c r="AG406">
        <v>1E-4</v>
      </c>
      <c r="AH406">
        <v>0</v>
      </c>
      <c r="AI406">
        <v>1E-4</v>
      </c>
      <c r="AJ406">
        <v>0</v>
      </c>
      <c r="AK406" t="s">
        <v>14</v>
      </c>
      <c r="AL406" t="s">
        <v>14</v>
      </c>
      <c r="AM406" t="s">
        <v>14</v>
      </c>
      <c r="AN406" t="s">
        <v>14</v>
      </c>
    </row>
    <row r="407" spans="1:40">
      <c r="A407" t="s">
        <v>87</v>
      </c>
      <c r="B407" t="s">
        <v>157</v>
      </c>
      <c r="C407" t="s">
        <v>105</v>
      </c>
      <c r="D407" t="s">
        <v>112</v>
      </c>
      <c r="E407">
        <v>2</v>
      </c>
      <c r="F407" t="s">
        <v>153</v>
      </c>
      <c r="G407" t="s">
        <v>166</v>
      </c>
      <c r="H407">
        <v>7</v>
      </c>
      <c r="I407">
        <v>0.14000000000000001</v>
      </c>
      <c r="J407">
        <v>1.85</v>
      </c>
      <c r="K407" s="4">
        <v>4</v>
      </c>
      <c r="L407">
        <v>0</v>
      </c>
      <c r="M407">
        <v>2</v>
      </c>
      <c r="N407" t="s">
        <v>124</v>
      </c>
      <c r="O407" t="s">
        <v>56</v>
      </c>
      <c r="P407">
        <v>0</v>
      </c>
      <c r="Q407">
        <v>85.2</v>
      </c>
      <c r="R407">
        <v>1</v>
      </c>
      <c r="S407">
        <v>0</v>
      </c>
      <c r="T407">
        <v>0</v>
      </c>
      <c r="U407">
        <f t="shared" si="6"/>
        <v>85.2</v>
      </c>
      <c r="V407">
        <v>1</v>
      </c>
      <c r="W407" t="s">
        <v>14</v>
      </c>
      <c r="X407" t="s">
        <v>14</v>
      </c>
      <c r="Y407">
        <v>1E-4</v>
      </c>
      <c r="Z407">
        <v>0</v>
      </c>
      <c r="AA407">
        <v>0</v>
      </c>
      <c r="AB407" t="s">
        <v>14</v>
      </c>
      <c r="AC407">
        <v>0</v>
      </c>
      <c r="AD407">
        <v>0</v>
      </c>
      <c r="AE407" t="s">
        <v>14</v>
      </c>
      <c r="AF407" t="s">
        <v>14</v>
      </c>
      <c r="AG407">
        <v>1E-4</v>
      </c>
      <c r="AH407">
        <v>0</v>
      </c>
      <c r="AI407">
        <v>1E-4</v>
      </c>
      <c r="AJ407">
        <v>0</v>
      </c>
      <c r="AK407" t="s">
        <v>14</v>
      </c>
      <c r="AL407" t="s">
        <v>14</v>
      </c>
      <c r="AM407" t="s">
        <v>14</v>
      </c>
      <c r="AN407" t="s">
        <v>14</v>
      </c>
    </row>
    <row r="408" spans="1:40">
      <c r="A408" t="s">
        <v>87</v>
      </c>
      <c r="B408" t="s">
        <v>157</v>
      </c>
      <c r="C408" t="s">
        <v>121</v>
      </c>
      <c r="D408" t="s">
        <v>110</v>
      </c>
      <c r="E408">
        <v>2</v>
      </c>
      <c r="F408" t="s">
        <v>152</v>
      </c>
      <c r="G408" t="s">
        <v>165</v>
      </c>
      <c r="H408">
        <v>7</v>
      </c>
      <c r="I408" s="1" t="s">
        <v>14</v>
      </c>
      <c r="J408" s="1" t="s">
        <v>14</v>
      </c>
      <c r="K408" s="5">
        <v>5</v>
      </c>
      <c r="L408">
        <v>0</v>
      </c>
      <c r="M408">
        <v>2</v>
      </c>
      <c r="N408" t="s">
        <v>124</v>
      </c>
      <c r="O408" t="s">
        <v>56</v>
      </c>
      <c r="P408">
        <v>0</v>
      </c>
      <c r="Q408">
        <v>89.4</v>
      </c>
      <c r="R408">
        <v>1</v>
      </c>
      <c r="S408">
        <v>0</v>
      </c>
      <c r="T408">
        <v>0</v>
      </c>
      <c r="U408">
        <f t="shared" si="6"/>
        <v>89.4</v>
      </c>
      <c r="V408">
        <v>1</v>
      </c>
      <c r="W408" t="s">
        <v>14</v>
      </c>
      <c r="X408" t="s">
        <v>14</v>
      </c>
      <c r="Y408">
        <v>1E-4</v>
      </c>
      <c r="Z408">
        <v>0</v>
      </c>
      <c r="AA408">
        <v>0</v>
      </c>
      <c r="AB408" t="s">
        <v>14</v>
      </c>
      <c r="AC408">
        <v>0</v>
      </c>
      <c r="AD408">
        <v>0</v>
      </c>
      <c r="AE408" t="s">
        <v>14</v>
      </c>
      <c r="AF408" t="s">
        <v>14</v>
      </c>
      <c r="AG408">
        <v>1E-4</v>
      </c>
      <c r="AH408">
        <v>0</v>
      </c>
      <c r="AI408">
        <v>1E-4</v>
      </c>
      <c r="AJ408">
        <v>0</v>
      </c>
      <c r="AK408" t="s">
        <v>14</v>
      </c>
      <c r="AL408" t="s">
        <v>14</v>
      </c>
      <c r="AM408" t="s">
        <v>14</v>
      </c>
      <c r="AN408" t="s">
        <v>14</v>
      </c>
    </row>
    <row r="409" spans="1:40">
      <c r="A409" t="s">
        <v>87</v>
      </c>
      <c r="B409" t="s">
        <v>157</v>
      </c>
      <c r="C409" t="s">
        <v>121</v>
      </c>
      <c r="D409" t="s">
        <v>118</v>
      </c>
      <c r="E409">
        <v>2</v>
      </c>
      <c r="F409" t="s">
        <v>152</v>
      </c>
      <c r="G409" t="s">
        <v>165</v>
      </c>
      <c r="H409">
        <v>7</v>
      </c>
      <c r="I409" s="1" t="s">
        <v>14</v>
      </c>
      <c r="J409" s="1" t="s">
        <v>14</v>
      </c>
      <c r="K409" s="5" t="s">
        <v>14</v>
      </c>
      <c r="L409">
        <v>0</v>
      </c>
      <c r="M409">
        <v>2</v>
      </c>
      <c r="N409" t="s">
        <v>124</v>
      </c>
      <c r="O409" t="s">
        <v>56</v>
      </c>
      <c r="P409">
        <v>0</v>
      </c>
      <c r="Q409">
        <v>87</v>
      </c>
      <c r="R409">
        <v>1</v>
      </c>
      <c r="S409">
        <v>0</v>
      </c>
      <c r="T409">
        <v>0</v>
      </c>
      <c r="U409">
        <f t="shared" si="6"/>
        <v>87</v>
      </c>
      <c r="V409">
        <v>1</v>
      </c>
      <c r="W409" t="s">
        <v>14</v>
      </c>
      <c r="X409" t="s">
        <v>14</v>
      </c>
      <c r="Y409">
        <v>1E-4</v>
      </c>
      <c r="Z409">
        <v>0</v>
      </c>
      <c r="AA409">
        <v>0</v>
      </c>
      <c r="AB409" t="s">
        <v>14</v>
      </c>
      <c r="AC409">
        <v>0</v>
      </c>
      <c r="AD409">
        <v>0</v>
      </c>
      <c r="AE409" t="s">
        <v>14</v>
      </c>
      <c r="AF409" t="s">
        <v>14</v>
      </c>
      <c r="AG409">
        <v>1E-4</v>
      </c>
      <c r="AH409">
        <v>0</v>
      </c>
      <c r="AI409">
        <v>1E-4</v>
      </c>
      <c r="AJ409">
        <v>0</v>
      </c>
      <c r="AK409" t="s">
        <v>14</v>
      </c>
      <c r="AL409" t="s">
        <v>14</v>
      </c>
      <c r="AM409" t="s">
        <v>14</v>
      </c>
      <c r="AN409" t="s">
        <v>14</v>
      </c>
    </row>
    <row r="410" spans="1:40">
      <c r="A410" t="s">
        <v>87</v>
      </c>
      <c r="B410" t="s">
        <v>157</v>
      </c>
      <c r="C410" t="s">
        <v>106</v>
      </c>
      <c r="D410" t="s">
        <v>111</v>
      </c>
      <c r="E410">
        <v>2</v>
      </c>
      <c r="F410" t="s">
        <v>153</v>
      </c>
      <c r="G410" t="s">
        <v>165</v>
      </c>
      <c r="H410">
        <v>7</v>
      </c>
      <c r="I410">
        <v>0.14000000000000001</v>
      </c>
      <c r="J410">
        <v>1.2</v>
      </c>
      <c r="K410" s="4">
        <v>6</v>
      </c>
      <c r="L410">
        <v>0</v>
      </c>
      <c r="M410">
        <v>2</v>
      </c>
      <c r="N410" t="s">
        <v>124</v>
      </c>
      <c r="O410" t="s">
        <v>56</v>
      </c>
      <c r="P410">
        <v>0</v>
      </c>
      <c r="Q410">
        <v>85.4</v>
      </c>
      <c r="R410">
        <v>1</v>
      </c>
      <c r="S410">
        <v>0</v>
      </c>
      <c r="T410">
        <v>0</v>
      </c>
      <c r="U410">
        <f t="shared" si="6"/>
        <v>85.4</v>
      </c>
      <c r="V410">
        <v>1</v>
      </c>
      <c r="W410" t="s">
        <v>14</v>
      </c>
      <c r="X410" t="s">
        <v>14</v>
      </c>
      <c r="Y410">
        <v>1E-4</v>
      </c>
      <c r="Z410">
        <v>0</v>
      </c>
      <c r="AA410">
        <v>0</v>
      </c>
      <c r="AB410" t="s">
        <v>14</v>
      </c>
      <c r="AC410">
        <v>0</v>
      </c>
      <c r="AD410">
        <v>0</v>
      </c>
      <c r="AE410" t="s">
        <v>14</v>
      </c>
      <c r="AF410" t="s">
        <v>14</v>
      </c>
      <c r="AG410">
        <v>1E-4</v>
      </c>
      <c r="AH410">
        <v>0</v>
      </c>
      <c r="AI410">
        <v>1E-4</v>
      </c>
      <c r="AJ410">
        <v>0</v>
      </c>
      <c r="AK410" t="s">
        <v>14</v>
      </c>
      <c r="AL410" t="s">
        <v>14</v>
      </c>
      <c r="AM410" t="s">
        <v>14</v>
      </c>
      <c r="AN410" t="s">
        <v>14</v>
      </c>
    </row>
    <row r="411" spans="1:40">
      <c r="A411" t="s">
        <v>87</v>
      </c>
      <c r="B411" t="s">
        <v>157</v>
      </c>
      <c r="C411" t="s">
        <v>106</v>
      </c>
      <c r="D411" t="s">
        <v>112</v>
      </c>
      <c r="E411">
        <v>2</v>
      </c>
      <c r="F411" t="s">
        <v>153</v>
      </c>
      <c r="G411" t="s">
        <v>166</v>
      </c>
      <c r="H411">
        <v>7</v>
      </c>
      <c r="I411">
        <v>0.14000000000000001</v>
      </c>
      <c r="J411">
        <v>1.2</v>
      </c>
      <c r="K411" s="4">
        <v>4</v>
      </c>
      <c r="L411">
        <v>0</v>
      </c>
      <c r="M411">
        <v>2</v>
      </c>
      <c r="N411" t="s">
        <v>124</v>
      </c>
      <c r="O411" t="s">
        <v>56</v>
      </c>
      <c r="P411">
        <v>0</v>
      </c>
      <c r="Q411">
        <v>85.2</v>
      </c>
      <c r="R411">
        <v>1</v>
      </c>
      <c r="S411">
        <v>0</v>
      </c>
      <c r="T411">
        <v>0</v>
      </c>
      <c r="U411">
        <f t="shared" si="6"/>
        <v>85.2</v>
      </c>
      <c r="V411">
        <v>1</v>
      </c>
      <c r="W411" t="s">
        <v>14</v>
      </c>
      <c r="X411" t="s">
        <v>14</v>
      </c>
      <c r="Y411">
        <v>1E-4</v>
      </c>
      <c r="Z411">
        <v>0</v>
      </c>
      <c r="AA411">
        <v>0</v>
      </c>
      <c r="AB411" t="s">
        <v>14</v>
      </c>
      <c r="AC411">
        <v>0</v>
      </c>
      <c r="AD411">
        <v>0</v>
      </c>
      <c r="AE411" t="s">
        <v>14</v>
      </c>
      <c r="AF411" t="s">
        <v>14</v>
      </c>
      <c r="AG411">
        <v>1E-4</v>
      </c>
      <c r="AH411">
        <v>0</v>
      </c>
      <c r="AI411">
        <v>1E-4</v>
      </c>
      <c r="AJ411">
        <v>0</v>
      </c>
      <c r="AK411" t="s">
        <v>14</v>
      </c>
      <c r="AL411" t="s">
        <v>14</v>
      </c>
      <c r="AM411" t="s">
        <v>14</v>
      </c>
      <c r="AN411" t="s">
        <v>14</v>
      </c>
    </row>
    <row r="412" spans="1:40">
      <c r="A412" t="s">
        <v>87</v>
      </c>
      <c r="B412" t="s">
        <v>157</v>
      </c>
      <c r="C412" t="s">
        <v>122</v>
      </c>
      <c r="D412" t="s">
        <v>111</v>
      </c>
      <c r="E412">
        <v>2</v>
      </c>
      <c r="F412" t="s">
        <v>152</v>
      </c>
      <c r="G412" t="s">
        <v>165</v>
      </c>
      <c r="H412">
        <v>7</v>
      </c>
      <c r="I412" s="1" t="s">
        <v>14</v>
      </c>
      <c r="J412" s="1" t="s">
        <v>14</v>
      </c>
      <c r="K412" s="5">
        <v>6</v>
      </c>
      <c r="L412">
        <v>0</v>
      </c>
      <c r="M412">
        <v>2</v>
      </c>
      <c r="N412" t="s">
        <v>124</v>
      </c>
      <c r="O412" t="s">
        <v>56</v>
      </c>
      <c r="P412">
        <v>0</v>
      </c>
      <c r="Q412">
        <v>85.4</v>
      </c>
      <c r="R412">
        <v>1</v>
      </c>
      <c r="S412">
        <v>0</v>
      </c>
      <c r="T412">
        <v>0</v>
      </c>
      <c r="U412">
        <f t="shared" si="6"/>
        <v>85.4</v>
      </c>
      <c r="V412">
        <v>1</v>
      </c>
      <c r="W412" t="s">
        <v>14</v>
      </c>
      <c r="X412" t="s">
        <v>14</v>
      </c>
      <c r="Y412">
        <v>1E-4</v>
      </c>
      <c r="Z412">
        <v>0</v>
      </c>
      <c r="AA412">
        <v>0</v>
      </c>
      <c r="AB412" t="s">
        <v>14</v>
      </c>
      <c r="AC412">
        <v>0</v>
      </c>
      <c r="AD412">
        <v>0</v>
      </c>
      <c r="AE412" t="s">
        <v>14</v>
      </c>
      <c r="AF412" t="s">
        <v>14</v>
      </c>
      <c r="AG412">
        <v>1E-4</v>
      </c>
      <c r="AH412">
        <v>0</v>
      </c>
      <c r="AI412">
        <v>1E-4</v>
      </c>
      <c r="AJ412">
        <v>0</v>
      </c>
      <c r="AK412" t="s">
        <v>14</v>
      </c>
      <c r="AL412" t="s">
        <v>14</v>
      </c>
      <c r="AM412" t="s">
        <v>14</v>
      </c>
      <c r="AN412" t="s">
        <v>14</v>
      </c>
    </row>
    <row r="413" spans="1:40">
      <c r="A413" t="s">
        <v>87</v>
      </c>
      <c r="B413" t="s">
        <v>157</v>
      </c>
      <c r="C413" t="s">
        <v>122</v>
      </c>
      <c r="D413" t="s">
        <v>118</v>
      </c>
      <c r="E413">
        <v>2</v>
      </c>
      <c r="F413" t="s">
        <v>152</v>
      </c>
      <c r="G413" t="s">
        <v>165</v>
      </c>
      <c r="H413">
        <v>7</v>
      </c>
      <c r="I413" s="1" t="s">
        <v>14</v>
      </c>
      <c r="J413" s="1" t="s">
        <v>14</v>
      </c>
      <c r="K413" s="5" t="s">
        <v>14</v>
      </c>
      <c r="L413">
        <v>0</v>
      </c>
      <c r="M413">
        <v>2</v>
      </c>
      <c r="N413" t="s">
        <v>124</v>
      </c>
      <c r="O413" t="s">
        <v>56</v>
      </c>
      <c r="P413">
        <v>0</v>
      </c>
      <c r="Q413">
        <v>87</v>
      </c>
      <c r="R413">
        <v>1</v>
      </c>
      <c r="S413">
        <v>0</v>
      </c>
      <c r="T413">
        <v>0</v>
      </c>
      <c r="U413">
        <f t="shared" si="6"/>
        <v>87</v>
      </c>
      <c r="V413">
        <v>1</v>
      </c>
      <c r="W413" t="s">
        <v>14</v>
      </c>
      <c r="X413" t="s">
        <v>14</v>
      </c>
      <c r="Y413">
        <v>1E-4</v>
      </c>
      <c r="Z413">
        <v>0</v>
      </c>
      <c r="AA413">
        <v>0</v>
      </c>
      <c r="AB413" t="s">
        <v>14</v>
      </c>
      <c r="AC413">
        <v>0</v>
      </c>
      <c r="AD413">
        <v>0</v>
      </c>
      <c r="AE413" t="s">
        <v>14</v>
      </c>
      <c r="AF413" t="s">
        <v>14</v>
      </c>
      <c r="AG413">
        <v>1E-4</v>
      </c>
      <c r="AH413">
        <v>0</v>
      </c>
      <c r="AI413">
        <v>1E-4</v>
      </c>
      <c r="AJ413">
        <v>0</v>
      </c>
      <c r="AK413" t="s">
        <v>14</v>
      </c>
      <c r="AL413" t="s">
        <v>14</v>
      </c>
      <c r="AM413" t="s">
        <v>14</v>
      </c>
      <c r="AN413" t="s">
        <v>14</v>
      </c>
    </row>
    <row r="414" spans="1:40">
      <c r="A414" t="s">
        <v>87</v>
      </c>
      <c r="B414" t="s">
        <v>157</v>
      </c>
      <c r="C414" t="s">
        <v>123</v>
      </c>
      <c r="D414" t="s">
        <v>112</v>
      </c>
      <c r="E414">
        <v>2</v>
      </c>
      <c r="F414" t="s">
        <v>153</v>
      </c>
      <c r="G414" t="s">
        <v>166</v>
      </c>
      <c r="H414">
        <v>7</v>
      </c>
      <c r="I414" s="1" t="s">
        <v>14</v>
      </c>
      <c r="J414" s="1" t="s">
        <v>14</v>
      </c>
      <c r="K414" s="5">
        <v>4</v>
      </c>
      <c r="L414">
        <v>0</v>
      </c>
      <c r="M414">
        <v>2</v>
      </c>
      <c r="N414" t="s">
        <v>124</v>
      </c>
      <c r="O414" t="s">
        <v>56</v>
      </c>
      <c r="P414">
        <v>0</v>
      </c>
      <c r="Q414">
        <v>85.2</v>
      </c>
      <c r="R414">
        <v>1</v>
      </c>
      <c r="S414">
        <v>0</v>
      </c>
      <c r="T414">
        <v>0</v>
      </c>
      <c r="U414">
        <f t="shared" si="6"/>
        <v>85.2</v>
      </c>
      <c r="V414">
        <v>1</v>
      </c>
      <c r="W414" t="s">
        <v>14</v>
      </c>
      <c r="X414" t="s">
        <v>14</v>
      </c>
      <c r="Y414">
        <v>1E-4</v>
      </c>
      <c r="Z414">
        <v>0</v>
      </c>
      <c r="AA414">
        <v>0</v>
      </c>
      <c r="AB414" t="s">
        <v>14</v>
      </c>
      <c r="AC414">
        <v>0</v>
      </c>
      <c r="AD414">
        <v>0</v>
      </c>
      <c r="AE414" t="s">
        <v>14</v>
      </c>
      <c r="AF414" t="s">
        <v>14</v>
      </c>
      <c r="AG414">
        <v>1E-4</v>
      </c>
      <c r="AH414">
        <v>0</v>
      </c>
      <c r="AI414">
        <v>1E-4</v>
      </c>
      <c r="AJ414">
        <v>0</v>
      </c>
      <c r="AK414" t="s">
        <v>14</v>
      </c>
      <c r="AL414" t="s">
        <v>14</v>
      </c>
      <c r="AM414" t="s">
        <v>14</v>
      </c>
      <c r="AN414" t="s">
        <v>14</v>
      </c>
    </row>
    <row r="415" spans="1:40">
      <c r="A415" t="s">
        <v>87</v>
      </c>
      <c r="B415" t="s">
        <v>157</v>
      </c>
      <c r="C415" t="s">
        <v>123</v>
      </c>
      <c r="D415" t="s">
        <v>118</v>
      </c>
      <c r="E415">
        <v>2</v>
      </c>
      <c r="F415" t="s">
        <v>153</v>
      </c>
      <c r="G415" t="s">
        <v>165</v>
      </c>
      <c r="H415">
        <v>7</v>
      </c>
      <c r="I415" s="1" t="s">
        <v>14</v>
      </c>
      <c r="J415" s="1" t="s">
        <v>14</v>
      </c>
      <c r="K415" s="5" t="s">
        <v>14</v>
      </c>
      <c r="L415">
        <v>0</v>
      </c>
      <c r="M415">
        <v>2</v>
      </c>
      <c r="N415" t="s">
        <v>124</v>
      </c>
      <c r="O415" t="s">
        <v>56</v>
      </c>
      <c r="P415">
        <v>0</v>
      </c>
      <c r="Q415">
        <v>87</v>
      </c>
      <c r="R415">
        <v>1</v>
      </c>
      <c r="S415">
        <v>0</v>
      </c>
      <c r="T415">
        <v>0</v>
      </c>
      <c r="U415">
        <f t="shared" si="6"/>
        <v>87</v>
      </c>
      <c r="V415">
        <v>1</v>
      </c>
      <c r="W415" t="s">
        <v>14</v>
      </c>
      <c r="X415" t="s">
        <v>14</v>
      </c>
      <c r="Y415">
        <v>1E-4</v>
      </c>
      <c r="Z415">
        <v>0</v>
      </c>
      <c r="AA415">
        <v>0</v>
      </c>
      <c r="AB415" t="s">
        <v>14</v>
      </c>
      <c r="AC415">
        <v>0</v>
      </c>
      <c r="AD415">
        <v>0</v>
      </c>
      <c r="AE415" t="s">
        <v>14</v>
      </c>
      <c r="AF415" t="s">
        <v>14</v>
      </c>
      <c r="AG415">
        <v>1E-4</v>
      </c>
      <c r="AH415">
        <v>0</v>
      </c>
      <c r="AI415">
        <v>1E-4</v>
      </c>
      <c r="AJ415">
        <v>0</v>
      </c>
      <c r="AK415" t="s">
        <v>14</v>
      </c>
      <c r="AL415" t="s">
        <v>14</v>
      </c>
      <c r="AM415" t="s">
        <v>14</v>
      </c>
      <c r="AN415" t="s">
        <v>14</v>
      </c>
    </row>
    <row r="416" spans="1:40">
      <c r="A416" t="s">
        <v>87</v>
      </c>
      <c r="B416" t="s">
        <v>128</v>
      </c>
      <c r="C416" t="s">
        <v>125</v>
      </c>
      <c r="D416" t="s">
        <v>128</v>
      </c>
      <c r="E416">
        <v>2</v>
      </c>
      <c r="F416" t="s">
        <v>153</v>
      </c>
      <c r="G416" t="s">
        <v>165</v>
      </c>
      <c r="H416">
        <v>3</v>
      </c>
      <c r="I416">
        <v>0.13</v>
      </c>
      <c r="J416">
        <v>2.5</v>
      </c>
      <c r="K416" s="4">
        <v>1</v>
      </c>
      <c r="L416">
        <v>1</v>
      </c>
      <c r="M416">
        <v>4</v>
      </c>
      <c r="N416" t="s">
        <v>130</v>
      </c>
      <c r="O416" t="s">
        <v>56</v>
      </c>
      <c r="P416">
        <v>1</v>
      </c>
      <c r="Q416">
        <v>1E-4</v>
      </c>
      <c r="R416">
        <v>0</v>
      </c>
      <c r="S416">
        <v>0</v>
      </c>
      <c r="T416">
        <v>0</v>
      </c>
      <c r="U416">
        <f t="shared" si="6"/>
        <v>1E-4</v>
      </c>
      <c r="V416">
        <v>0</v>
      </c>
      <c r="W416">
        <v>2362.4</v>
      </c>
      <c r="X416">
        <v>1</v>
      </c>
      <c r="Y416">
        <v>22</v>
      </c>
      <c r="Z416">
        <v>5</v>
      </c>
      <c r="AA416">
        <v>1</v>
      </c>
      <c r="AB416">
        <v>1</v>
      </c>
      <c r="AC416">
        <v>0</v>
      </c>
      <c r="AD416">
        <v>0</v>
      </c>
      <c r="AE416">
        <v>1E-4</v>
      </c>
      <c r="AF416">
        <v>0</v>
      </c>
      <c r="AG416">
        <v>1E-4</v>
      </c>
      <c r="AH416">
        <v>0</v>
      </c>
      <c r="AI416">
        <v>1E-4</v>
      </c>
      <c r="AJ416">
        <v>0</v>
      </c>
      <c r="AK416">
        <v>20</v>
      </c>
      <c r="AL416">
        <v>0</v>
      </c>
      <c r="AM416">
        <v>0</v>
      </c>
      <c r="AN416">
        <v>2</v>
      </c>
    </row>
    <row r="417" spans="1:40">
      <c r="A417" t="s">
        <v>87</v>
      </c>
      <c r="B417" t="s">
        <v>128</v>
      </c>
      <c r="C417" t="s">
        <v>125</v>
      </c>
      <c r="D417" t="s">
        <v>129</v>
      </c>
      <c r="E417">
        <v>2</v>
      </c>
      <c r="F417" t="s">
        <v>153</v>
      </c>
      <c r="G417" t="s">
        <v>166</v>
      </c>
      <c r="H417">
        <v>3</v>
      </c>
      <c r="I417">
        <v>0.13</v>
      </c>
      <c r="J417">
        <v>2.5</v>
      </c>
      <c r="K417" s="4">
        <v>2</v>
      </c>
      <c r="L417">
        <v>0</v>
      </c>
      <c r="M417">
        <v>4</v>
      </c>
      <c r="N417" t="s">
        <v>130</v>
      </c>
      <c r="O417" t="s">
        <v>56</v>
      </c>
      <c r="P417">
        <v>1</v>
      </c>
      <c r="Q417">
        <v>1E-4</v>
      </c>
      <c r="R417">
        <v>0</v>
      </c>
      <c r="S417">
        <v>0</v>
      </c>
      <c r="T417">
        <v>0</v>
      </c>
      <c r="U417">
        <f t="shared" si="6"/>
        <v>1E-4</v>
      </c>
      <c r="V417">
        <v>0</v>
      </c>
      <c r="W417">
        <v>1E-4</v>
      </c>
      <c r="X417">
        <v>0</v>
      </c>
      <c r="Y417">
        <v>1E-4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100.4</v>
      </c>
      <c r="AF417">
        <v>1</v>
      </c>
      <c r="AG417">
        <v>156.4</v>
      </c>
      <c r="AH417">
        <v>1</v>
      </c>
      <c r="AI417">
        <v>1E-4</v>
      </c>
      <c r="AJ417">
        <v>0</v>
      </c>
      <c r="AK417">
        <v>0</v>
      </c>
      <c r="AL417">
        <v>1</v>
      </c>
      <c r="AM417">
        <v>9</v>
      </c>
      <c r="AN417">
        <v>2400</v>
      </c>
    </row>
    <row r="418" spans="1:40">
      <c r="A418" t="s">
        <v>87</v>
      </c>
      <c r="B418" t="s">
        <v>128</v>
      </c>
      <c r="C418" t="s">
        <v>126</v>
      </c>
      <c r="D418" t="s">
        <v>128</v>
      </c>
      <c r="E418">
        <v>2</v>
      </c>
      <c r="F418" t="s">
        <v>152</v>
      </c>
      <c r="G418" t="s">
        <v>165</v>
      </c>
      <c r="H418">
        <v>3</v>
      </c>
      <c r="I418">
        <v>0.17</v>
      </c>
      <c r="J418">
        <v>2.23</v>
      </c>
      <c r="K418" s="4">
        <v>1</v>
      </c>
      <c r="L418">
        <v>1</v>
      </c>
      <c r="M418">
        <v>4</v>
      </c>
      <c r="N418" t="s">
        <v>130</v>
      </c>
      <c r="O418" t="s">
        <v>56</v>
      </c>
      <c r="P418">
        <v>0</v>
      </c>
      <c r="Q418">
        <v>1E-4</v>
      </c>
      <c r="R418">
        <v>0</v>
      </c>
      <c r="S418">
        <v>0</v>
      </c>
      <c r="T418">
        <v>0</v>
      </c>
      <c r="U418">
        <f t="shared" si="6"/>
        <v>1E-4</v>
      </c>
      <c r="V418">
        <v>0</v>
      </c>
      <c r="W418" t="s">
        <v>14</v>
      </c>
      <c r="X418" t="s">
        <v>14</v>
      </c>
      <c r="Y418">
        <v>1E-4</v>
      </c>
      <c r="Z418">
        <v>0</v>
      </c>
      <c r="AA418">
        <v>0</v>
      </c>
      <c r="AB418" t="s">
        <v>14</v>
      </c>
      <c r="AC418">
        <v>0</v>
      </c>
      <c r="AD418">
        <v>0</v>
      </c>
      <c r="AE418" t="s">
        <v>14</v>
      </c>
      <c r="AF418" t="s">
        <v>14</v>
      </c>
      <c r="AG418">
        <v>1E-4</v>
      </c>
      <c r="AH418">
        <v>0</v>
      </c>
      <c r="AI418">
        <v>1E-4</v>
      </c>
      <c r="AJ418">
        <v>0</v>
      </c>
      <c r="AK418" t="s">
        <v>14</v>
      </c>
      <c r="AL418" t="s">
        <v>14</v>
      </c>
      <c r="AM418" t="s">
        <v>14</v>
      </c>
      <c r="AN418" t="s">
        <v>14</v>
      </c>
    </row>
    <row r="419" spans="1:40">
      <c r="A419" t="s">
        <v>87</v>
      </c>
      <c r="B419" t="s">
        <v>128</v>
      </c>
      <c r="C419" t="s">
        <v>126</v>
      </c>
      <c r="D419" t="s">
        <v>118</v>
      </c>
      <c r="E419">
        <v>2</v>
      </c>
      <c r="F419" t="s">
        <v>152</v>
      </c>
      <c r="G419" t="s">
        <v>165</v>
      </c>
      <c r="H419">
        <v>3</v>
      </c>
      <c r="I419">
        <v>0.17</v>
      </c>
      <c r="J419">
        <v>2.23</v>
      </c>
      <c r="K419" s="4">
        <v>3</v>
      </c>
      <c r="L419">
        <v>0</v>
      </c>
      <c r="M419">
        <v>4</v>
      </c>
      <c r="N419" t="s">
        <v>130</v>
      </c>
      <c r="O419" t="s">
        <v>56</v>
      </c>
      <c r="P419">
        <v>1</v>
      </c>
      <c r="Q419">
        <v>1E-4</v>
      </c>
      <c r="R419">
        <v>0</v>
      </c>
      <c r="S419">
        <v>0</v>
      </c>
      <c r="T419">
        <v>0</v>
      </c>
      <c r="U419">
        <f t="shared" si="6"/>
        <v>1E-4</v>
      </c>
      <c r="V419">
        <v>0</v>
      </c>
      <c r="W419">
        <v>1E-4</v>
      </c>
      <c r="X419">
        <v>0</v>
      </c>
      <c r="Y419">
        <v>1E-4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1E-4</v>
      </c>
      <c r="AF419">
        <v>0</v>
      </c>
      <c r="AG419">
        <v>216.8</v>
      </c>
      <c r="AH419">
        <v>1</v>
      </c>
      <c r="AI419">
        <v>1E-4</v>
      </c>
      <c r="AJ419">
        <v>0</v>
      </c>
      <c r="AK419">
        <v>0</v>
      </c>
      <c r="AL419">
        <v>0</v>
      </c>
      <c r="AM419">
        <v>12</v>
      </c>
      <c r="AN419">
        <v>2400</v>
      </c>
    </row>
    <row r="420" spans="1:40">
      <c r="A420" t="s">
        <v>87</v>
      </c>
      <c r="B420" t="s">
        <v>128</v>
      </c>
      <c r="C420" t="s">
        <v>127</v>
      </c>
      <c r="D420" t="s">
        <v>129</v>
      </c>
      <c r="E420">
        <v>2</v>
      </c>
      <c r="F420" t="s">
        <v>153</v>
      </c>
      <c r="G420" t="s">
        <v>166</v>
      </c>
      <c r="H420">
        <v>3</v>
      </c>
      <c r="I420">
        <v>0.21</v>
      </c>
      <c r="J420">
        <v>3.98</v>
      </c>
      <c r="K420" s="4">
        <v>2</v>
      </c>
      <c r="L420">
        <v>0</v>
      </c>
      <c r="M420">
        <v>4</v>
      </c>
      <c r="N420" t="s">
        <v>130</v>
      </c>
      <c r="O420" t="s">
        <v>56</v>
      </c>
      <c r="P420">
        <v>0</v>
      </c>
      <c r="Q420">
        <v>1E-4</v>
      </c>
      <c r="R420">
        <v>0</v>
      </c>
      <c r="S420">
        <v>0</v>
      </c>
      <c r="T420">
        <v>0</v>
      </c>
      <c r="U420">
        <f t="shared" si="6"/>
        <v>1E-4</v>
      </c>
      <c r="V420">
        <v>0</v>
      </c>
      <c r="W420" t="s">
        <v>14</v>
      </c>
      <c r="X420" t="s">
        <v>14</v>
      </c>
      <c r="Y420">
        <v>1E-4</v>
      </c>
      <c r="Z420">
        <v>0</v>
      </c>
      <c r="AA420">
        <v>0</v>
      </c>
      <c r="AB420" t="s">
        <v>14</v>
      </c>
      <c r="AC420">
        <v>0</v>
      </c>
      <c r="AD420">
        <v>0</v>
      </c>
      <c r="AE420" t="s">
        <v>14</v>
      </c>
      <c r="AF420" t="s">
        <v>14</v>
      </c>
      <c r="AG420">
        <v>1E-4</v>
      </c>
      <c r="AH420">
        <v>0</v>
      </c>
      <c r="AI420">
        <v>1E-4</v>
      </c>
      <c r="AJ420">
        <v>0</v>
      </c>
      <c r="AK420" t="s">
        <v>14</v>
      </c>
      <c r="AL420" t="s">
        <v>14</v>
      </c>
      <c r="AM420" t="s">
        <v>14</v>
      </c>
      <c r="AN420" t="s">
        <v>14</v>
      </c>
    </row>
    <row r="421" spans="1:40">
      <c r="A421" t="s">
        <v>87</v>
      </c>
      <c r="B421" t="s">
        <v>128</v>
      </c>
      <c r="C421" t="s">
        <v>127</v>
      </c>
      <c r="D421" t="s">
        <v>118</v>
      </c>
      <c r="E421">
        <v>2</v>
      </c>
      <c r="F421" t="s">
        <v>153</v>
      </c>
      <c r="G421" t="s">
        <v>165</v>
      </c>
      <c r="H421">
        <v>3</v>
      </c>
      <c r="I421">
        <v>0.21</v>
      </c>
      <c r="J421">
        <v>3.98</v>
      </c>
      <c r="K421" s="4">
        <v>3</v>
      </c>
      <c r="L421">
        <v>0</v>
      </c>
      <c r="M421">
        <v>4</v>
      </c>
      <c r="N421" t="s">
        <v>130</v>
      </c>
      <c r="O421" t="s">
        <v>56</v>
      </c>
      <c r="P421">
        <v>0</v>
      </c>
      <c r="Q421">
        <v>1E-4</v>
      </c>
      <c r="R421">
        <v>0</v>
      </c>
      <c r="S421">
        <v>0</v>
      </c>
      <c r="T421">
        <v>0</v>
      </c>
      <c r="U421">
        <f t="shared" si="6"/>
        <v>1E-4</v>
      </c>
      <c r="V421">
        <v>0</v>
      </c>
      <c r="W421" t="s">
        <v>14</v>
      </c>
      <c r="X421" t="s">
        <v>14</v>
      </c>
      <c r="Y421">
        <v>1E-4</v>
      </c>
      <c r="Z421">
        <v>0</v>
      </c>
      <c r="AA421">
        <v>0</v>
      </c>
      <c r="AB421" t="s">
        <v>14</v>
      </c>
      <c r="AC421">
        <v>0</v>
      </c>
      <c r="AD421">
        <v>0</v>
      </c>
      <c r="AE421" t="s">
        <v>14</v>
      </c>
      <c r="AF421" t="s">
        <v>14</v>
      </c>
      <c r="AG421">
        <v>1E-4</v>
      </c>
      <c r="AH421">
        <v>0</v>
      </c>
      <c r="AI421">
        <v>1E-4</v>
      </c>
      <c r="AJ421">
        <v>0</v>
      </c>
      <c r="AK421" t="s">
        <v>14</v>
      </c>
      <c r="AL421" t="s">
        <v>14</v>
      </c>
      <c r="AM421" t="s">
        <v>14</v>
      </c>
      <c r="AN421" t="s">
        <v>14</v>
      </c>
    </row>
    <row r="422" spans="1:40">
      <c r="A422" t="s">
        <v>87</v>
      </c>
      <c r="B422" t="s">
        <v>128</v>
      </c>
      <c r="C422" t="s">
        <v>125</v>
      </c>
      <c r="D422" t="s">
        <v>128</v>
      </c>
      <c r="E422">
        <v>2</v>
      </c>
      <c r="F422" t="s">
        <v>153</v>
      </c>
      <c r="G422" t="s">
        <v>165</v>
      </c>
      <c r="H422">
        <v>3</v>
      </c>
      <c r="I422">
        <v>0.13</v>
      </c>
      <c r="J422">
        <v>2.5</v>
      </c>
      <c r="K422" s="4">
        <v>1</v>
      </c>
      <c r="L422">
        <v>1</v>
      </c>
      <c r="M422">
        <v>2</v>
      </c>
      <c r="N422" t="s">
        <v>113</v>
      </c>
      <c r="O422" t="s">
        <v>57</v>
      </c>
      <c r="P422">
        <v>1</v>
      </c>
      <c r="Q422">
        <v>1E-4</v>
      </c>
      <c r="R422">
        <v>0</v>
      </c>
      <c r="S422">
        <v>11.8</v>
      </c>
      <c r="T422">
        <v>1</v>
      </c>
      <c r="U422">
        <f t="shared" si="6"/>
        <v>11.8001</v>
      </c>
      <c r="V422">
        <v>1</v>
      </c>
      <c r="W422">
        <v>2318.8000000000002</v>
      </c>
      <c r="X422">
        <v>1</v>
      </c>
      <c r="Y422">
        <v>1E-4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5.6</v>
      </c>
      <c r="AF422">
        <v>1</v>
      </c>
      <c r="AG422">
        <v>15.2</v>
      </c>
      <c r="AH422">
        <v>1</v>
      </c>
      <c r="AI422">
        <v>1E-4</v>
      </c>
      <c r="AJ422">
        <v>0</v>
      </c>
      <c r="AK422">
        <v>19</v>
      </c>
      <c r="AL422">
        <v>0</v>
      </c>
      <c r="AM422">
        <v>1</v>
      </c>
      <c r="AN422">
        <v>9.4</v>
      </c>
    </row>
    <row r="423" spans="1:40">
      <c r="A423" t="s">
        <v>87</v>
      </c>
      <c r="B423" t="s">
        <v>128</v>
      </c>
      <c r="C423" t="s">
        <v>125</v>
      </c>
      <c r="D423" t="s">
        <v>129</v>
      </c>
      <c r="E423">
        <v>2</v>
      </c>
      <c r="F423" t="s">
        <v>153</v>
      </c>
      <c r="G423" t="s">
        <v>166</v>
      </c>
      <c r="H423">
        <v>3</v>
      </c>
      <c r="I423">
        <v>0.13</v>
      </c>
      <c r="J423">
        <v>2.5</v>
      </c>
      <c r="K423" s="4">
        <v>2</v>
      </c>
      <c r="L423">
        <v>0</v>
      </c>
      <c r="M423">
        <v>2</v>
      </c>
      <c r="N423" t="s">
        <v>113</v>
      </c>
      <c r="O423" t="s">
        <v>57</v>
      </c>
      <c r="P423">
        <v>1</v>
      </c>
      <c r="Q423">
        <v>1E-4</v>
      </c>
      <c r="R423">
        <v>0</v>
      </c>
      <c r="S423">
        <v>0</v>
      </c>
      <c r="T423">
        <v>0</v>
      </c>
      <c r="U423">
        <f t="shared" si="6"/>
        <v>1E-4</v>
      </c>
      <c r="V423">
        <v>0</v>
      </c>
      <c r="W423">
        <v>22</v>
      </c>
      <c r="X423">
        <v>1</v>
      </c>
      <c r="Y423">
        <v>1E-4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36.6</v>
      </c>
      <c r="AF423">
        <v>1</v>
      </c>
      <c r="AG423">
        <v>33.799999999999997</v>
      </c>
      <c r="AH423">
        <v>1</v>
      </c>
      <c r="AI423">
        <v>1E-4</v>
      </c>
      <c r="AJ423">
        <v>0</v>
      </c>
      <c r="AK423">
        <v>0</v>
      </c>
      <c r="AL423">
        <v>2</v>
      </c>
      <c r="AM423">
        <v>17</v>
      </c>
      <c r="AN423">
        <v>15.2</v>
      </c>
    </row>
    <row r="424" spans="1:40">
      <c r="A424" t="s">
        <v>87</v>
      </c>
      <c r="B424" t="s">
        <v>128</v>
      </c>
      <c r="C424" t="s">
        <v>126</v>
      </c>
      <c r="D424" t="s">
        <v>128</v>
      </c>
      <c r="E424">
        <v>2</v>
      </c>
      <c r="F424" t="s">
        <v>152</v>
      </c>
      <c r="G424" t="s">
        <v>165</v>
      </c>
      <c r="H424">
        <v>3</v>
      </c>
      <c r="I424">
        <v>0.17</v>
      </c>
      <c r="J424">
        <v>2.23</v>
      </c>
      <c r="K424" s="4">
        <v>1</v>
      </c>
      <c r="L424">
        <v>1</v>
      </c>
      <c r="M424">
        <v>2</v>
      </c>
      <c r="N424" t="s">
        <v>113</v>
      </c>
      <c r="O424" t="s">
        <v>57</v>
      </c>
      <c r="P424">
        <v>0</v>
      </c>
      <c r="Q424">
        <v>7.6</v>
      </c>
      <c r="R424">
        <v>1</v>
      </c>
      <c r="S424">
        <v>0</v>
      </c>
      <c r="T424">
        <v>0</v>
      </c>
      <c r="U424">
        <f t="shared" si="6"/>
        <v>7.6</v>
      </c>
      <c r="V424">
        <v>1</v>
      </c>
      <c r="W424" t="s">
        <v>14</v>
      </c>
      <c r="X424" t="s">
        <v>14</v>
      </c>
      <c r="Y424">
        <v>38</v>
      </c>
      <c r="Z424">
        <v>9</v>
      </c>
      <c r="AA424">
        <v>1</v>
      </c>
      <c r="AB424" t="s">
        <v>14</v>
      </c>
      <c r="AC424">
        <v>0</v>
      </c>
      <c r="AD424">
        <v>0</v>
      </c>
      <c r="AE424" t="s">
        <v>14</v>
      </c>
      <c r="AF424" t="s">
        <v>14</v>
      </c>
      <c r="AG424">
        <f>13.8+9.8</f>
        <v>23.6</v>
      </c>
      <c r="AH424">
        <v>1</v>
      </c>
      <c r="AI424">
        <v>1E-4</v>
      </c>
      <c r="AJ424">
        <v>0</v>
      </c>
      <c r="AK424" t="s">
        <v>14</v>
      </c>
      <c r="AL424" t="s">
        <v>14</v>
      </c>
      <c r="AM424" t="s">
        <v>14</v>
      </c>
      <c r="AN424" t="s">
        <v>14</v>
      </c>
    </row>
    <row r="425" spans="1:40">
      <c r="A425" t="s">
        <v>87</v>
      </c>
      <c r="B425" t="s">
        <v>128</v>
      </c>
      <c r="C425" t="s">
        <v>126</v>
      </c>
      <c r="D425" t="s">
        <v>118</v>
      </c>
      <c r="E425">
        <v>2</v>
      </c>
      <c r="F425" t="s">
        <v>152</v>
      </c>
      <c r="G425" t="s">
        <v>165</v>
      </c>
      <c r="H425">
        <v>3</v>
      </c>
      <c r="I425">
        <v>0.17</v>
      </c>
      <c r="J425">
        <v>2.23</v>
      </c>
      <c r="K425" s="4">
        <v>3</v>
      </c>
      <c r="L425">
        <v>0</v>
      </c>
      <c r="M425">
        <v>2</v>
      </c>
      <c r="N425" t="s">
        <v>113</v>
      </c>
      <c r="O425" t="s">
        <v>57</v>
      </c>
      <c r="P425">
        <v>1</v>
      </c>
      <c r="Q425">
        <v>19.399999999999999</v>
      </c>
      <c r="R425">
        <v>1</v>
      </c>
      <c r="S425">
        <v>0</v>
      </c>
      <c r="T425">
        <v>0</v>
      </c>
      <c r="U425">
        <f t="shared" si="6"/>
        <v>19.399999999999999</v>
      </c>
      <c r="V425">
        <v>1</v>
      </c>
      <c r="W425">
        <v>455.2</v>
      </c>
      <c r="X425">
        <v>1</v>
      </c>
      <c r="Y425">
        <v>1E-4</v>
      </c>
      <c r="Z425">
        <v>0</v>
      </c>
      <c r="AA425">
        <v>0</v>
      </c>
      <c r="AB425">
        <v>1</v>
      </c>
      <c r="AC425">
        <v>0</v>
      </c>
      <c r="AD425">
        <v>0</v>
      </c>
      <c r="AE425">
        <v>438.2</v>
      </c>
      <c r="AF425">
        <v>1</v>
      </c>
      <c r="AG425">
        <f>256.6+478.4</f>
        <v>735</v>
      </c>
      <c r="AH425">
        <v>1</v>
      </c>
      <c r="AI425">
        <v>6.6</v>
      </c>
      <c r="AJ425">
        <v>1</v>
      </c>
      <c r="AK425">
        <v>11</v>
      </c>
      <c r="AL425">
        <v>6</v>
      </c>
      <c r="AM425">
        <v>2</v>
      </c>
      <c r="AN425">
        <v>1.4</v>
      </c>
    </row>
    <row r="426" spans="1:40">
      <c r="A426" t="s">
        <v>87</v>
      </c>
      <c r="B426" t="s">
        <v>128</v>
      </c>
      <c r="C426" t="s">
        <v>127</v>
      </c>
      <c r="D426" t="s">
        <v>129</v>
      </c>
      <c r="E426">
        <v>2</v>
      </c>
      <c r="F426" t="s">
        <v>153</v>
      </c>
      <c r="G426" t="s">
        <v>166</v>
      </c>
      <c r="H426">
        <v>3</v>
      </c>
      <c r="I426">
        <v>0.21</v>
      </c>
      <c r="J426">
        <v>3.98</v>
      </c>
      <c r="K426" s="4">
        <v>2</v>
      </c>
      <c r="L426">
        <v>0</v>
      </c>
      <c r="M426">
        <v>2</v>
      </c>
      <c r="N426" t="s">
        <v>113</v>
      </c>
      <c r="O426" t="s">
        <v>57</v>
      </c>
      <c r="P426">
        <v>0</v>
      </c>
      <c r="Q426">
        <v>15.4</v>
      </c>
      <c r="R426">
        <v>1</v>
      </c>
      <c r="S426">
        <v>0</v>
      </c>
      <c r="T426">
        <v>0</v>
      </c>
      <c r="U426">
        <f t="shared" si="6"/>
        <v>15.4</v>
      </c>
      <c r="V426">
        <v>1</v>
      </c>
      <c r="W426" t="s">
        <v>14</v>
      </c>
      <c r="X426" t="s">
        <v>14</v>
      </c>
      <c r="Y426">
        <v>1E-4</v>
      </c>
      <c r="Z426">
        <v>0</v>
      </c>
      <c r="AA426">
        <v>0</v>
      </c>
      <c r="AB426" t="s">
        <v>14</v>
      </c>
      <c r="AC426">
        <v>0</v>
      </c>
      <c r="AD426">
        <v>0</v>
      </c>
      <c r="AE426" t="s">
        <v>14</v>
      </c>
      <c r="AF426" t="s">
        <v>14</v>
      </c>
      <c r="AG426">
        <v>1E-4</v>
      </c>
      <c r="AH426">
        <v>0</v>
      </c>
      <c r="AI426">
        <v>33.200000000000003</v>
      </c>
      <c r="AJ426">
        <v>1</v>
      </c>
      <c r="AK426" t="s">
        <v>14</v>
      </c>
      <c r="AL426" t="s">
        <v>14</v>
      </c>
      <c r="AM426" t="s">
        <v>14</v>
      </c>
      <c r="AN426" t="s">
        <v>14</v>
      </c>
    </row>
    <row r="427" spans="1:40">
      <c r="A427" t="s">
        <v>87</v>
      </c>
      <c r="B427" t="s">
        <v>128</v>
      </c>
      <c r="C427" t="s">
        <v>127</v>
      </c>
      <c r="D427" t="s">
        <v>118</v>
      </c>
      <c r="E427">
        <v>2</v>
      </c>
      <c r="F427" t="s">
        <v>153</v>
      </c>
      <c r="G427" t="s">
        <v>165</v>
      </c>
      <c r="H427">
        <v>3</v>
      </c>
      <c r="I427">
        <v>0.21</v>
      </c>
      <c r="J427">
        <v>3.98</v>
      </c>
      <c r="K427" s="4">
        <v>3</v>
      </c>
      <c r="L427">
        <v>0</v>
      </c>
      <c r="M427">
        <v>2</v>
      </c>
      <c r="N427" t="s">
        <v>113</v>
      </c>
      <c r="O427" t="s">
        <v>57</v>
      </c>
      <c r="P427">
        <v>0</v>
      </c>
      <c r="Q427">
        <v>15.4</v>
      </c>
      <c r="R427">
        <v>1</v>
      </c>
      <c r="S427">
        <v>0</v>
      </c>
      <c r="T427">
        <v>0</v>
      </c>
      <c r="U427">
        <f t="shared" si="6"/>
        <v>15.4</v>
      </c>
      <c r="V427">
        <v>1</v>
      </c>
      <c r="W427" t="s">
        <v>14</v>
      </c>
      <c r="X427" t="s">
        <v>14</v>
      </c>
      <c r="Y427">
        <v>1E-4</v>
      </c>
      <c r="Z427">
        <v>0</v>
      </c>
      <c r="AA427">
        <v>0</v>
      </c>
      <c r="AB427" t="s">
        <v>14</v>
      </c>
      <c r="AC427">
        <v>0</v>
      </c>
      <c r="AD427">
        <v>0</v>
      </c>
      <c r="AE427" t="s">
        <v>14</v>
      </c>
      <c r="AF427" t="s">
        <v>14</v>
      </c>
      <c r="AG427">
        <v>1E-4</v>
      </c>
      <c r="AH427">
        <v>0</v>
      </c>
      <c r="AI427">
        <v>1E-4</v>
      </c>
      <c r="AJ427">
        <v>0</v>
      </c>
      <c r="AK427" t="s">
        <v>14</v>
      </c>
      <c r="AL427" t="s">
        <v>14</v>
      </c>
      <c r="AM427" t="s">
        <v>14</v>
      </c>
      <c r="AN427" t="s">
        <v>14</v>
      </c>
    </row>
    <row r="428" spans="1:40">
      <c r="A428" t="s">
        <v>87</v>
      </c>
      <c r="B428" t="s">
        <v>128</v>
      </c>
      <c r="C428" t="s">
        <v>125</v>
      </c>
      <c r="D428" t="s">
        <v>128</v>
      </c>
      <c r="E428">
        <v>2</v>
      </c>
      <c r="F428" t="s">
        <v>153</v>
      </c>
      <c r="G428" t="s">
        <v>165</v>
      </c>
      <c r="H428">
        <v>3</v>
      </c>
      <c r="I428">
        <v>0.13</v>
      </c>
      <c r="J428">
        <v>2.5</v>
      </c>
      <c r="K428" s="4">
        <v>1</v>
      </c>
      <c r="L428">
        <v>1</v>
      </c>
      <c r="M428">
        <v>1</v>
      </c>
      <c r="N428" t="s">
        <v>131</v>
      </c>
      <c r="O428" t="s">
        <v>56</v>
      </c>
      <c r="P428">
        <v>1</v>
      </c>
      <c r="Q428">
        <v>1E-4</v>
      </c>
      <c r="R428">
        <v>0</v>
      </c>
      <c r="S428">
        <v>0</v>
      </c>
      <c r="T428">
        <v>0</v>
      </c>
      <c r="U428">
        <f t="shared" si="6"/>
        <v>1E-4</v>
      </c>
      <c r="V428">
        <v>0</v>
      </c>
      <c r="W428">
        <v>1525</v>
      </c>
      <c r="X428">
        <v>1</v>
      </c>
      <c r="Y428">
        <v>18</v>
      </c>
      <c r="Z428">
        <v>4</v>
      </c>
      <c r="AA428">
        <v>1</v>
      </c>
      <c r="AB428">
        <v>1</v>
      </c>
      <c r="AC428">
        <v>1</v>
      </c>
      <c r="AD428">
        <v>1</v>
      </c>
      <c r="AE428">
        <v>56.2</v>
      </c>
      <c r="AF428">
        <v>1</v>
      </c>
      <c r="AG428">
        <v>1E-4</v>
      </c>
      <c r="AH428">
        <v>0</v>
      </c>
      <c r="AI428">
        <v>1E-4</v>
      </c>
      <c r="AJ428">
        <v>0</v>
      </c>
      <c r="AK428">
        <v>18</v>
      </c>
      <c r="AL428">
        <v>2</v>
      </c>
      <c r="AM428">
        <v>0</v>
      </c>
      <c r="AN428">
        <v>2.2000000000000002</v>
      </c>
    </row>
    <row r="429" spans="1:40">
      <c r="A429" t="s">
        <v>87</v>
      </c>
      <c r="B429" t="s">
        <v>128</v>
      </c>
      <c r="C429" t="s">
        <v>125</v>
      </c>
      <c r="D429" t="s">
        <v>129</v>
      </c>
      <c r="E429">
        <v>2</v>
      </c>
      <c r="F429" t="s">
        <v>153</v>
      </c>
      <c r="G429" t="s">
        <v>166</v>
      </c>
      <c r="H429">
        <v>3</v>
      </c>
      <c r="I429">
        <v>0.13</v>
      </c>
      <c r="J429">
        <v>2.5</v>
      </c>
      <c r="K429" s="4">
        <v>2</v>
      </c>
      <c r="L429">
        <v>0</v>
      </c>
      <c r="M429">
        <v>1</v>
      </c>
      <c r="N429" t="s">
        <v>131</v>
      </c>
      <c r="O429" t="s">
        <v>56</v>
      </c>
      <c r="P429">
        <v>1</v>
      </c>
      <c r="Q429">
        <v>1E-4</v>
      </c>
      <c r="R429">
        <v>0</v>
      </c>
      <c r="S429">
        <v>0</v>
      </c>
      <c r="T429">
        <v>0</v>
      </c>
      <c r="U429">
        <f t="shared" si="6"/>
        <v>1E-4</v>
      </c>
      <c r="V429">
        <v>0</v>
      </c>
      <c r="W429">
        <v>1E-4</v>
      </c>
      <c r="X429">
        <v>0</v>
      </c>
      <c r="Y429">
        <v>2.4</v>
      </c>
      <c r="Z429">
        <v>0</v>
      </c>
      <c r="AA429">
        <v>1</v>
      </c>
      <c r="AB429">
        <v>0</v>
      </c>
      <c r="AC429">
        <v>0</v>
      </c>
      <c r="AD429">
        <v>0</v>
      </c>
      <c r="AE429">
        <v>25.8</v>
      </c>
      <c r="AF429">
        <v>1</v>
      </c>
      <c r="AG429">
        <f>8.6+88.8</f>
        <v>97.399999999999991</v>
      </c>
      <c r="AH429">
        <v>1</v>
      </c>
      <c r="AI429">
        <v>31.8</v>
      </c>
      <c r="AJ429">
        <v>1</v>
      </c>
      <c r="AK429">
        <v>0</v>
      </c>
      <c r="AL429">
        <v>1</v>
      </c>
      <c r="AM429">
        <v>9</v>
      </c>
      <c r="AN429">
        <v>2400</v>
      </c>
    </row>
    <row r="430" spans="1:40">
      <c r="A430" t="s">
        <v>87</v>
      </c>
      <c r="B430" t="s">
        <v>128</v>
      </c>
      <c r="C430" t="s">
        <v>126</v>
      </c>
      <c r="D430" t="s">
        <v>128</v>
      </c>
      <c r="E430">
        <v>2</v>
      </c>
      <c r="F430" t="s">
        <v>152</v>
      </c>
      <c r="G430" t="s">
        <v>165</v>
      </c>
      <c r="H430">
        <v>3</v>
      </c>
      <c r="I430">
        <v>0.17</v>
      </c>
      <c r="J430">
        <v>2.23</v>
      </c>
      <c r="K430" s="4">
        <v>1</v>
      </c>
      <c r="L430">
        <v>1</v>
      </c>
      <c r="M430">
        <v>1</v>
      </c>
      <c r="N430" t="s">
        <v>131</v>
      </c>
      <c r="O430" t="s">
        <v>56</v>
      </c>
      <c r="P430">
        <v>0</v>
      </c>
      <c r="Q430">
        <v>0.6</v>
      </c>
      <c r="R430">
        <v>1</v>
      </c>
      <c r="S430">
        <v>0</v>
      </c>
      <c r="T430">
        <v>0</v>
      </c>
      <c r="U430">
        <f t="shared" si="6"/>
        <v>0.6</v>
      </c>
      <c r="V430">
        <v>1</v>
      </c>
      <c r="W430" t="s">
        <v>14</v>
      </c>
      <c r="X430" t="s">
        <v>14</v>
      </c>
      <c r="Y430">
        <v>4.8</v>
      </c>
      <c r="Z430">
        <v>3</v>
      </c>
      <c r="AA430">
        <v>1</v>
      </c>
      <c r="AB430" t="s">
        <v>14</v>
      </c>
      <c r="AC430">
        <v>3</v>
      </c>
      <c r="AD430">
        <v>1</v>
      </c>
      <c r="AE430" t="s">
        <v>14</v>
      </c>
      <c r="AF430" t="s">
        <v>14</v>
      </c>
      <c r="AG430">
        <v>1E-4</v>
      </c>
      <c r="AH430">
        <v>0</v>
      </c>
      <c r="AI430">
        <v>1E-4</v>
      </c>
      <c r="AJ430">
        <v>0</v>
      </c>
      <c r="AK430" t="s">
        <v>14</v>
      </c>
      <c r="AL430" t="s">
        <v>14</v>
      </c>
      <c r="AM430" t="s">
        <v>14</v>
      </c>
      <c r="AN430" t="s">
        <v>14</v>
      </c>
    </row>
    <row r="431" spans="1:40">
      <c r="A431" t="s">
        <v>87</v>
      </c>
      <c r="B431" t="s">
        <v>128</v>
      </c>
      <c r="C431" t="s">
        <v>126</v>
      </c>
      <c r="D431" t="s">
        <v>118</v>
      </c>
      <c r="E431">
        <v>2</v>
      </c>
      <c r="F431" t="s">
        <v>152</v>
      </c>
      <c r="G431" t="s">
        <v>165</v>
      </c>
      <c r="H431">
        <v>3</v>
      </c>
      <c r="I431">
        <v>0.17</v>
      </c>
      <c r="J431">
        <v>2.23</v>
      </c>
      <c r="K431" s="4">
        <v>3</v>
      </c>
      <c r="L431">
        <v>0</v>
      </c>
      <c r="M431">
        <v>1</v>
      </c>
      <c r="N431" t="s">
        <v>131</v>
      </c>
      <c r="O431" t="s">
        <v>56</v>
      </c>
      <c r="P431">
        <v>1</v>
      </c>
      <c r="Q431">
        <v>0.6</v>
      </c>
      <c r="R431">
        <v>1</v>
      </c>
      <c r="S431">
        <v>0</v>
      </c>
      <c r="T431">
        <v>0</v>
      </c>
      <c r="U431">
        <f t="shared" si="6"/>
        <v>0.6</v>
      </c>
      <c r="V431">
        <v>1</v>
      </c>
      <c r="W431">
        <v>1E-4</v>
      </c>
      <c r="X431">
        <v>0</v>
      </c>
      <c r="Y431">
        <v>1E-4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218.6</v>
      </c>
      <c r="AF431">
        <v>1</v>
      </c>
      <c r="AG431">
        <f>354.4+427.4</f>
        <v>781.8</v>
      </c>
      <c r="AH431">
        <v>1</v>
      </c>
      <c r="AI431">
        <v>56.4</v>
      </c>
      <c r="AJ431">
        <v>1</v>
      </c>
      <c r="AK431">
        <v>7</v>
      </c>
      <c r="AL431">
        <v>9</v>
      </c>
      <c r="AM431">
        <v>1</v>
      </c>
      <c r="AN431">
        <v>5</v>
      </c>
    </row>
    <row r="432" spans="1:40">
      <c r="A432" t="s">
        <v>87</v>
      </c>
      <c r="B432" t="s">
        <v>128</v>
      </c>
      <c r="C432" t="s">
        <v>127</v>
      </c>
      <c r="D432" t="s">
        <v>129</v>
      </c>
      <c r="E432">
        <v>2</v>
      </c>
      <c r="F432" t="s">
        <v>153</v>
      </c>
      <c r="G432" t="s">
        <v>166</v>
      </c>
      <c r="H432">
        <v>3</v>
      </c>
      <c r="I432">
        <v>0.21</v>
      </c>
      <c r="J432">
        <v>3.98</v>
      </c>
      <c r="K432" s="4">
        <v>2</v>
      </c>
      <c r="L432">
        <v>0</v>
      </c>
      <c r="M432">
        <v>1</v>
      </c>
      <c r="N432" t="s">
        <v>131</v>
      </c>
      <c r="O432" t="s">
        <v>56</v>
      </c>
      <c r="P432">
        <v>0</v>
      </c>
      <c r="Q432">
        <v>1E-4</v>
      </c>
      <c r="R432">
        <v>0</v>
      </c>
      <c r="S432">
        <v>0</v>
      </c>
      <c r="T432">
        <v>0</v>
      </c>
      <c r="U432">
        <f t="shared" si="6"/>
        <v>1E-4</v>
      </c>
      <c r="V432">
        <v>0</v>
      </c>
      <c r="W432" t="s">
        <v>14</v>
      </c>
      <c r="X432" t="s">
        <v>14</v>
      </c>
      <c r="Y432">
        <v>1E-4</v>
      </c>
      <c r="Z432">
        <v>1</v>
      </c>
      <c r="AA432">
        <v>0</v>
      </c>
      <c r="AB432" t="s">
        <v>14</v>
      </c>
      <c r="AC432">
        <v>0</v>
      </c>
      <c r="AD432">
        <v>0</v>
      </c>
      <c r="AE432" t="s">
        <v>14</v>
      </c>
      <c r="AF432" t="s">
        <v>14</v>
      </c>
      <c r="AG432">
        <v>1E-4</v>
      </c>
      <c r="AH432">
        <v>0</v>
      </c>
      <c r="AI432">
        <v>1E-4</v>
      </c>
      <c r="AJ432">
        <v>0</v>
      </c>
      <c r="AK432" t="s">
        <v>14</v>
      </c>
      <c r="AL432" t="s">
        <v>14</v>
      </c>
      <c r="AM432" t="s">
        <v>14</v>
      </c>
      <c r="AN432" t="s">
        <v>14</v>
      </c>
    </row>
    <row r="433" spans="1:40">
      <c r="A433" t="s">
        <v>87</v>
      </c>
      <c r="B433" t="s">
        <v>128</v>
      </c>
      <c r="C433" t="s">
        <v>127</v>
      </c>
      <c r="D433" t="s">
        <v>118</v>
      </c>
      <c r="E433">
        <v>2</v>
      </c>
      <c r="F433" t="s">
        <v>153</v>
      </c>
      <c r="G433" t="s">
        <v>165</v>
      </c>
      <c r="H433">
        <v>3</v>
      </c>
      <c r="I433">
        <v>0.21</v>
      </c>
      <c r="J433">
        <v>3.98</v>
      </c>
      <c r="K433" s="4">
        <v>3</v>
      </c>
      <c r="L433">
        <v>0</v>
      </c>
      <c r="M433">
        <v>1</v>
      </c>
      <c r="N433" t="s">
        <v>131</v>
      </c>
      <c r="O433" t="s">
        <v>56</v>
      </c>
      <c r="P433">
        <v>0</v>
      </c>
      <c r="Q433">
        <v>1E-4</v>
      </c>
      <c r="R433">
        <v>0</v>
      </c>
      <c r="S433">
        <v>0</v>
      </c>
      <c r="T433">
        <v>0</v>
      </c>
      <c r="U433">
        <f t="shared" si="6"/>
        <v>1E-4</v>
      </c>
      <c r="V433">
        <v>0</v>
      </c>
      <c r="W433" t="s">
        <v>14</v>
      </c>
      <c r="X433" t="s">
        <v>14</v>
      </c>
      <c r="Y433">
        <v>1E-4</v>
      </c>
      <c r="Z433">
        <v>0</v>
      </c>
      <c r="AA433">
        <v>0</v>
      </c>
      <c r="AB433" t="s">
        <v>14</v>
      </c>
      <c r="AC433">
        <v>0</v>
      </c>
      <c r="AD433">
        <v>0</v>
      </c>
      <c r="AE433" t="s">
        <v>14</v>
      </c>
      <c r="AF433" t="s">
        <v>14</v>
      </c>
      <c r="AG433">
        <v>1E-4</v>
      </c>
      <c r="AH433">
        <v>0</v>
      </c>
      <c r="AI433">
        <v>1E-4</v>
      </c>
      <c r="AJ433">
        <v>0</v>
      </c>
      <c r="AK433" t="s">
        <v>14</v>
      </c>
      <c r="AL433" t="s">
        <v>14</v>
      </c>
      <c r="AM433" t="s">
        <v>14</v>
      </c>
      <c r="AN433" t="s">
        <v>14</v>
      </c>
    </row>
    <row r="434" spans="1:40">
      <c r="A434" t="s">
        <v>87</v>
      </c>
      <c r="B434" t="s">
        <v>128</v>
      </c>
      <c r="C434" t="s">
        <v>125</v>
      </c>
      <c r="D434" t="s">
        <v>128</v>
      </c>
      <c r="E434">
        <v>2</v>
      </c>
      <c r="F434" t="s">
        <v>153</v>
      </c>
      <c r="G434" t="s">
        <v>165</v>
      </c>
      <c r="H434">
        <v>3</v>
      </c>
      <c r="I434">
        <v>0.13</v>
      </c>
      <c r="J434">
        <v>2.5</v>
      </c>
      <c r="K434" s="4">
        <v>1</v>
      </c>
      <c r="L434">
        <v>1</v>
      </c>
      <c r="M434">
        <v>3</v>
      </c>
      <c r="N434" t="s">
        <v>132</v>
      </c>
      <c r="O434" t="s">
        <v>56</v>
      </c>
      <c r="P434">
        <v>1</v>
      </c>
      <c r="Q434">
        <v>1E-4</v>
      </c>
      <c r="R434">
        <v>0</v>
      </c>
      <c r="S434">
        <v>0</v>
      </c>
      <c r="T434">
        <v>0</v>
      </c>
      <c r="U434">
        <f t="shared" si="6"/>
        <v>1E-4</v>
      </c>
      <c r="V434">
        <v>0</v>
      </c>
      <c r="W434">
        <v>2374</v>
      </c>
      <c r="X434">
        <v>1</v>
      </c>
      <c r="Y434">
        <v>1E-4</v>
      </c>
      <c r="Z434">
        <v>0</v>
      </c>
      <c r="AA434">
        <v>0</v>
      </c>
      <c r="AB434">
        <v>1</v>
      </c>
      <c r="AC434">
        <v>0</v>
      </c>
      <c r="AD434">
        <v>0</v>
      </c>
      <c r="AE434">
        <v>1E-4</v>
      </c>
      <c r="AF434">
        <v>0</v>
      </c>
      <c r="AG434">
        <v>1E-4</v>
      </c>
      <c r="AH434">
        <v>0</v>
      </c>
      <c r="AI434">
        <v>1E-4</v>
      </c>
      <c r="AJ434">
        <v>0</v>
      </c>
      <c r="AK434">
        <v>19</v>
      </c>
      <c r="AL434">
        <v>0</v>
      </c>
      <c r="AM434">
        <v>1</v>
      </c>
      <c r="AN434">
        <v>1.4</v>
      </c>
    </row>
    <row r="435" spans="1:40">
      <c r="A435" t="s">
        <v>87</v>
      </c>
      <c r="B435" t="s">
        <v>128</v>
      </c>
      <c r="C435" t="s">
        <v>125</v>
      </c>
      <c r="D435" t="s">
        <v>129</v>
      </c>
      <c r="E435">
        <v>2</v>
      </c>
      <c r="F435" t="s">
        <v>153</v>
      </c>
      <c r="G435" t="s">
        <v>166</v>
      </c>
      <c r="H435">
        <v>3</v>
      </c>
      <c r="I435">
        <v>0.13</v>
      </c>
      <c r="J435">
        <v>2.5</v>
      </c>
      <c r="K435" s="4">
        <v>2</v>
      </c>
      <c r="L435">
        <v>0</v>
      </c>
      <c r="M435">
        <v>3</v>
      </c>
      <c r="N435" t="s">
        <v>132</v>
      </c>
      <c r="O435" t="s">
        <v>56</v>
      </c>
      <c r="P435">
        <v>1</v>
      </c>
      <c r="Q435">
        <v>1E-4</v>
      </c>
      <c r="R435">
        <v>0</v>
      </c>
      <c r="S435">
        <v>0</v>
      </c>
      <c r="T435">
        <v>0</v>
      </c>
      <c r="U435">
        <f t="shared" si="6"/>
        <v>1E-4</v>
      </c>
      <c r="V435">
        <v>0</v>
      </c>
      <c r="W435">
        <v>241</v>
      </c>
      <c r="X435">
        <v>1</v>
      </c>
      <c r="Y435">
        <v>1E-4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39.6</v>
      </c>
      <c r="AF435">
        <v>1</v>
      </c>
      <c r="AG435">
        <v>1E-4</v>
      </c>
      <c r="AH435">
        <v>0</v>
      </c>
      <c r="AI435">
        <v>1E-4</v>
      </c>
      <c r="AJ435">
        <v>0</v>
      </c>
      <c r="AK435">
        <v>4</v>
      </c>
      <c r="AL435">
        <v>0</v>
      </c>
      <c r="AM435">
        <v>15</v>
      </c>
      <c r="AN435">
        <v>1227.5999999999999</v>
      </c>
    </row>
    <row r="436" spans="1:40">
      <c r="A436" t="s">
        <v>87</v>
      </c>
      <c r="B436" t="s">
        <v>128</v>
      </c>
      <c r="C436" t="s">
        <v>126</v>
      </c>
      <c r="D436" t="s">
        <v>128</v>
      </c>
      <c r="E436">
        <v>2</v>
      </c>
      <c r="F436" t="s">
        <v>152</v>
      </c>
      <c r="G436" t="s">
        <v>165</v>
      </c>
      <c r="H436">
        <v>3</v>
      </c>
      <c r="I436">
        <v>0.17</v>
      </c>
      <c r="J436">
        <v>2.23</v>
      </c>
      <c r="K436" s="4">
        <v>1</v>
      </c>
      <c r="L436">
        <v>1</v>
      </c>
      <c r="M436">
        <v>3</v>
      </c>
      <c r="N436" t="s">
        <v>132</v>
      </c>
      <c r="O436" t="s">
        <v>56</v>
      </c>
      <c r="P436">
        <v>0</v>
      </c>
      <c r="Q436">
        <v>1E-4</v>
      </c>
      <c r="R436">
        <v>0</v>
      </c>
      <c r="S436">
        <v>0</v>
      </c>
      <c r="T436">
        <v>0</v>
      </c>
      <c r="U436">
        <f t="shared" si="6"/>
        <v>1E-4</v>
      </c>
      <c r="V436">
        <v>0</v>
      </c>
      <c r="W436" t="s">
        <v>14</v>
      </c>
      <c r="X436" t="s">
        <v>14</v>
      </c>
      <c r="Y436">
        <v>23</v>
      </c>
      <c r="Z436">
        <v>8</v>
      </c>
      <c r="AA436">
        <v>1</v>
      </c>
      <c r="AB436" t="s">
        <v>14</v>
      </c>
      <c r="AC436">
        <v>0</v>
      </c>
      <c r="AD436">
        <v>0</v>
      </c>
      <c r="AE436" t="s">
        <v>14</v>
      </c>
      <c r="AF436" t="s">
        <v>14</v>
      </c>
      <c r="AG436">
        <v>1E-4</v>
      </c>
      <c r="AH436">
        <v>0</v>
      </c>
      <c r="AI436">
        <v>1E-4</v>
      </c>
      <c r="AJ436">
        <v>0</v>
      </c>
      <c r="AK436" t="s">
        <v>14</v>
      </c>
      <c r="AL436" t="s">
        <v>14</v>
      </c>
      <c r="AM436" t="s">
        <v>14</v>
      </c>
      <c r="AN436" t="s">
        <v>14</v>
      </c>
    </row>
    <row r="437" spans="1:40">
      <c r="A437" t="s">
        <v>87</v>
      </c>
      <c r="B437" t="s">
        <v>128</v>
      </c>
      <c r="C437" t="s">
        <v>126</v>
      </c>
      <c r="D437" t="s">
        <v>118</v>
      </c>
      <c r="E437">
        <v>2</v>
      </c>
      <c r="F437" t="s">
        <v>152</v>
      </c>
      <c r="G437" t="s">
        <v>165</v>
      </c>
      <c r="H437">
        <v>3</v>
      </c>
      <c r="I437">
        <v>0.17</v>
      </c>
      <c r="J437">
        <v>2.23</v>
      </c>
      <c r="K437" s="4">
        <v>3</v>
      </c>
      <c r="L437">
        <v>0</v>
      </c>
      <c r="M437">
        <v>3</v>
      </c>
      <c r="N437" t="s">
        <v>132</v>
      </c>
      <c r="O437" t="s">
        <v>56</v>
      </c>
      <c r="P437">
        <v>1</v>
      </c>
      <c r="Q437">
        <v>1E-4</v>
      </c>
      <c r="R437">
        <v>0</v>
      </c>
      <c r="S437">
        <v>0</v>
      </c>
      <c r="T437">
        <v>0</v>
      </c>
      <c r="U437">
        <f t="shared" si="6"/>
        <v>1E-4</v>
      </c>
      <c r="V437">
        <v>0</v>
      </c>
      <c r="W437">
        <v>505.2</v>
      </c>
      <c r="X437">
        <v>1</v>
      </c>
      <c r="Y437">
        <v>1E-4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488.6</v>
      </c>
      <c r="AF437">
        <v>1</v>
      </c>
      <c r="AG437">
        <f>474.2+43.2+26</f>
        <v>543.4</v>
      </c>
      <c r="AH437">
        <v>1</v>
      </c>
      <c r="AI437">
        <v>88.4</v>
      </c>
      <c r="AJ437">
        <v>1</v>
      </c>
      <c r="AK437">
        <v>16</v>
      </c>
      <c r="AL437">
        <v>0</v>
      </c>
      <c r="AM437">
        <v>4</v>
      </c>
      <c r="AN437">
        <v>732.2</v>
      </c>
    </row>
    <row r="438" spans="1:40">
      <c r="A438" t="s">
        <v>87</v>
      </c>
      <c r="B438" t="s">
        <v>128</v>
      </c>
      <c r="C438" t="s">
        <v>127</v>
      </c>
      <c r="D438" t="s">
        <v>129</v>
      </c>
      <c r="E438">
        <v>2</v>
      </c>
      <c r="F438" t="s">
        <v>153</v>
      </c>
      <c r="G438" t="s">
        <v>166</v>
      </c>
      <c r="H438">
        <v>3</v>
      </c>
      <c r="I438">
        <v>0.21</v>
      </c>
      <c r="J438">
        <v>3.98</v>
      </c>
      <c r="K438" s="4">
        <v>2</v>
      </c>
      <c r="L438">
        <v>0</v>
      </c>
      <c r="M438">
        <v>3</v>
      </c>
      <c r="N438" t="s">
        <v>132</v>
      </c>
      <c r="O438" t="s">
        <v>56</v>
      </c>
      <c r="P438">
        <v>0</v>
      </c>
      <c r="Q438">
        <v>1E-4</v>
      </c>
      <c r="R438">
        <v>0</v>
      </c>
      <c r="S438">
        <v>0</v>
      </c>
      <c r="T438">
        <v>0</v>
      </c>
      <c r="U438">
        <f t="shared" si="6"/>
        <v>1E-4</v>
      </c>
      <c r="V438">
        <v>0</v>
      </c>
      <c r="W438" t="s">
        <v>14</v>
      </c>
      <c r="X438" t="s">
        <v>14</v>
      </c>
      <c r="Y438">
        <v>1E-4</v>
      </c>
      <c r="Z438">
        <v>0</v>
      </c>
      <c r="AA438">
        <v>0</v>
      </c>
      <c r="AB438" t="s">
        <v>14</v>
      </c>
      <c r="AC438">
        <v>0</v>
      </c>
      <c r="AD438">
        <v>0</v>
      </c>
      <c r="AE438" t="s">
        <v>14</v>
      </c>
      <c r="AF438" t="s">
        <v>14</v>
      </c>
      <c r="AG438">
        <v>1E-4</v>
      </c>
      <c r="AH438">
        <v>0</v>
      </c>
      <c r="AI438">
        <v>21</v>
      </c>
      <c r="AJ438">
        <v>1</v>
      </c>
      <c r="AK438" t="s">
        <v>14</v>
      </c>
      <c r="AL438" t="s">
        <v>14</v>
      </c>
      <c r="AM438" t="s">
        <v>14</v>
      </c>
      <c r="AN438" t="s">
        <v>14</v>
      </c>
    </row>
    <row r="439" spans="1:40">
      <c r="A439" t="s">
        <v>87</v>
      </c>
      <c r="B439" t="s">
        <v>128</v>
      </c>
      <c r="C439" t="s">
        <v>127</v>
      </c>
      <c r="D439" t="s">
        <v>118</v>
      </c>
      <c r="E439">
        <v>2</v>
      </c>
      <c r="F439" t="s">
        <v>153</v>
      </c>
      <c r="G439" t="s">
        <v>165</v>
      </c>
      <c r="H439">
        <v>3</v>
      </c>
      <c r="I439">
        <v>0.21</v>
      </c>
      <c r="J439">
        <v>3.98</v>
      </c>
      <c r="K439" s="4">
        <v>3</v>
      </c>
      <c r="L439">
        <v>0</v>
      </c>
      <c r="M439">
        <v>3</v>
      </c>
      <c r="N439" t="s">
        <v>132</v>
      </c>
      <c r="O439" t="s">
        <v>56</v>
      </c>
      <c r="P439">
        <v>0</v>
      </c>
      <c r="Q439">
        <v>1E-4</v>
      </c>
      <c r="R439">
        <v>0</v>
      </c>
      <c r="S439">
        <v>0</v>
      </c>
      <c r="T439">
        <v>0</v>
      </c>
      <c r="U439">
        <f t="shared" si="6"/>
        <v>1E-4</v>
      </c>
      <c r="V439">
        <v>0</v>
      </c>
      <c r="W439" t="s">
        <v>14</v>
      </c>
      <c r="X439" t="s">
        <v>14</v>
      </c>
      <c r="Y439">
        <v>1E-4</v>
      </c>
      <c r="Z439">
        <v>0</v>
      </c>
      <c r="AA439">
        <v>0</v>
      </c>
      <c r="AB439" t="s">
        <v>14</v>
      </c>
      <c r="AC439">
        <v>0</v>
      </c>
      <c r="AD439">
        <v>0</v>
      </c>
      <c r="AE439" t="s">
        <v>14</v>
      </c>
      <c r="AF439" t="s">
        <v>14</v>
      </c>
      <c r="AG439">
        <f>26+448.2</f>
        <v>474.2</v>
      </c>
      <c r="AH439">
        <v>1</v>
      </c>
      <c r="AI439">
        <v>1E-4</v>
      </c>
      <c r="AJ439">
        <v>0</v>
      </c>
      <c r="AK439" t="s">
        <v>14</v>
      </c>
      <c r="AL439" t="s">
        <v>14</v>
      </c>
      <c r="AM439" t="s">
        <v>14</v>
      </c>
      <c r="AN439" t="s">
        <v>14</v>
      </c>
    </row>
    <row r="440" spans="1:40">
      <c r="A440" t="s">
        <v>87</v>
      </c>
      <c r="B440" t="s">
        <v>128</v>
      </c>
      <c r="C440" t="s">
        <v>125</v>
      </c>
      <c r="D440" t="s">
        <v>128</v>
      </c>
      <c r="E440">
        <v>2</v>
      </c>
      <c r="F440" t="s">
        <v>153</v>
      </c>
      <c r="G440" t="s">
        <v>165</v>
      </c>
      <c r="H440">
        <v>3</v>
      </c>
      <c r="I440">
        <v>0.13</v>
      </c>
      <c r="J440">
        <v>2.5</v>
      </c>
      <c r="K440" s="4">
        <v>1</v>
      </c>
      <c r="L440">
        <v>1</v>
      </c>
      <c r="M440">
        <v>5</v>
      </c>
      <c r="N440" t="s">
        <v>133</v>
      </c>
      <c r="O440" t="s">
        <v>56</v>
      </c>
      <c r="P440">
        <v>1</v>
      </c>
      <c r="Q440">
        <v>1E-4</v>
      </c>
      <c r="R440">
        <v>0</v>
      </c>
      <c r="S440">
        <v>0</v>
      </c>
      <c r="T440">
        <v>0</v>
      </c>
      <c r="U440">
        <f t="shared" si="6"/>
        <v>1E-4</v>
      </c>
      <c r="V440">
        <v>0</v>
      </c>
      <c r="W440">
        <v>2119.6</v>
      </c>
      <c r="X440">
        <v>1</v>
      </c>
      <c r="Y440">
        <v>5.6</v>
      </c>
      <c r="Z440">
        <v>3</v>
      </c>
      <c r="AA440">
        <v>1</v>
      </c>
      <c r="AB440">
        <v>0</v>
      </c>
      <c r="AC440">
        <v>0</v>
      </c>
      <c r="AD440">
        <v>0</v>
      </c>
      <c r="AE440">
        <v>1E-4</v>
      </c>
      <c r="AF440">
        <v>0</v>
      </c>
      <c r="AG440">
        <v>1E-4</v>
      </c>
      <c r="AH440">
        <v>0</v>
      </c>
      <c r="AI440">
        <v>1E-4</v>
      </c>
      <c r="AJ440">
        <v>0</v>
      </c>
      <c r="AK440">
        <v>18</v>
      </c>
      <c r="AL440">
        <v>0</v>
      </c>
      <c r="AM440">
        <v>2</v>
      </c>
      <c r="AN440">
        <v>3.4</v>
      </c>
    </row>
    <row r="441" spans="1:40">
      <c r="A441" t="s">
        <v>87</v>
      </c>
      <c r="B441" t="s">
        <v>128</v>
      </c>
      <c r="C441" t="s">
        <v>125</v>
      </c>
      <c r="D441" t="s">
        <v>129</v>
      </c>
      <c r="E441">
        <v>2</v>
      </c>
      <c r="F441" t="s">
        <v>153</v>
      </c>
      <c r="G441" t="s">
        <v>166</v>
      </c>
      <c r="H441">
        <v>3</v>
      </c>
      <c r="I441">
        <v>0.13</v>
      </c>
      <c r="J441">
        <v>2.5</v>
      </c>
      <c r="K441" s="4">
        <v>2</v>
      </c>
      <c r="L441">
        <v>0</v>
      </c>
      <c r="M441">
        <v>5</v>
      </c>
      <c r="N441" t="s">
        <v>133</v>
      </c>
      <c r="O441" t="s">
        <v>56</v>
      </c>
      <c r="P441">
        <v>1</v>
      </c>
      <c r="Q441">
        <v>1E-4</v>
      </c>
      <c r="R441">
        <v>0</v>
      </c>
      <c r="S441">
        <v>0</v>
      </c>
      <c r="T441">
        <v>0</v>
      </c>
      <c r="U441">
        <f t="shared" si="6"/>
        <v>1E-4</v>
      </c>
      <c r="V441">
        <v>0</v>
      </c>
      <c r="W441">
        <v>445</v>
      </c>
      <c r="X441">
        <v>1</v>
      </c>
      <c r="Y441">
        <v>1E-4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33.4</v>
      </c>
      <c r="AF441">
        <v>1</v>
      </c>
      <c r="AG441">
        <f>48.6+25.4</f>
        <v>74</v>
      </c>
      <c r="AH441">
        <v>1</v>
      </c>
      <c r="AI441">
        <v>5.2</v>
      </c>
      <c r="AJ441">
        <v>1</v>
      </c>
      <c r="AK441">
        <v>0</v>
      </c>
      <c r="AL441">
        <v>1</v>
      </c>
      <c r="AM441">
        <v>12</v>
      </c>
      <c r="AN441">
        <v>1955</v>
      </c>
    </row>
    <row r="442" spans="1:40">
      <c r="A442" t="s">
        <v>87</v>
      </c>
      <c r="B442" t="s">
        <v>128</v>
      </c>
      <c r="C442" t="s">
        <v>126</v>
      </c>
      <c r="D442" t="s">
        <v>128</v>
      </c>
      <c r="E442">
        <v>2</v>
      </c>
      <c r="F442" t="s">
        <v>152</v>
      </c>
      <c r="G442" t="s">
        <v>165</v>
      </c>
      <c r="H442">
        <v>3</v>
      </c>
      <c r="I442">
        <v>0.17</v>
      </c>
      <c r="J442">
        <v>2.23</v>
      </c>
      <c r="K442" s="4">
        <v>1</v>
      </c>
      <c r="L442">
        <v>1</v>
      </c>
      <c r="M442">
        <v>5</v>
      </c>
      <c r="N442" t="s">
        <v>133</v>
      </c>
      <c r="O442" t="s">
        <v>56</v>
      </c>
      <c r="P442">
        <v>0</v>
      </c>
      <c r="Q442">
        <v>1E-4</v>
      </c>
      <c r="R442">
        <v>0</v>
      </c>
      <c r="S442">
        <v>0</v>
      </c>
      <c r="T442">
        <v>0</v>
      </c>
      <c r="U442">
        <f t="shared" si="6"/>
        <v>1E-4</v>
      </c>
      <c r="V442">
        <v>0</v>
      </c>
      <c r="W442" t="s">
        <v>14</v>
      </c>
      <c r="X442" t="s">
        <v>14</v>
      </c>
      <c r="Y442">
        <v>1</v>
      </c>
      <c r="Z442">
        <v>1</v>
      </c>
      <c r="AA442">
        <v>1</v>
      </c>
      <c r="AB442" t="s">
        <v>14</v>
      </c>
      <c r="AC442">
        <v>1</v>
      </c>
      <c r="AD442">
        <v>1</v>
      </c>
      <c r="AE442" t="s">
        <v>14</v>
      </c>
      <c r="AF442" t="s">
        <v>14</v>
      </c>
      <c r="AG442">
        <v>1E-4</v>
      </c>
      <c r="AH442">
        <v>0</v>
      </c>
      <c r="AI442">
        <v>1E-4</v>
      </c>
      <c r="AJ442">
        <v>0</v>
      </c>
      <c r="AK442" t="s">
        <v>14</v>
      </c>
      <c r="AL442" t="s">
        <v>14</v>
      </c>
      <c r="AM442" t="s">
        <v>14</v>
      </c>
      <c r="AN442" t="s">
        <v>14</v>
      </c>
    </row>
    <row r="443" spans="1:40">
      <c r="A443" t="s">
        <v>87</v>
      </c>
      <c r="B443" t="s">
        <v>128</v>
      </c>
      <c r="C443" t="s">
        <v>126</v>
      </c>
      <c r="D443" t="s">
        <v>118</v>
      </c>
      <c r="E443">
        <v>2</v>
      </c>
      <c r="F443" t="s">
        <v>152</v>
      </c>
      <c r="G443" t="s">
        <v>165</v>
      </c>
      <c r="H443">
        <v>3</v>
      </c>
      <c r="I443">
        <v>0.17</v>
      </c>
      <c r="J443">
        <v>2.23</v>
      </c>
      <c r="K443" s="4">
        <v>3</v>
      </c>
      <c r="L443">
        <v>0</v>
      </c>
      <c r="M443">
        <v>5</v>
      </c>
      <c r="N443" t="s">
        <v>133</v>
      </c>
      <c r="O443" t="s">
        <v>56</v>
      </c>
      <c r="P443">
        <v>1</v>
      </c>
      <c r="Q443">
        <v>1E-4</v>
      </c>
      <c r="R443">
        <v>0</v>
      </c>
      <c r="S443">
        <v>0</v>
      </c>
      <c r="T443">
        <v>0</v>
      </c>
      <c r="U443">
        <f t="shared" si="6"/>
        <v>1E-4</v>
      </c>
      <c r="V443">
        <v>0</v>
      </c>
      <c r="W443">
        <v>341.2</v>
      </c>
      <c r="X443">
        <v>1</v>
      </c>
      <c r="Y443">
        <v>1E-4</v>
      </c>
      <c r="Z443">
        <v>0</v>
      </c>
      <c r="AA443">
        <v>0</v>
      </c>
      <c r="AB443">
        <v>1</v>
      </c>
      <c r="AC443">
        <v>0</v>
      </c>
      <c r="AD443">
        <v>0</v>
      </c>
      <c r="AE443">
        <v>1E-4</v>
      </c>
      <c r="AF443">
        <v>0</v>
      </c>
      <c r="AG443">
        <v>5.4</v>
      </c>
      <c r="AH443">
        <v>1</v>
      </c>
      <c r="AI443">
        <v>1E-4</v>
      </c>
      <c r="AJ443">
        <v>0</v>
      </c>
      <c r="AK443">
        <v>0</v>
      </c>
      <c r="AL443">
        <v>1</v>
      </c>
      <c r="AM443">
        <v>18</v>
      </c>
      <c r="AN443">
        <v>0.8</v>
      </c>
    </row>
    <row r="444" spans="1:40">
      <c r="A444" t="s">
        <v>87</v>
      </c>
      <c r="B444" t="s">
        <v>128</v>
      </c>
      <c r="C444" t="s">
        <v>127</v>
      </c>
      <c r="D444" t="s">
        <v>129</v>
      </c>
      <c r="E444">
        <v>2</v>
      </c>
      <c r="F444" t="s">
        <v>153</v>
      </c>
      <c r="G444" t="s">
        <v>166</v>
      </c>
      <c r="H444">
        <v>3</v>
      </c>
      <c r="I444">
        <v>0.21</v>
      </c>
      <c r="J444">
        <v>3.98</v>
      </c>
      <c r="K444" s="4">
        <v>2</v>
      </c>
      <c r="L444">
        <v>0</v>
      </c>
      <c r="M444">
        <v>5</v>
      </c>
      <c r="N444" t="s">
        <v>133</v>
      </c>
      <c r="O444" t="s">
        <v>56</v>
      </c>
      <c r="P444">
        <v>0</v>
      </c>
      <c r="Q444">
        <v>1E-4</v>
      </c>
      <c r="R444">
        <v>0</v>
      </c>
      <c r="S444">
        <v>0</v>
      </c>
      <c r="T444">
        <v>0</v>
      </c>
      <c r="U444">
        <f t="shared" si="6"/>
        <v>1E-4</v>
      </c>
      <c r="V444">
        <v>0</v>
      </c>
      <c r="W444" t="s">
        <v>14</v>
      </c>
      <c r="X444" t="s">
        <v>14</v>
      </c>
      <c r="Y444">
        <v>1E-4</v>
      </c>
      <c r="Z444">
        <v>0</v>
      </c>
      <c r="AA444">
        <v>0</v>
      </c>
      <c r="AB444" t="s">
        <v>14</v>
      </c>
      <c r="AC444">
        <v>0</v>
      </c>
      <c r="AD444">
        <v>0</v>
      </c>
      <c r="AE444" t="s">
        <v>14</v>
      </c>
      <c r="AF444" t="s">
        <v>14</v>
      </c>
      <c r="AG444">
        <v>1E-4</v>
      </c>
      <c r="AH444">
        <v>0</v>
      </c>
      <c r="AI444">
        <v>1E-4</v>
      </c>
      <c r="AJ444">
        <v>0</v>
      </c>
      <c r="AK444" t="s">
        <v>14</v>
      </c>
      <c r="AL444" t="s">
        <v>14</v>
      </c>
      <c r="AM444" t="s">
        <v>14</v>
      </c>
      <c r="AN444" t="s">
        <v>14</v>
      </c>
    </row>
    <row r="445" spans="1:40">
      <c r="A445" t="s">
        <v>87</v>
      </c>
      <c r="B445" t="s">
        <v>128</v>
      </c>
      <c r="C445" t="s">
        <v>127</v>
      </c>
      <c r="D445" t="s">
        <v>118</v>
      </c>
      <c r="E445">
        <v>2</v>
      </c>
      <c r="F445" t="s">
        <v>153</v>
      </c>
      <c r="G445" t="s">
        <v>165</v>
      </c>
      <c r="H445">
        <v>3</v>
      </c>
      <c r="I445">
        <v>0.21</v>
      </c>
      <c r="J445">
        <v>3.98</v>
      </c>
      <c r="K445" s="4">
        <v>3</v>
      </c>
      <c r="L445">
        <v>0</v>
      </c>
      <c r="M445">
        <v>5</v>
      </c>
      <c r="N445" t="s">
        <v>133</v>
      </c>
      <c r="O445" t="s">
        <v>56</v>
      </c>
      <c r="P445">
        <v>0</v>
      </c>
      <c r="Q445">
        <v>1E-4</v>
      </c>
      <c r="R445">
        <v>0</v>
      </c>
      <c r="S445">
        <v>0</v>
      </c>
      <c r="T445">
        <v>0</v>
      </c>
      <c r="U445">
        <f t="shared" si="6"/>
        <v>1E-4</v>
      </c>
      <c r="V445">
        <v>0</v>
      </c>
      <c r="W445" t="s">
        <v>14</v>
      </c>
      <c r="X445" t="s">
        <v>14</v>
      </c>
      <c r="Y445">
        <v>1E-4</v>
      </c>
      <c r="Z445">
        <v>0</v>
      </c>
      <c r="AA445">
        <v>0</v>
      </c>
      <c r="AB445" t="s">
        <v>14</v>
      </c>
      <c r="AC445">
        <v>0</v>
      </c>
      <c r="AD445">
        <v>0</v>
      </c>
      <c r="AE445" t="s">
        <v>14</v>
      </c>
      <c r="AF445" t="s">
        <v>14</v>
      </c>
      <c r="AG445">
        <v>1E-4</v>
      </c>
      <c r="AH445">
        <v>0</v>
      </c>
      <c r="AI445">
        <v>1E-4</v>
      </c>
      <c r="AJ445">
        <v>0</v>
      </c>
      <c r="AK445" t="s">
        <v>14</v>
      </c>
      <c r="AL445" t="s">
        <v>14</v>
      </c>
      <c r="AM445" t="s">
        <v>14</v>
      </c>
      <c r="AN445" t="s">
        <v>14</v>
      </c>
    </row>
    <row r="446" spans="1:40">
      <c r="A446" t="s">
        <v>87</v>
      </c>
      <c r="B446" t="s">
        <v>128</v>
      </c>
      <c r="C446" t="s">
        <v>125</v>
      </c>
      <c r="D446" t="s">
        <v>128</v>
      </c>
      <c r="E446">
        <v>2</v>
      </c>
      <c r="F446" t="s">
        <v>153</v>
      </c>
      <c r="G446" t="s">
        <v>165</v>
      </c>
      <c r="H446">
        <v>3</v>
      </c>
      <c r="I446">
        <v>0.13</v>
      </c>
      <c r="J446">
        <v>2.5</v>
      </c>
      <c r="K446" s="4">
        <v>1</v>
      </c>
      <c r="L446">
        <v>1</v>
      </c>
      <c r="M446">
        <v>6</v>
      </c>
      <c r="N446" t="s">
        <v>134</v>
      </c>
      <c r="O446" t="s">
        <v>57</v>
      </c>
      <c r="P446">
        <v>1</v>
      </c>
      <c r="Q446">
        <v>8.8000000000000007</v>
      </c>
      <c r="R446">
        <v>1</v>
      </c>
      <c r="S446">
        <v>0</v>
      </c>
      <c r="T446">
        <v>0</v>
      </c>
      <c r="U446">
        <f t="shared" si="6"/>
        <v>8.8000000000000007</v>
      </c>
      <c r="V446">
        <v>1</v>
      </c>
      <c r="W446">
        <v>2298.1999999999998</v>
      </c>
      <c r="X446">
        <v>1</v>
      </c>
      <c r="Y446">
        <v>1E-4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1E-4</v>
      </c>
      <c r="AF446">
        <v>0</v>
      </c>
      <c r="AG446">
        <v>1E-4</v>
      </c>
      <c r="AH446">
        <v>0</v>
      </c>
      <c r="AI446">
        <v>1E-4</v>
      </c>
      <c r="AJ446">
        <v>0</v>
      </c>
      <c r="AK446">
        <v>20</v>
      </c>
      <c r="AL446">
        <v>0</v>
      </c>
      <c r="AM446">
        <v>0</v>
      </c>
      <c r="AN446">
        <v>23</v>
      </c>
    </row>
    <row r="447" spans="1:40">
      <c r="A447" t="s">
        <v>87</v>
      </c>
      <c r="B447" t="s">
        <v>128</v>
      </c>
      <c r="C447" t="s">
        <v>125</v>
      </c>
      <c r="D447" t="s">
        <v>129</v>
      </c>
      <c r="E447">
        <v>2</v>
      </c>
      <c r="F447" t="s">
        <v>153</v>
      </c>
      <c r="G447" t="s">
        <v>166</v>
      </c>
      <c r="H447">
        <v>3</v>
      </c>
      <c r="I447">
        <v>0.13</v>
      </c>
      <c r="J447">
        <v>2.5</v>
      </c>
      <c r="K447" s="4">
        <v>2</v>
      </c>
      <c r="L447">
        <v>0</v>
      </c>
      <c r="M447">
        <v>6</v>
      </c>
      <c r="N447" t="s">
        <v>134</v>
      </c>
      <c r="O447" t="s">
        <v>57</v>
      </c>
      <c r="P447">
        <v>1</v>
      </c>
      <c r="Q447">
        <v>8.8000000000000007</v>
      </c>
      <c r="R447">
        <v>1</v>
      </c>
      <c r="S447">
        <v>0</v>
      </c>
      <c r="T447">
        <v>0</v>
      </c>
      <c r="U447">
        <f t="shared" si="6"/>
        <v>8.8000000000000007</v>
      </c>
      <c r="V447">
        <v>1</v>
      </c>
      <c r="W447">
        <v>19.600000000000001</v>
      </c>
      <c r="X447">
        <v>1</v>
      </c>
      <c r="Y447">
        <v>1E-4</v>
      </c>
      <c r="Z447">
        <v>0</v>
      </c>
      <c r="AA447">
        <v>0</v>
      </c>
      <c r="AB447">
        <v>1</v>
      </c>
      <c r="AC447">
        <v>0</v>
      </c>
      <c r="AD447">
        <v>0</v>
      </c>
      <c r="AE447">
        <v>34.200000000000003</v>
      </c>
      <c r="AF447">
        <v>1</v>
      </c>
      <c r="AG447">
        <v>253</v>
      </c>
      <c r="AH447">
        <v>1</v>
      </c>
      <c r="AI447">
        <f>17.6+5.8</f>
        <v>23.400000000000002</v>
      </c>
      <c r="AJ447">
        <v>1</v>
      </c>
      <c r="AK447">
        <v>0</v>
      </c>
      <c r="AL447">
        <v>3</v>
      </c>
      <c r="AM447">
        <v>13</v>
      </c>
      <c r="AN447">
        <v>23</v>
      </c>
    </row>
    <row r="448" spans="1:40">
      <c r="A448" t="s">
        <v>87</v>
      </c>
      <c r="B448" t="s">
        <v>128</v>
      </c>
      <c r="C448" t="s">
        <v>126</v>
      </c>
      <c r="D448" t="s">
        <v>128</v>
      </c>
      <c r="E448">
        <v>2</v>
      </c>
      <c r="F448" t="s">
        <v>152</v>
      </c>
      <c r="G448" t="s">
        <v>165</v>
      </c>
      <c r="H448">
        <v>3</v>
      </c>
      <c r="I448">
        <v>0.17</v>
      </c>
      <c r="J448">
        <v>2.23</v>
      </c>
      <c r="K448" s="4">
        <v>1</v>
      </c>
      <c r="L448">
        <v>1</v>
      </c>
      <c r="M448">
        <v>6</v>
      </c>
      <c r="N448" t="s">
        <v>134</v>
      </c>
      <c r="O448" t="s">
        <v>57</v>
      </c>
      <c r="P448">
        <v>0</v>
      </c>
      <c r="Q448">
        <v>1E-4</v>
      </c>
      <c r="R448">
        <v>0</v>
      </c>
      <c r="S448">
        <v>0</v>
      </c>
      <c r="T448">
        <v>0</v>
      </c>
      <c r="U448">
        <f t="shared" si="6"/>
        <v>1E-4</v>
      </c>
      <c r="V448">
        <v>0</v>
      </c>
      <c r="W448" t="s">
        <v>14</v>
      </c>
      <c r="X448" t="s">
        <v>14</v>
      </c>
      <c r="Y448">
        <v>1E-4</v>
      </c>
      <c r="Z448">
        <v>0</v>
      </c>
      <c r="AA448">
        <v>0</v>
      </c>
      <c r="AB448" t="s">
        <v>14</v>
      </c>
      <c r="AC448">
        <v>0</v>
      </c>
      <c r="AD448">
        <v>0</v>
      </c>
      <c r="AE448" t="s">
        <v>14</v>
      </c>
      <c r="AF448" t="s">
        <v>14</v>
      </c>
      <c r="AG448">
        <v>1E-4</v>
      </c>
      <c r="AH448">
        <v>0</v>
      </c>
      <c r="AI448">
        <v>1E-4</v>
      </c>
      <c r="AJ448">
        <v>0</v>
      </c>
      <c r="AK448" t="s">
        <v>14</v>
      </c>
      <c r="AL448" t="s">
        <v>14</v>
      </c>
      <c r="AM448" t="s">
        <v>14</v>
      </c>
      <c r="AN448" t="s">
        <v>14</v>
      </c>
    </row>
    <row r="449" spans="1:40">
      <c r="A449" t="s">
        <v>87</v>
      </c>
      <c r="B449" t="s">
        <v>128</v>
      </c>
      <c r="C449" t="s">
        <v>126</v>
      </c>
      <c r="D449" t="s">
        <v>118</v>
      </c>
      <c r="E449">
        <v>2</v>
      </c>
      <c r="F449" t="s">
        <v>152</v>
      </c>
      <c r="G449" t="s">
        <v>165</v>
      </c>
      <c r="H449">
        <v>3</v>
      </c>
      <c r="I449">
        <v>0.17</v>
      </c>
      <c r="J449">
        <v>2.23</v>
      </c>
      <c r="K449" s="4">
        <v>3</v>
      </c>
      <c r="L449">
        <v>0</v>
      </c>
      <c r="M449">
        <v>6</v>
      </c>
      <c r="N449" t="s">
        <v>134</v>
      </c>
      <c r="O449" t="s">
        <v>57</v>
      </c>
      <c r="P449">
        <v>1</v>
      </c>
      <c r="Q449">
        <v>1E-4</v>
      </c>
      <c r="R449">
        <v>0</v>
      </c>
      <c r="S449">
        <v>0</v>
      </c>
      <c r="T449">
        <v>0</v>
      </c>
      <c r="U449">
        <f t="shared" si="6"/>
        <v>1E-4</v>
      </c>
      <c r="V449">
        <v>0</v>
      </c>
      <c r="W449">
        <v>1E-4</v>
      </c>
      <c r="X449">
        <v>0</v>
      </c>
      <c r="Y449">
        <v>1E-4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2.6</v>
      </c>
      <c r="AF449">
        <v>1</v>
      </c>
      <c r="AG449">
        <v>484.6</v>
      </c>
      <c r="AH449">
        <v>1</v>
      </c>
      <c r="AI449">
        <v>1E-4</v>
      </c>
      <c r="AJ449">
        <v>0</v>
      </c>
      <c r="AK449">
        <v>0</v>
      </c>
      <c r="AL449">
        <v>2</v>
      </c>
      <c r="AM449">
        <v>12</v>
      </c>
      <c r="AN449">
        <v>2400</v>
      </c>
    </row>
    <row r="450" spans="1:40">
      <c r="A450" t="s">
        <v>87</v>
      </c>
      <c r="B450" t="s">
        <v>128</v>
      </c>
      <c r="C450" t="s">
        <v>127</v>
      </c>
      <c r="D450" t="s">
        <v>129</v>
      </c>
      <c r="E450">
        <v>2</v>
      </c>
      <c r="F450" t="s">
        <v>153</v>
      </c>
      <c r="G450" t="s">
        <v>166</v>
      </c>
      <c r="H450">
        <v>3</v>
      </c>
      <c r="I450">
        <v>0.21</v>
      </c>
      <c r="J450">
        <v>3.98</v>
      </c>
      <c r="K450" s="4">
        <v>2</v>
      </c>
      <c r="L450">
        <v>0</v>
      </c>
      <c r="M450">
        <v>6</v>
      </c>
      <c r="N450" t="s">
        <v>134</v>
      </c>
      <c r="O450" t="s">
        <v>57</v>
      </c>
      <c r="P450">
        <v>0</v>
      </c>
      <c r="Q450">
        <v>1E-4</v>
      </c>
      <c r="R450">
        <v>0</v>
      </c>
      <c r="S450">
        <v>0</v>
      </c>
      <c r="T450">
        <v>0</v>
      </c>
      <c r="U450">
        <f t="shared" ref="U450:U481" si="7">Q450+S450</f>
        <v>1E-4</v>
      </c>
      <c r="V450">
        <v>0</v>
      </c>
      <c r="W450" t="s">
        <v>14</v>
      </c>
      <c r="X450" t="s">
        <v>14</v>
      </c>
      <c r="Y450">
        <v>1E-4</v>
      </c>
      <c r="Z450">
        <v>0</v>
      </c>
      <c r="AA450">
        <v>0</v>
      </c>
      <c r="AB450" t="s">
        <v>14</v>
      </c>
      <c r="AC450">
        <v>0</v>
      </c>
      <c r="AD450">
        <v>0</v>
      </c>
      <c r="AE450" t="s">
        <v>14</v>
      </c>
      <c r="AF450" t="s">
        <v>14</v>
      </c>
      <c r="AG450">
        <v>1E-4</v>
      </c>
      <c r="AH450">
        <v>0</v>
      </c>
      <c r="AI450">
        <v>1E-4</v>
      </c>
      <c r="AJ450">
        <v>0</v>
      </c>
      <c r="AK450" t="s">
        <v>14</v>
      </c>
      <c r="AL450" t="s">
        <v>14</v>
      </c>
      <c r="AM450" t="s">
        <v>14</v>
      </c>
      <c r="AN450" t="s">
        <v>14</v>
      </c>
    </row>
    <row r="451" spans="1:40">
      <c r="A451" t="s">
        <v>87</v>
      </c>
      <c r="B451" t="s">
        <v>128</v>
      </c>
      <c r="C451" t="s">
        <v>127</v>
      </c>
      <c r="D451" t="s">
        <v>118</v>
      </c>
      <c r="E451">
        <v>2</v>
      </c>
      <c r="F451" t="s">
        <v>153</v>
      </c>
      <c r="G451" t="s">
        <v>165</v>
      </c>
      <c r="H451">
        <v>3</v>
      </c>
      <c r="I451">
        <v>0.21</v>
      </c>
      <c r="J451">
        <v>3.98</v>
      </c>
      <c r="K451" s="4">
        <v>3</v>
      </c>
      <c r="L451">
        <v>0</v>
      </c>
      <c r="M451">
        <v>6</v>
      </c>
      <c r="N451" t="s">
        <v>134</v>
      </c>
      <c r="O451" t="s">
        <v>57</v>
      </c>
      <c r="P451">
        <v>0</v>
      </c>
      <c r="Q451">
        <v>1E-4</v>
      </c>
      <c r="R451">
        <v>0</v>
      </c>
      <c r="S451">
        <v>0</v>
      </c>
      <c r="T451">
        <v>0</v>
      </c>
      <c r="U451">
        <f t="shared" si="7"/>
        <v>1E-4</v>
      </c>
      <c r="V451">
        <v>0</v>
      </c>
      <c r="W451" t="s">
        <v>14</v>
      </c>
      <c r="X451" t="s">
        <v>14</v>
      </c>
      <c r="Y451">
        <v>1E-4</v>
      </c>
      <c r="Z451">
        <v>0</v>
      </c>
      <c r="AA451">
        <v>0</v>
      </c>
      <c r="AB451" t="s">
        <v>14</v>
      </c>
      <c r="AC451">
        <v>0</v>
      </c>
      <c r="AD451">
        <v>0</v>
      </c>
      <c r="AE451" t="s">
        <v>14</v>
      </c>
      <c r="AF451" t="s">
        <v>14</v>
      </c>
      <c r="AG451">
        <v>1E-4</v>
      </c>
      <c r="AH451">
        <v>0</v>
      </c>
      <c r="AI451">
        <v>1E-4</v>
      </c>
      <c r="AJ451">
        <v>0</v>
      </c>
      <c r="AK451" t="s">
        <v>14</v>
      </c>
      <c r="AL451" t="s">
        <v>14</v>
      </c>
      <c r="AM451" t="s">
        <v>14</v>
      </c>
      <c r="AN451" t="s">
        <v>14</v>
      </c>
    </row>
    <row r="452" spans="1:40">
      <c r="A452" t="s">
        <v>87</v>
      </c>
      <c r="B452" t="s">
        <v>158</v>
      </c>
      <c r="C452" t="s">
        <v>92</v>
      </c>
      <c r="D452" t="s">
        <v>107</v>
      </c>
      <c r="E452">
        <v>2</v>
      </c>
      <c r="F452" t="s">
        <v>153</v>
      </c>
      <c r="G452" t="s">
        <v>165</v>
      </c>
      <c r="H452">
        <v>6</v>
      </c>
      <c r="I452">
        <v>0.11</v>
      </c>
      <c r="J452">
        <v>1.83</v>
      </c>
      <c r="K452">
        <v>1</v>
      </c>
      <c r="L452">
        <v>1</v>
      </c>
      <c r="M452">
        <v>5</v>
      </c>
      <c r="N452" t="s">
        <v>136</v>
      </c>
      <c r="O452" t="s">
        <v>57</v>
      </c>
      <c r="P452">
        <v>1</v>
      </c>
      <c r="Q452">
        <v>39.200000000000003</v>
      </c>
      <c r="R452">
        <v>1</v>
      </c>
      <c r="S452">
        <v>0</v>
      </c>
      <c r="T452">
        <v>0</v>
      </c>
      <c r="U452">
        <f t="shared" si="7"/>
        <v>39.200000000000003</v>
      </c>
      <c r="V452">
        <v>1</v>
      </c>
      <c r="W452">
        <v>2258.1999999999998</v>
      </c>
      <c r="X452">
        <v>1</v>
      </c>
      <c r="Y452">
        <v>9.6</v>
      </c>
      <c r="Z452">
        <v>2</v>
      </c>
      <c r="AA452">
        <v>1</v>
      </c>
      <c r="AB452">
        <v>0</v>
      </c>
      <c r="AC452">
        <v>0</v>
      </c>
      <c r="AD452">
        <v>0</v>
      </c>
      <c r="AE452">
        <v>1E-4</v>
      </c>
      <c r="AF452">
        <v>0</v>
      </c>
      <c r="AG452">
        <v>1E-4</v>
      </c>
      <c r="AH452">
        <v>0</v>
      </c>
      <c r="AI452">
        <v>1E-4</v>
      </c>
      <c r="AJ452">
        <v>0</v>
      </c>
      <c r="AK452">
        <v>20</v>
      </c>
      <c r="AL452">
        <v>0</v>
      </c>
      <c r="AM452">
        <v>0</v>
      </c>
      <c r="AN452">
        <v>4.5999999999999996</v>
      </c>
    </row>
    <row r="453" spans="1:40">
      <c r="A453" t="s">
        <v>87</v>
      </c>
      <c r="B453" t="s">
        <v>158</v>
      </c>
      <c r="C453" t="s">
        <v>92</v>
      </c>
      <c r="D453" t="s">
        <v>108</v>
      </c>
      <c r="E453">
        <v>2</v>
      </c>
      <c r="F453" t="s">
        <v>153</v>
      </c>
      <c r="G453" t="s">
        <v>166</v>
      </c>
      <c r="H453">
        <v>6</v>
      </c>
      <c r="I453">
        <v>0.11</v>
      </c>
      <c r="J453">
        <v>1.83</v>
      </c>
      <c r="K453" s="4">
        <v>3</v>
      </c>
      <c r="L453">
        <v>0</v>
      </c>
      <c r="M453">
        <v>5</v>
      </c>
      <c r="N453" t="s">
        <v>136</v>
      </c>
      <c r="O453" t="s">
        <v>57</v>
      </c>
      <c r="P453">
        <v>1</v>
      </c>
      <c r="Q453">
        <v>39.200000000000003</v>
      </c>
      <c r="R453">
        <v>1</v>
      </c>
      <c r="S453">
        <v>0</v>
      </c>
      <c r="T453">
        <v>0</v>
      </c>
      <c r="U453">
        <f t="shared" si="7"/>
        <v>39.200000000000003</v>
      </c>
      <c r="V453">
        <v>1</v>
      </c>
      <c r="W453">
        <v>1E-4</v>
      </c>
      <c r="X453">
        <v>0</v>
      </c>
      <c r="Y453">
        <v>1E-4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1E-4</v>
      </c>
      <c r="AF453">
        <v>0</v>
      </c>
      <c r="AG453">
        <v>189.6</v>
      </c>
      <c r="AH453">
        <v>1</v>
      </c>
      <c r="AI453">
        <v>1E-4</v>
      </c>
      <c r="AJ453">
        <v>0</v>
      </c>
      <c r="AK453">
        <v>1</v>
      </c>
      <c r="AL453">
        <v>0</v>
      </c>
      <c r="AM453">
        <v>16</v>
      </c>
      <c r="AN453">
        <v>39.4</v>
      </c>
    </row>
    <row r="454" spans="1:40">
      <c r="A454" t="s">
        <v>87</v>
      </c>
      <c r="B454" t="s">
        <v>158</v>
      </c>
      <c r="C454" t="s">
        <v>93</v>
      </c>
      <c r="D454" t="s">
        <v>107</v>
      </c>
      <c r="E454">
        <v>2</v>
      </c>
      <c r="F454" t="s">
        <v>153</v>
      </c>
      <c r="G454" t="s">
        <v>165</v>
      </c>
      <c r="H454">
        <v>6</v>
      </c>
      <c r="I454">
        <v>0.2</v>
      </c>
      <c r="J454">
        <v>1.65</v>
      </c>
      <c r="K454">
        <v>1</v>
      </c>
      <c r="L454">
        <v>1</v>
      </c>
      <c r="M454">
        <v>5</v>
      </c>
      <c r="N454" t="s">
        <v>136</v>
      </c>
      <c r="O454" t="s">
        <v>57</v>
      </c>
      <c r="P454">
        <v>0</v>
      </c>
      <c r="Q454">
        <v>1E-4</v>
      </c>
      <c r="R454">
        <v>0</v>
      </c>
      <c r="S454">
        <v>0</v>
      </c>
      <c r="T454">
        <v>0</v>
      </c>
      <c r="U454">
        <f t="shared" si="7"/>
        <v>1E-4</v>
      </c>
      <c r="V454">
        <v>0</v>
      </c>
      <c r="W454" t="s">
        <v>14</v>
      </c>
      <c r="X454" t="s">
        <v>14</v>
      </c>
      <c r="Y454">
        <v>1E-4</v>
      </c>
      <c r="Z454">
        <v>0</v>
      </c>
      <c r="AA454">
        <v>0</v>
      </c>
      <c r="AB454" t="s">
        <v>14</v>
      </c>
      <c r="AC454">
        <v>0</v>
      </c>
      <c r="AD454">
        <v>0</v>
      </c>
      <c r="AE454" t="s">
        <v>14</v>
      </c>
      <c r="AF454" t="s">
        <v>14</v>
      </c>
      <c r="AG454">
        <v>1E-4</v>
      </c>
      <c r="AH454">
        <v>0</v>
      </c>
      <c r="AI454">
        <v>1E-4</v>
      </c>
      <c r="AJ454">
        <v>0</v>
      </c>
      <c r="AK454" t="s">
        <v>14</v>
      </c>
      <c r="AL454" t="s">
        <v>14</v>
      </c>
      <c r="AM454" t="s">
        <v>14</v>
      </c>
      <c r="AN454" t="s">
        <v>14</v>
      </c>
    </row>
    <row r="455" spans="1:40">
      <c r="A455" t="s">
        <v>87</v>
      </c>
      <c r="B455" t="s">
        <v>158</v>
      </c>
      <c r="C455" t="s">
        <v>93</v>
      </c>
      <c r="D455" t="s">
        <v>109</v>
      </c>
      <c r="E455">
        <v>2</v>
      </c>
      <c r="F455" t="s">
        <v>153</v>
      </c>
      <c r="G455" t="s">
        <v>166</v>
      </c>
      <c r="H455">
        <v>6</v>
      </c>
      <c r="I455">
        <v>0.2</v>
      </c>
      <c r="J455">
        <v>1.65</v>
      </c>
      <c r="K455" s="4">
        <v>2</v>
      </c>
      <c r="L455">
        <v>0</v>
      </c>
      <c r="M455">
        <v>5</v>
      </c>
      <c r="N455" t="s">
        <v>136</v>
      </c>
      <c r="O455" t="s">
        <v>57</v>
      </c>
      <c r="P455">
        <v>1</v>
      </c>
      <c r="Q455">
        <v>1E-4</v>
      </c>
      <c r="R455">
        <v>0</v>
      </c>
      <c r="S455">
        <v>0</v>
      </c>
      <c r="T455">
        <v>0</v>
      </c>
      <c r="U455">
        <f t="shared" si="7"/>
        <v>1E-4</v>
      </c>
      <c r="V455">
        <v>0</v>
      </c>
      <c r="W455">
        <v>1E-4</v>
      </c>
      <c r="X455">
        <v>0</v>
      </c>
      <c r="Y455">
        <v>1E-4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1E-4</v>
      </c>
      <c r="AF455">
        <v>0</v>
      </c>
      <c r="AG455">
        <v>120.6</v>
      </c>
      <c r="AH455">
        <v>1</v>
      </c>
      <c r="AI455">
        <v>1E-4</v>
      </c>
      <c r="AJ455">
        <v>0</v>
      </c>
      <c r="AK455">
        <v>0</v>
      </c>
      <c r="AL455">
        <v>0</v>
      </c>
      <c r="AM455">
        <v>18</v>
      </c>
      <c r="AN455">
        <v>2400</v>
      </c>
    </row>
    <row r="456" spans="1:40">
      <c r="A456" t="s">
        <v>87</v>
      </c>
      <c r="B456" t="s">
        <v>158</v>
      </c>
      <c r="C456" t="s">
        <v>94</v>
      </c>
      <c r="D456" t="s">
        <v>107</v>
      </c>
      <c r="E456">
        <v>2</v>
      </c>
      <c r="F456" t="s">
        <v>152</v>
      </c>
      <c r="G456" t="s">
        <v>165</v>
      </c>
      <c r="H456">
        <v>6</v>
      </c>
      <c r="I456">
        <v>7.0000000000000007E-2</v>
      </c>
      <c r="J456">
        <v>1.6</v>
      </c>
      <c r="K456">
        <v>1</v>
      </c>
      <c r="L456">
        <v>1</v>
      </c>
      <c r="M456">
        <v>5</v>
      </c>
      <c r="N456" t="s">
        <v>136</v>
      </c>
      <c r="O456" t="s">
        <v>57</v>
      </c>
      <c r="P456">
        <v>0</v>
      </c>
      <c r="Q456">
        <v>6.4</v>
      </c>
      <c r="R456">
        <v>1</v>
      </c>
      <c r="S456">
        <v>0</v>
      </c>
      <c r="T456">
        <v>0</v>
      </c>
      <c r="U456">
        <f t="shared" si="7"/>
        <v>6.4</v>
      </c>
      <c r="V456">
        <v>1</v>
      </c>
      <c r="W456" t="s">
        <v>14</v>
      </c>
      <c r="X456" t="s">
        <v>14</v>
      </c>
      <c r="Y456">
        <v>1E-4</v>
      </c>
      <c r="Z456">
        <v>0</v>
      </c>
      <c r="AA456">
        <v>0</v>
      </c>
      <c r="AB456" t="s">
        <v>14</v>
      </c>
      <c r="AC456">
        <v>0</v>
      </c>
      <c r="AD456">
        <v>0</v>
      </c>
      <c r="AE456" t="s">
        <v>14</v>
      </c>
      <c r="AF456" t="s">
        <v>14</v>
      </c>
      <c r="AG456">
        <v>1E-4</v>
      </c>
      <c r="AH456">
        <v>0</v>
      </c>
      <c r="AI456">
        <v>1E-4</v>
      </c>
      <c r="AJ456">
        <v>0</v>
      </c>
      <c r="AK456" t="s">
        <v>14</v>
      </c>
      <c r="AL456" t="s">
        <v>14</v>
      </c>
      <c r="AM456" t="s">
        <v>14</v>
      </c>
      <c r="AN456" t="s">
        <v>14</v>
      </c>
    </row>
    <row r="457" spans="1:40">
      <c r="A457" t="s">
        <v>87</v>
      </c>
      <c r="B457" t="s">
        <v>158</v>
      </c>
      <c r="C457" t="s">
        <v>94</v>
      </c>
      <c r="D457" t="s">
        <v>110</v>
      </c>
      <c r="E457">
        <v>2</v>
      </c>
      <c r="F457" t="s">
        <v>152</v>
      </c>
      <c r="G457" t="s">
        <v>165</v>
      </c>
      <c r="H457">
        <v>6</v>
      </c>
      <c r="I457">
        <v>7.0000000000000007E-2</v>
      </c>
      <c r="J457">
        <v>1.6</v>
      </c>
      <c r="K457" s="4">
        <v>5</v>
      </c>
      <c r="L457">
        <v>0</v>
      </c>
      <c r="M457">
        <v>5</v>
      </c>
      <c r="N457" t="s">
        <v>136</v>
      </c>
      <c r="O457" t="s">
        <v>57</v>
      </c>
      <c r="P457">
        <v>1</v>
      </c>
      <c r="Q457">
        <v>6.4</v>
      </c>
      <c r="R457">
        <v>1</v>
      </c>
      <c r="S457">
        <v>0</v>
      </c>
      <c r="T457">
        <v>0</v>
      </c>
      <c r="U457">
        <f t="shared" si="7"/>
        <v>6.4</v>
      </c>
      <c r="V457">
        <v>1</v>
      </c>
      <c r="W457">
        <v>1E-4</v>
      </c>
      <c r="X457">
        <v>0</v>
      </c>
      <c r="Y457">
        <v>1E-4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1E-4</v>
      </c>
      <c r="AF457">
        <v>0</v>
      </c>
      <c r="AG457">
        <v>1E-4</v>
      </c>
      <c r="AH457">
        <v>0</v>
      </c>
      <c r="AI457">
        <v>1E-4</v>
      </c>
      <c r="AJ457">
        <v>0</v>
      </c>
      <c r="AK457">
        <v>0</v>
      </c>
      <c r="AL457">
        <v>0</v>
      </c>
      <c r="AM457">
        <v>20</v>
      </c>
      <c r="AN457">
        <v>4.5999999999999996</v>
      </c>
    </row>
    <row r="458" spans="1:40">
      <c r="A458" t="s">
        <v>87</v>
      </c>
      <c r="B458" t="s">
        <v>158</v>
      </c>
      <c r="C458" t="s">
        <v>95</v>
      </c>
      <c r="D458" t="s">
        <v>107</v>
      </c>
      <c r="E458">
        <v>2</v>
      </c>
      <c r="F458" t="s">
        <v>152</v>
      </c>
      <c r="G458" t="s">
        <v>165</v>
      </c>
      <c r="H458">
        <v>6</v>
      </c>
      <c r="I458">
        <v>0.09</v>
      </c>
      <c r="J458">
        <v>0.85</v>
      </c>
      <c r="K458">
        <v>1</v>
      </c>
      <c r="L458">
        <v>1</v>
      </c>
      <c r="M458">
        <v>5</v>
      </c>
      <c r="N458" t="s">
        <v>136</v>
      </c>
      <c r="O458" t="s">
        <v>57</v>
      </c>
      <c r="P458">
        <v>0</v>
      </c>
      <c r="Q458">
        <v>8.6</v>
      </c>
      <c r="R458">
        <v>1</v>
      </c>
      <c r="S458">
        <v>0</v>
      </c>
      <c r="T458">
        <v>0</v>
      </c>
      <c r="U458">
        <f t="shared" si="7"/>
        <v>8.6</v>
      </c>
      <c r="V458">
        <v>1</v>
      </c>
      <c r="W458" t="s">
        <v>14</v>
      </c>
      <c r="X458" t="s">
        <v>14</v>
      </c>
      <c r="Y458">
        <v>9.6</v>
      </c>
      <c r="Z458">
        <v>2</v>
      </c>
      <c r="AA458">
        <v>1</v>
      </c>
      <c r="AB458" t="s">
        <v>14</v>
      </c>
      <c r="AC458">
        <v>0</v>
      </c>
      <c r="AD458">
        <v>0</v>
      </c>
      <c r="AE458" t="s">
        <v>14</v>
      </c>
      <c r="AF458" t="s">
        <v>14</v>
      </c>
      <c r="AG458">
        <v>1E-4</v>
      </c>
      <c r="AH458">
        <v>0</v>
      </c>
      <c r="AI458">
        <v>1E-4</v>
      </c>
      <c r="AJ458">
        <v>0</v>
      </c>
      <c r="AK458" t="s">
        <v>14</v>
      </c>
      <c r="AL458" t="s">
        <v>14</v>
      </c>
      <c r="AM458" t="s">
        <v>14</v>
      </c>
      <c r="AN458" t="s">
        <v>14</v>
      </c>
    </row>
    <row r="459" spans="1:40">
      <c r="A459" t="s">
        <v>87</v>
      </c>
      <c r="B459" t="s">
        <v>158</v>
      </c>
      <c r="C459" t="s">
        <v>95</v>
      </c>
      <c r="D459" t="s">
        <v>111</v>
      </c>
      <c r="E459">
        <v>2</v>
      </c>
      <c r="F459" t="s">
        <v>152</v>
      </c>
      <c r="G459" t="s">
        <v>165</v>
      </c>
      <c r="H459">
        <v>6</v>
      </c>
      <c r="I459">
        <v>0.09</v>
      </c>
      <c r="J459">
        <v>0.85</v>
      </c>
      <c r="K459" s="4">
        <v>6</v>
      </c>
      <c r="L459">
        <v>0</v>
      </c>
      <c r="M459">
        <v>5</v>
      </c>
      <c r="N459" t="s">
        <v>136</v>
      </c>
      <c r="O459" t="s">
        <v>57</v>
      </c>
      <c r="P459">
        <v>1</v>
      </c>
      <c r="Q459">
        <f>6.4+40.4-29</f>
        <v>17.799999999999997</v>
      </c>
      <c r="R459">
        <v>1</v>
      </c>
      <c r="S459">
        <v>0</v>
      </c>
      <c r="T459">
        <v>0</v>
      </c>
      <c r="U459">
        <f t="shared" si="7"/>
        <v>17.799999999999997</v>
      </c>
      <c r="V459">
        <v>1</v>
      </c>
      <c r="W459">
        <v>1E-4</v>
      </c>
      <c r="X459">
        <v>0</v>
      </c>
      <c r="Y459">
        <v>1E-4</v>
      </c>
      <c r="Z459">
        <v>0</v>
      </c>
      <c r="AA459">
        <v>0</v>
      </c>
      <c r="AB459">
        <v>1</v>
      </c>
      <c r="AC459">
        <v>0</v>
      </c>
      <c r="AD459">
        <v>0</v>
      </c>
      <c r="AE459">
        <v>1E-4</v>
      </c>
      <c r="AF459">
        <v>0</v>
      </c>
      <c r="AG459">
        <v>56.4</v>
      </c>
      <c r="AH459">
        <v>1</v>
      </c>
      <c r="AI459">
        <v>1E-4</v>
      </c>
      <c r="AJ459">
        <v>0</v>
      </c>
      <c r="AK459">
        <v>0</v>
      </c>
      <c r="AL459">
        <v>0</v>
      </c>
      <c r="AM459">
        <v>19</v>
      </c>
      <c r="AN459">
        <v>1.6</v>
      </c>
    </row>
    <row r="460" spans="1:40">
      <c r="A460" t="s">
        <v>87</v>
      </c>
      <c r="B460" t="s">
        <v>158</v>
      </c>
      <c r="C460" t="s">
        <v>96</v>
      </c>
      <c r="D460" t="s">
        <v>107</v>
      </c>
      <c r="E460">
        <v>2</v>
      </c>
      <c r="F460" t="s">
        <v>153</v>
      </c>
      <c r="G460" t="s">
        <v>165</v>
      </c>
      <c r="H460">
        <v>6</v>
      </c>
      <c r="I460">
        <v>0.04</v>
      </c>
      <c r="J460">
        <v>0.43</v>
      </c>
      <c r="K460">
        <v>1</v>
      </c>
      <c r="L460">
        <v>1</v>
      </c>
      <c r="M460">
        <v>5</v>
      </c>
      <c r="N460" t="s">
        <v>136</v>
      </c>
      <c r="O460" t="s">
        <v>57</v>
      </c>
      <c r="P460">
        <v>0</v>
      </c>
      <c r="Q460">
        <v>8.6</v>
      </c>
      <c r="R460">
        <v>1</v>
      </c>
      <c r="S460">
        <v>0</v>
      </c>
      <c r="T460">
        <v>0</v>
      </c>
      <c r="U460">
        <f t="shared" si="7"/>
        <v>8.6</v>
      </c>
      <c r="V460">
        <v>1</v>
      </c>
      <c r="W460" t="s">
        <v>14</v>
      </c>
      <c r="X460" t="s">
        <v>14</v>
      </c>
      <c r="Y460">
        <v>9.6</v>
      </c>
      <c r="Z460">
        <v>2</v>
      </c>
      <c r="AA460">
        <v>1</v>
      </c>
      <c r="AB460" t="s">
        <v>14</v>
      </c>
      <c r="AC460">
        <v>0</v>
      </c>
      <c r="AD460">
        <v>0</v>
      </c>
      <c r="AE460" t="s">
        <v>14</v>
      </c>
      <c r="AF460" t="s">
        <v>14</v>
      </c>
      <c r="AG460">
        <v>1E-4</v>
      </c>
      <c r="AH460">
        <v>0</v>
      </c>
      <c r="AI460">
        <v>1E-4</v>
      </c>
      <c r="AJ460">
        <v>0</v>
      </c>
      <c r="AK460" t="s">
        <v>14</v>
      </c>
      <c r="AL460" t="s">
        <v>14</v>
      </c>
      <c r="AM460" t="s">
        <v>14</v>
      </c>
      <c r="AN460" t="s">
        <v>14</v>
      </c>
    </row>
    <row r="461" spans="1:40">
      <c r="A461" t="s">
        <v>87</v>
      </c>
      <c r="B461" t="s">
        <v>158</v>
      </c>
      <c r="C461" t="s">
        <v>96</v>
      </c>
      <c r="D461" t="s">
        <v>112</v>
      </c>
      <c r="E461">
        <v>2</v>
      </c>
      <c r="F461" t="s">
        <v>153</v>
      </c>
      <c r="G461" t="s">
        <v>166</v>
      </c>
      <c r="H461">
        <v>6</v>
      </c>
      <c r="I461">
        <v>0.04</v>
      </c>
      <c r="J461">
        <v>0.43</v>
      </c>
      <c r="K461" s="4">
        <v>4</v>
      </c>
      <c r="L461">
        <v>0</v>
      </c>
      <c r="M461">
        <v>5</v>
      </c>
      <c r="N461" t="s">
        <v>136</v>
      </c>
      <c r="O461" t="s">
        <v>57</v>
      </c>
      <c r="P461">
        <v>1</v>
      </c>
      <c r="Q461">
        <v>8.8000000000000007</v>
      </c>
      <c r="R461">
        <v>1</v>
      </c>
      <c r="S461">
        <v>0</v>
      </c>
      <c r="T461">
        <v>0</v>
      </c>
      <c r="U461">
        <f t="shared" si="7"/>
        <v>8.8000000000000007</v>
      </c>
      <c r="V461">
        <v>1</v>
      </c>
      <c r="W461">
        <v>1E-4</v>
      </c>
      <c r="X461">
        <v>0</v>
      </c>
      <c r="Y461">
        <v>1E-4</v>
      </c>
      <c r="Z461">
        <v>0</v>
      </c>
      <c r="AA461">
        <v>0</v>
      </c>
      <c r="AB461">
        <v>1</v>
      </c>
      <c r="AC461">
        <v>0</v>
      </c>
      <c r="AD461">
        <v>0</v>
      </c>
      <c r="AE461">
        <v>1E-4</v>
      </c>
      <c r="AF461">
        <v>0</v>
      </c>
      <c r="AG461">
        <v>91.2</v>
      </c>
      <c r="AH461">
        <v>1</v>
      </c>
      <c r="AI461">
        <v>1E-4</v>
      </c>
      <c r="AJ461">
        <v>0</v>
      </c>
      <c r="AK461">
        <v>0</v>
      </c>
      <c r="AL461">
        <v>1</v>
      </c>
      <c r="AM461">
        <v>18</v>
      </c>
      <c r="AN461">
        <v>1.6</v>
      </c>
    </row>
    <row r="462" spans="1:40">
      <c r="A462" t="s">
        <v>87</v>
      </c>
      <c r="B462" t="s">
        <v>158</v>
      </c>
      <c r="C462" t="s">
        <v>97</v>
      </c>
      <c r="D462" t="s">
        <v>108</v>
      </c>
      <c r="E462">
        <v>2</v>
      </c>
      <c r="F462" t="s">
        <v>154</v>
      </c>
      <c r="G462" t="s">
        <v>166</v>
      </c>
      <c r="H462">
        <v>6</v>
      </c>
      <c r="I462">
        <v>0.12</v>
      </c>
      <c r="J462">
        <v>1.93</v>
      </c>
      <c r="K462" s="4">
        <v>3</v>
      </c>
      <c r="L462">
        <v>0</v>
      </c>
      <c r="M462">
        <v>5</v>
      </c>
      <c r="N462" t="s">
        <v>136</v>
      </c>
      <c r="O462" t="s">
        <v>57</v>
      </c>
      <c r="P462">
        <v>0</v>
      </c>
      <c r="Q462">
        <v>1E-4</v>
      </c>
      <c r="R462">
        <v>0</v>
      </c>
      <c r="S462">
        <v>0</v>
      </c>
      <c r="T462">
        <v>0</v>
      </c>
      <c r="U462">
        <f t="shared" si="7"/>
        <v>1E-4</v>
      </c>
      <c r="V462">
        <v>0</v>
      </c>
      <c r="W462" t="s">
        <v>14</v>
      </c>
      <c r="X462" t="s">
        <v>14</v>
      </c>
      <c r="Y462">
        <v>1E-4</v>
      </c>
      <c r="Z462">
        <v>0</v>
      </c>
      <c r="AA462">
        <v>0</v>
      </c>
      <c r="AB462" t="s">
        <v>14</v>
      </c>
      <c r="AC462">
        <v>1</v>
      </c>
      <c r="AD462">
        <v>1</v>
      </c>
      <c r="AE462" t="s">
        <v>14</v>
      </c>
      <c r="AF462" t="s">
        <v>14</v>
      </c>
      <c r="AG462">
        <v>1E-4</v>
      </c>
      <c r="AH462">
        <v>0</v>
      </c>
      <c r="AI462">
        <v>1E-4</v>
      </c>
      <c r="AJ462">
        <v>0</v>
      </c>
      <c r="AK462" t="s">
        <v>14</v>
      </c>
      <c r="AL462" t="s">
        <v>14</v>
      </c>
      <c r="AM462" t="s">
        <v>14</v>
      </c>
      <c r="AN462" t="s">
        <v>14</v>
      </c>
    </row>
    <row r="463" spans="1:40">
      <c r="A463" t="s">
        <v>87</v>
      </c>
      <c r="B463" t="s">
        <v>158</v>
      </c>
      <c r="C463" t="s">
        <v>97</v>
      </c>
      <c r="D463" t="s">
        <v>109</v>
      </c>
      <c r="E463">
        <v>2</v>
      </c>
      <c r="F463" t="s">
        <v>154</v>
      </c>
      <c r="G463" t="s">
        <v>166</v>
      </c>
      <c r="H463">
        <v>6</v>
      </c>
      <c r="I463">
        <v>0.12</v>
      </c>
      <c r="J463">
        <v>1.93</v>
      </c>
      <c r="K463" s="4">
        <v>2</v>
      </c>
      <c r="L463">
        <v>0</v>
      </c>
      <c r="M463">
        <v>5</v>
      </c>
      <c r="N463" t="s">
        <v>136</v>
      </c>
      <c r="O463" t="s">
        <v>57</v>
      </c>
      <c r="P463">
        <v>0</v>
      </c>
      <c r="Q463">
        <v>1E-4</v>
      </c>
      <c r="R463">
        <v>0</v>
      </c>
      <c r="S463">
        <v>0</v>
      </c>
      <c r="T463">
        <v>0</v>
      </c>
      <c r="U463">
        <f t="shared" si="7"/>
        <v>1E-4</v>
      </c>
      <c r="V463">
        <v>0</v>
      </c>
      <c r="W463" t="s">
        <v>14</v>
      </c>
      <c r="X463" t="s">
        <v>14</v>
      </c>
      <c r="Y463">
        <v>1E-4</v>
      </c>
      <c r="Z463">
        <v>0</v>
      </c>
      <c r="AA463">
        <v>0</v>
      </c>
      <c r="AB463" t="s">
        <v>14</v>
      </c>
      <c r="AC463">
        <v>0</v>
      </c>
      <c r="AD463">
        <v>0</v>
      </c>
      <c r="AE463" t="s">
        <v>14</v>
      </c>
      <c r="AF463" t="s">
        <v>14</v>
      </c>
      <c r="AG463">
        <v>1E-4</v>
      </c>
      <c r="AH463">
        <v>0</v>
      </c>
      <c r="AI463">
        <v>1E-4</v>
      </c>
      <c r="AJ463">
        <v>0</v>
      </c>
      <c r="AK463" t="s">
        <v>14</v>
      </c>
      <c r="AL463" t="s">
        <v>14</v>
      </c>
      <c r="AM463" t="s">
        <v>14</v>
      </c>
      <c r="AN463" t="s">
        <v>14</v>
      </c>
    </row>
    <row r="464" spans="1:40">
      <c r="A464" t="s">
        <v>87</v>
      </c>
      <c r="B464" t="s">
        <v>158</v>
      </c>
      <c r="C464" t="s">
        <v>98</v>
      </c>
      <c r="D464" t="s">
        <v>108</v>
      </c>
      <c r="E464">
        <v>2</v>
      </c>
      <c r="F464" t="s">
        <v>153</v>
      </c>
      <c r="G464" t="s">
        <v>166</v>
      </c>
      <c r="H464">
        <v>6</v>
      </c>
      <c r="I464">
        <v>0.08</v>
      </c>
      <c r="J464">
        <v>1.51</v>
      </c>
      <c r="K464" s="4">
        <v>3</v>
      </c>
      <c r="L464">
        <v>0</v>
      </c>
      <c r="M464">
        <v>5</v>
      </c>
      <c r="N464" t="s">
        <v>136</v>
      </c>
      <c r="O464" t="s">
        <v>57</v>
      </c>
      <c r="P464">
        <v>0</v>
      </c>
      <c r="Q464">
        <v>1E-4</v>
      </c>
      <c r="R464">
        <v>1</v>
      </c>
      <c r="S464">
        <v>0</v>
      </c>
      <c r="T464">
        <v>0</v>
      </c>
      <c r="U464">
        <f t="shared" si="7"/>
        <v>1E-4</v>
      </c>
      <c r="V464">
        <v>0</v>
      </c>
      <c r="W464" t="s">
        <v>14</v>
      </c>
      <c r="X464" t="s">
        <v>14</v>
      </c>
      <c r="Y464">
        <v>1E-4</v>
      </c>
      <c r="Z464">
        <v>0</v>
      </c>
      <c r="AA464">
        <v>0</v>
      </c>
      <c r="AB464" t="s">
        <v>14</v>
      </c>
      <c r="AC464">
        <v>0</v>
      </c>
      <c r="AD464">
        <v>0</v>
      </c>
      <c r="AE464" t="s">
        <v>14</v>
      </c>
      <c r="AF464" t="s">
        <v>14</v>
      </c>
      <c r="AG464">
        <v>1E-4</v>
      </c>
      <c r="AH464">
        <v>0</v>
      </c>
      <c r="AI464">
        <v>1E-4</v>
      </c>
      <c r="AJ464">
        <v>0</v>
      </c>
      <c r="AK464" t="s">
        <v>14</v>
      </c>
      <c r="AL464" t="s">
        <v>14</v>
      </c>
      <c r="AM464" t="s">
        <v>14</v>
      </c>
      <c r="AN464" t="s">
        <v>14</v>
      </c>
    </row>
    <row r="465" spans="1:40">
      <c r="A465" t="s">
        <v>87</v>
      </c>
      <c r="B465" t="s">
        <v>158</v>
      </c>
      <c r="C465" t="s">
        <v>98</v>
      </c>
      <c r="D465" t="s">
        <v>110</v>
      </c>
      <c r="E465">
        <v>2</v>
      </c>
      <c r="F465" t="s">
        <v>153</v>
      </c>
      <c r="G465" t="s">
        <v>165</v>
      </c>
      <c r="H465">
        <v>6</v>
      </c>
      <c r="I465">
        <v>0.08</v>
      </c>
      <c r="J465">
        <v>1.51</v>
      </c>
      <c r="K465" s="4">
        <v>5</v>
      </c>
      <c r="L465">
        <v>0</v>
      </c>
      <c r="M465">
        <v>5</v>
      </c>
      <c r="N465" t="s">
        <v>136</v>
      </c>
      <c r="O465" t="s">
        <v>57</v>
      </c>
      <c r="P465">
        <v>0</v>
      </c>
      <c r="Q465">
        <v>1E-4</v>
      </c>
      <c r="R465">
        <v>1</v>
      </c>
      <c r="S465">
        <v>0</v>
      </c>
      <c r="T465">
        <v>0</v>
      </c>
      <c r="U465">
        <f t="shared" si="7"/>
        <v>1E-4</v>
      </c>
      <c r="V465">
        <v>0</v>
      </c>
      <c r="W465" t="s">
        <v>14</v>
      </c>
      <c r="X465" t="s">
        <v>14</v>
      </c>
      <c r="Y465">
        <v>1E-4</v>
      </c>
      <c r="Z465">
        <v>0</v>
      </c>
      <c r="AA465">
        <v>0</v>
      </c>
      <c r="AB465" t="s">
        <v>14</v>
      </c>
      <c r="AC465">
        <v>0</v>
      </c>
      <c r="AD465">
        <v>0</v>
      </c>
      <c r="AE465" t="s">
        <v>14</v>
      </c>
      <c r="AF465" t="s">
        <v>14</v>
      </c>
      <c r="AG465">
        <v>1E-4</v>
      </c>
      <c r="AH465">
        <v>0</v>
      </c>
      <c r="AI465">
        <v>1E-4</v>
      </c>
      <c r="AJ465">
        <v>0</v>
      </c>
      <c r="AK465" t="s">
        <v>14</v>
      </c>
      <c r="AL465" t="s">
        <v>14</v>
      </c>
      <c r="AM465" t="s">
        <v>14</v>
      </c>
      <c r="AN465" t="s">
        <v>14</v>
      </c>
    </row>
    <row r="466" spans="1:40">
      <c r="A466" t="s">
        <v>87</v>
      </c>
      <c r="B466" t="s">
        <v>158</v>
      </c>
      <c r="C466" t="s">
        <v>99</v>
      </c>
      <c r="D466" t="s">
        <v>108</v>
      </c>
      <c r="E466">
        <v>2</v>
      </c>
      <c r="F466" t="s">
        <v>153</v>
      </c>
      <c r="G466" t="s">
        <v>166</v>
      </c>
      <c r="H466">
        <v>6</v>
      </c>
      <c r="I466">
        <v>0.13</v>
      </c>
      <c r="J466">
        <v>1.97</v>
      </c>
      <c r="K466" s="4">
        <v>3</v>
      </c>
      <c r="L466">
        <v>0</v>
      </c>
      <c r="M466">
        <v>5</v>
      </c>
      <c r="N466" t="s">
        <v>136</v>
      </c>
      <c r="O466" t="s">
        <v>57</v>
      </c>
      <c r="P466">
        <v>0</v>
      </c>
      <c r="Q466">
        <v>54.2</v>
      </c>
      <c r="R466">
        <v>1</v>
      </c>
      <c r="S466">
        <v>0</v>
      </c>
      <c r="T466">
        <v>0</v>
      </c>
      <c r="U466">
        <f t="shared" si="7"/>
        <v>54.2</v>
      </c>
      <c r="V466">
        <v>1</v>
      </c>
      <c r="W466" t="s">
        <v>14</v>
      </c>
      <c r="X466" t="s">
        <v>14</v>
      </c>
      <c r="Y466">
        <v>1E-4</v>
      </c>
      <c r="Z466">
        <v>0</v>
      </c>
      <c r="AA466">
        <v>0</v>
      </c>
      <c r="AB466" t="s">
        <v>14</v>
      </c>
      <c r="AC466">
        <v>0</v>
      </c>
      <c r="AD466">
        <v>0</v>
      </c>
      <c r="AE466" t="s">
        <v>14</v>
      </c>
      <c r="AF466" t="s">
        <v>14</v>
      </c>
      <c r="AG466">
        <v>1E-4</v>
      </c>
      <c r="AH466">
        <v>0</v>
      </c>
      <c r="AI466">
        <v>1E-4</v>
      </c>
      <c r="AJ466">
        <v>0</v>
      </c>
      <c r="AK466" t="s">
        <v>14</v>
      </c>
      <c r="AL466" t="s">
        <v>14</v>
      </c>
      <c r="AM466" t="s">
        <v>14</v>
      </c>
      <c r="AN466" t="s">
        <v>14</v>
      </c>
    </row>
    <row r="467" spans="1:40">
      <c r="A467" t="s">
        <v>87</v>
      </c>
      <c r="B467" t="s">
        <v>158</v>
      </c>
      <c r="C467" t="s">
        <v>99</v>
      </c>
      <c r="D467" t="s">
        <v>111</v>
      </c>
      <c r="E467">
        <v>2</v>
      </c>
      <c r="F467" t="s">
        <v>153</v>
      </c>
      <c r="G467" t="s">
        <v>165</v>
      </c>
      <c r="H467">
        <v>6</v>
      </c>
      <c r="I467">
        <v>0.13</v>
      </c>
      <c r="J467">
        <v>1.97</v>
      </c>
      <c r="K467" s="4">
        <v>6</v>
      </c>
      <c r="L467">
        <v>0</v>
      </c>
      <c r="M467">
        <v>5</v>
      </c>
      <c r="N467" t="s">
        <v>136</v>
      </c>
      <c r="O467" t="s">
        <v>57</v>
      </c>
      <c r="P467">
        <v>0</v>
      </c>
      <c r="Q467">
        <f>54.2</f>
        <v>54.2</v>
      </c>
      <c r="R467">
        <v>1</v>
      </c>
      <c r="S467">
        <v>0</v>
      </c>
      <c r="T467">
        <v>0</v>
      </c>
      <c r="U467">
        <f t="shared" si="7"/>
        <v>54.2</v>
      </c>
      <c r="V467">
        <v>1</v>
      </c>
      <c r="W467" t="s">
        <v>14</v>
      </c>
      <c r="X467" t="s">
        <v>14</v>
      </c>
      <c r="Y467">
        <v>1E-4</v>
      </c>
      <c r="Z467">
        <v>0</v>
      </c>
      <c r="AA467">
        <v>0</v>
      </c>
      <c r="AB467" t="s">
        <v>14</v>
      </c>
      <c r="AC467">
        <v>0</v>
      </c>
      <c r="AD467">
        <v>0</v>
      </c>
      <c r="AE467" t="s">
        <v>14</v>
      </c>
      <c r="AF467" t="s">
        <v>14</v>
      </c>
      <c r="AG467">
        <v>14.6</v>
      </c>
      <c r="AH467">
        <v>1</v>
      </c>
      <c r="AI467">
        <v>1E-4</v>
      </c>
      <c r="AJ467">
        <v>0</v>
      </c>
      <c r="AK467" t="s">
        <v>14</v>
      </c>
      <c r="AL467" t="s">
        <v>14</v>
      </c>
      <c r="AM467" t="s">
        <v>14</v>
      </c>
      <c r="AN467" t="s">
        <v>14</v>
      </c>
    </row>
    <row r="468" spans="1:40">
      <c r="A468" t="s">
        <v>87</v>
      </c>
      <c r="B468" t="s">
        <v>158</v>
      </c>
      <c r="C468" t="s">
        <v>100</v>
      </c>
      <c r="D468" t="s">
        <v>108</v>
      </c>
      <c r="E468">
        <v>2</v>
      </c>
      <c r="F468" t="s">
        <v>154</v>
      </c>
      <c r="G468" t="s">
        <v>166</v>
      </c>
      <c r="H468">
        <v>6</v>
      </c>
      <c r="I468">
        <v>0.09</v>
      </c>
      <c r="J468">
        <v>1.27</v>
      </c>
      <c r="K468" s="4">
        <v>3</v>
      </c>
      <c r="L468">
        <v>0</v>
      </c>
      <c r="M468">
        <v>5</v>
      </c>
      <c r="N468" t="s">
        <v>136</v>
      </c>
      <c r="O468" t="s">
        <v>57</v>
      </c>
      <c r="P468">
        <v>0</v>
      </c>
      <c r="Q468">
        <v>54.2</v>
      </c>
      <c r="R468">
        <v>1</v>
      </c>
      <c r="S468">
        <v>0</v>
      </c>
      <c r="T468">
        <v>0</v>
      </c>
      <c r="U468">
        <f t="shared" si="7"/>
        <v>54.2</v>
      </c>
      <c r="V468">
        <v>1</v>
      </c>
      <c r="W468" t="s">
        <v>14</v>
      </c>
      <c r="X468" t="s">
        <v>14</v>
      </c>
      <c r="Y468">
        <v>1E-4</v>
      </c>
      <c r="Z468">
        <v>0</v>
      </c>
      <c r="AA468">
        <v>0</v>
      </c>
      <c r="AB468" t="s">
        <v>14</v>
      </c>
      <c r="AC468">
        <v>0</v>
      </c>
      <c r="AD468">
        <v>0</v>
      </c>
      <c r="AE468" t="s">
        <v>14</v>
      </c>
      <c r="AF468" t="s">
        <v>14</v>
      </c>
      <c r="AG468">
        <v>1E-4</v>
      </c>
      <c r="AH468">
        <v>0</v>
      </c>
      <c r="AI468">
        <v>1E-4</v>
      </c>
      <c r="AJ468">
        <v>0</v>
      </c>
      <c r="AK468" t="s">
        <v>14</v>
      </c>
      <c r="AL468" t="s">
        <v>14</v>
      </c>
      <c r="AM468" t="s">
        <v>14</v>
      </c>
      <c r="AN468" t="s">
        <v>14</v>
      </c>
    </row>
    <row r="469" spans="1:40">
      <c r="A469" t="s">
        <v>87</v>
      </c>
      <c r="B469" t="s">
        <v>158</v>
      </c>
      <c r="C469" t="s">
        <v>100</v>
      </c>
      <c r="D469" t="s">
        <v>112</v>
      </c>
      <c r="E469">
        <v>2</v>
      </c>
      <c r="F469" t="s">
        <v>154</v>
      </c>
      <c r="G469" t="s">
        <v>166</v>
      </c>
      <c r="H469">
        <v>6</v>
      </c>
      <c r="I469">
        <v>0.09</v>
      </c>
      <c r="J469">
        <v>1.27</v>
      </c>
      <c r="K469" s="4">
        <v>4</v>
      </c>
      <c r="L469">
        <v>0</v>
      </c>
      <c r="M469">
        <v>5</v>
      </c>
      <c r="N469" t="s">
        <v>136</v>
      </c>
      <c r="O469" t="s">
        <v>57</v>
      </c>
      <c r="P469">
        <v>0</v>
      </c>
      <c r="Q469">
        <v>54.2</v>
      </c>
      <c r="R469">
        <v>1</v>
      </c>
      <c r="S469">
        <v>0</v>
      </c>
      <c r="T469">
        <v>0</v>
      </c>
      <c r="U469">
        <f t="shared" si="7"/>
        <v>54.2</v>
      </c>
      <c r="V469">
        <v>1</v>
      </c>
      <c r="W469" t="s">
        <v>14</v>
      </c>
      <c r="X469" t="s">
        <v>14</v>
      </c>
      <c r="Y469">
        <v>1E-4</v>
      </c>
      <c r="Z469">
        <v>0</v>
      </c>
      <c r="AA469">
        <v>0</v>
      </c>
      <c r="AB469" t="s">
        <v>14</v>
      </c>
      <c r="AC469">
        <v>0</v>
      </c>
      <c r="AD469">
        <v>0</v>
      </c>
      <c r="AE469" t="s">
        <v>14</v>
      </c>
      <c r="AF469" t="s">
        <v>14</v>
      </c>
      <c r="AG469">
        <v>1E-4</v>
      </c>
      <c r="AH469">
        <v>0</v>
      </c>
      <c r="AI469">
        <v>1E-4</v>
      </c>
      <c r="AJ469">
        <v>0</v>
      </c>
      <c r="AK469" t="s">
        <v>14</v>
      </c>
      <c r="AL469" t="s">
        <v>14</v>
      </c>
      <c r="AM469" t="s">
        <v>14</v>
      </c>
      <c r="AN469" t="s">
        <v>14</v>
      </c>
    </row>
    <row r="470" spans="1:40">
      <c r="A470" t="s">
        <v>87</v>
      </c>
      <c r="B470" t="s">
        <v>158</v>
      </c>
      <c r="C470" t="s">
        <v>101</v>
      </c>
      <c r="D470" t="s">
        <v>109</v>
      </c>
      <c r="E470">
        <v>2</v>
      </c>
      <c r="F470" t="s">
        <v>153</v>
      </c>
      <c r="G470" t="s">
        <v>166</v>
      </c>
      <c r="H470">
        <v>6</v>
      </c>
      <c r="I470">
        <v>0.08</v>
      </c>
      <c r="J470">
        <v>0.84</v>
      </c>
      <c r="K470" s="4">
        <v>2</v>
      </c>
      <c r="L470">
        <v>0</v>
      </c>
      <c r="M470">
        <v>5</v>
      </c>
      <c r="N470" t="s">
        <v>136</v>
      </c>
      <c r="O470" t="s">
        <v>57</v>
      </c>
      <c r="P470">
        <v>0</v>
      </c>
      <c r="Q470">
        <v>1E-4</v>
      </c>
      <c r="R470">
        <v>0</v>
      </c>
      <c r="S470">
        <v>0</v>
      </c>
      <c r="T470">
        <v>0</v>
      </c>
      <c r="U470">
        <f t="shared" si="7"/>
        <v>1E-4</v>
      </c>
      <c r="V470">
        <v>0</v>
      </c>
      <c r="W470" t="s">
        <v>14</v>
      </c>
      <c r="X470" t="s">
        <v>14</v>
      </c>
      <c r="Y470">
        <v>1E-4</v>
      </c>
      <c r="Z470">
        <v>0</v>
      </c>
      <c r="AA470">
        <v>0</v>
      </c>
      <c r="AB470" t="s">
        <v>14</v>
      </c>
      <c r="AC470">
        <v>0</v>
      </c>
      <c r="AD470">
        <v>0</v>
      </c>
      <c r="AE470" t="s">
        <v>14</v>
      </c>
      <c r="AF470" t="s">
        <v>14</v>
      </c>
      <c r="AG470">
        <v>1E-4</v>
      </c>
      <c r="AH470">
        <v>0</v>
      </c>
      <c r="AI470">
        <v>1E-4</v>
      </c>
      <c r="AJ470">
        <v>0</v>
      </c>
      <c r="AK470" t="s">
        <v>14</v>
      </c>
      <c r="AL470" t="s">
        <v>14</v>
      </c>
      <c r="AM470" t="s">
        <v>14</v>
      </c>
      <c r="AN470" t="s">
        <v>14</v>
      </c>
    </row>
    <row r="471" spans="1:40">
      <c r="A471" t="s">
        <v>87</v>
      </c>
      <c r="B471" t="s">
        <v>158</v>
      </c>
      <c r="C471" t="s">
        <v>101</v>
      </c>
      <c r="D471" t="s">
        <v>110</v>
      </c>
      <c r="E471">
        <v>2</v>
      </c>
      <c r="F471" t="s">
        <v>153</v>
      </c>
      <c r="G471" t="s">
        <v>165</v>
      </c>
      <c r="H471">
        <v>6</v>
      </c>
      <c r="I471">
        <v>0.08</v>
      </c>
      <c r="J471">
        <v>0.84</v>
      </c>
      <c r="K471" s="4">
        <v>5</v>
      </c>
      <c r="L471">
        <v>0</v>
      </c>
      <c r="M471">
        <v>5</v>
      </c>
      <c r="N471" t="s">
        <v>136</v>
      </c>
      <c r="O471" t="s">
        <v>57</v>
      </c>
      <c r="P471">
        <v>0</v>
      </c>
      <c r="Q471">
        <v>1E-4</v>
      </c>
      <c r="R471">
        <v>0</v>
      </c>
      <c r="S471">
        <v>0</v>
      </c>
      <c r="T471">
        <v>0</v>
      </c>
      <c r="U471">
        <f t="shared" si="7"/>
        <v>1E-4</v>
      </c>
      <c r="V471">
        <v>0</v>
      </c>
      <c r="W471" t="s">
        <v>14</v>
      </c>
      <c r="X471" t="s">
        <v>14</v>
      </c>
      <c r="Y471">
        <v>1E-4</v>
      </c>
      <c r="Z471">
        <v>0</v>
      </c>
      <c r="AA471">
        <v>0</v>
      </c>
      <c r="AB471" t="s">
        <v>14</v>
      </c>
      <c r="AC471">
        <v>0</v>
      </c>
      <c r="AD471">
        <v>0</v>
      </c>
      <c r="AE471" t="s">
        <v>14</v>
      </c>
      <c r="AF471" t="s">
        <v>14</v>
      </c>
      <c r="AG471">
        <v>1E-4</v>
      </c>
      <c r="AH471">
        <v>0</v>
      </c>
      <c r="AI471">
        <v>1E-4</v>
      </c>
      <c r="AJ471">
        <v>0</v>
      </c>
      <c r="AK471" t="s">
        <v>14</v>
      </c>
      <c r="AL471" t="s">
        <v>14</v>
      </c>
      <c r="AM471" t="s">
        <v>14</v>
      </c>
      <c r="AN471" t="s">
        <v>14</v>
      </c>
    </row>
    <row r="472" spans="1:40">
      <c r="A472" t="s">
        <v>87</v>
      </c>
      <c r="B472" t="s">
        <v>158</v>
      </c>
      <c r="C472" t="s">
        <v>102</v>
      </c>
      <c r="D472" t="s">
        <v>109</v>
      </c>
      <c r="E472">
        <v>2</v>
      </c>
      <c r="F472" t="s">
        <v>153</v>
      </c>
      <c r="G472" t="s">
        <v>166</v>
      </c>
      <c r="H472">
        <v>6</v>
      </c>
      <c r="I472">
        <v>0.13</v>
      </c>
      <c r="J472">
        <v>0.28999999999999998</v>
      </c>
      <c r="K472" s="4">
        <v>2</v>
      </c>
      <c r="L472">
        <v>0</v>
      </c>
      <c r="M472">
        <v>5</v>
      </c>
      <c r="N472" t="s">
        <v>136</v>
      </c>
      <c r="O472" t="s">
        <v>57</v>
      </c>
      <c r="P472">
        <v>0</v>
      </c>
      <c r="Q472">
        <v>1E-4</v>
      </c>
      <c r="R472">
        <v>0</v>
      </c>
      <c r="S472">
        <v>0</v>
      </c>
      <c r="T472">
        <v>0</v>
      </c>
      <c r="U472">
        <f t="shared" si="7"/>
        <v>1E-4</v>
      </c>
      <c r="V472">
        <v>0</v>
      </c>
      <c r="W472" t="s">
        <v>14</v>
      </c>
      <c r="X472" t="s">
        <v>14</v>
      </c>
      <c r="Y472">
        <v>1E-4</v>
      </c>
      <c r="Z472">
        <v>0</v>
      </c>
      <c r="AA472">
        <v>0</v>
      </c>
      <c r="AB472" t="s">
        <v>14</v>
      </c>
      <c r="AC472">
        <v>0</v>
      </c>
      <c r="AD472">
        <v>0</v>
      </c>
      <c r="AE472" t="s">
        <v>14</v>
      </c>
      <c r="AF472" t="s">
        <v>14</v>
      </c>
      <c r="AG472">
        <v>1E-4</v>
      </c>
      <c r="AH472">
        <v>0</v>
      </c>
      <c r="AI472">
        <v>1E-4</v>
      </c>
      <c r="AJ472">
        <v>0</v>
      </c>
      <c r="AK472" t="s">
        <v>14</v>
      </c>
      <c r="AL472" t="s">
        <v>14</v>
      </c>
      <c r="AM472" t="s">
        <v>14</v>
      </c>
      <c r="AN472" t="s">
        <v>14</v>
      </c>
    </row>
    <row r="473" spans="1:40">
      <c r="A473" t="s">
        <v>87</v>
      </c>
      <c r="B473" t="s">
        <v>158</v>
      </c>
      <c r="C473" t="s">
        <v>102</v>
      </c>
      <c r="D473" t="s">
        <v>111</v>
      </c>
      <c r="E473">
        <v>2</v>
      </c>
      <c r="F473" t="s">
        <v>153</v>
      </c>
      <c r="G473" t="s">
        <v>165</v>
      </c>
      <c r="H473">
        <v>6</v>
      </c>
      <c r="I473">
        <v>0.13</v>
      </c>
      <c r="J473">
        <v>0.28999999999999998</v>
      </c>
      <c r="K473" s="4">
        <v>6</v>
      </c>
      <c r="L473">
        <v>0</v>
      </c>
      <c r="M473">
        <v>5</v>
      </c>
      <c r="N473" t="s">
        <v>136</v>
      </c>
      <c r="O473" t="s">
        <v>57</v>
      </c>
      <c r="P473">
        <v>0</v>
      </c>
      <c r="Q473">
        <v>1E-4</v>
      </c>
      <c r="R473">
        <v>0</v>
      </c>
      <c r="S473">
        <v>0</v>
      </c>
      <c r="T473">
        <v>0</v>
      </c>
      <c r="U473">
        <f t="shared" si="7"/>
        <v>1E-4</v>
      </c>
      <c r="V473">
        <v>0</v>
      </c>
      <c r="W473" t="s">
        <v>14</v>
      </c>
      <c r="X473" t="s">
        <v>14</v>
      </c>
      <c r="Y473">
        <v>1E-4</v>
      </c>
      <c r="Z473">
        <v>0</v>
      </c>
      <c r="AA473">
        <v>0</v>
      </c>
      <c r="AB473" t="s">
        <v>14</v>
      </c>
      <c r="AC473">
        <v>0</v>
      </c>
      <c r="AD473">
        <v>0</v>
      </c>
      <c r="AE473" t="s">
        <v>14</v>
      </c>
      <c r="AF473" t="s">
        <v>14</v>
      </c>
      <c r="AG473">
        <v>1E-4</v>
      </c>
      <c r="AH473">
        <v>0</v>
      </c>
      <c r="AI473">
        <v>1E-4</v>
      </c>
      <c r="AJ473">
        <v>0</v>
      </c>
      <c r="AK473" t="s">
        <v>14</v>
      </c>
      <c r="AL473" t="s">
        <v>14</v>
      </c>
      <c r="AM473" t="s">
        <v>14</v>
      </c>
      <c r="AN473" t="s">
        <v>14</v>
      </c>
    </row>
    <row r="474" spans="1:40">
      <c r="A474" t="s">
        <v>87</v>
      </c>
      <c r="B474" t="s">
        <v>158</v>
      </c>
      <c r="C474" t="s">
        <v>103</v>
      </c>
      <c r="D474" t="s">
        <v>109</v>
      </c>
      <c r="E474">
        <v>2</v>
      </c>
      <c r="F474" t="s">
        <v>154</v>
      </c>
      <c r="G474" t="s">
        <v>166</v>
      </c>
      <c r="H474">
        <v>6</v>
      </c>
      <c r="I474">
        <v>0.02</v>
      </c>
      <c r="J474">
        <v>0.16</v>
      </c>
      <c r="K474" s="4">
        <v>2</v>
      </c>
      <c r="L474">
        <v>0</v>
      </c>
      <c r="M474">
        <v>5</v>
      </c>
      <c r="N474" t="s">
        <v>136</v>
      </c>
      <c r="O474" t="s">
        <v>57</v>
      </c>
      <c r="P474">
        <v>0</v>
      </c>
      <c r="Q474">
        <v>1E-4</v>
      </c>
      <c r="R474">
        <v>0</v>
      </c>
      <c r="S474">
        <v>0</v>
      </c>
      <c r="T474">
        <v>0</v>
      </c>
      <c r="U474">
        <f t="shared" si="7"/>
        <v>1E-4</v>
      </c>
      <c r="V474">
        <v>0</v>
      </c>
      <c r="W474" t="s">
        <v>14</v>
      </c>
      <c r="X474" t="s">
        <v>14</v>
      </c>
      <c r="Y474">
        <v>1E-4</v>
      </c>
      <c r="Z474">
        <v>0</v>
      </c>
      <c r="AA474">
        <v>0</v>
      </c>
      <c r="AB474" t="s">
        <v>14</v>
      </c>
      <c r="AC474">
        <v>0</v>
      </c>
      <c r="AD474">
        <v>0</v>
      </c>
      <c r="AE474" t="s">
        <v>14</v>
      </c>
      <c r="AF474" t="s">
        <v>14</v>
      </c>
      <c r="AG474">
        <v>1E-4</v>
      </c>
      <c r="AH474">
        <v>0</v>
      </c>
      <c r="AI474">
        <v>1E-4</v>
      </c>
      <c r="AJ474">
        <v>0</v>
      </c>
      <c r="AK474" t="s">
        <v>14</v>
      </c>
      <c r="AL474" t="s">
        <v>14</v>
      </c>
      <c r="AM474" t="s">
        <v>14</v>
      </c>
      <c r="AN474" t="s">
        <v>14</v>
      </c>
    </row>
    <row r="475" spans="1:40">
      <c r="A475" t="s">
        <v>87</v>
      </c>
      <c r="B475" t="s">
        <v>158</v>
      </c>
      <c r="C475" t="s">
        <v>103</v>
      </c>
      <c r="D475" t="s">
        <v>112</v>
      </c>
      <c r="E475">
        <v>2</v>
      </c>
      <c r="F475" t="s">
        <v>154</v>
      </c>
      <c r="G475" t="s">
        <v>166</v>
      </c>
      <c r="H475">
        <v>6</v>
      </c>
      <c r="I475">
        <v>0.02</v>
      </c>
      <c r="J475">
        <v>0.16</v>
      </c>
      <c r="K475" s="4">
        <v>4</v>
      </c>
      <c r="L475">
        <v>0</v>
      </c>
      <c r="M475">
        <v>5</v>
      </c>
      <c r="N475" t="s">
        <v>136</v>
      </c>
      <c r="O475" t="s">
        <v>57</v>
      </c>
      <c r="P475">
        <v>0</v>
      </c>
      <c r="Q475">
        <v>1E-4</v>
      </c>
      <c r="R475">
        <v>0</v>
      </c>
      <c r="S475">
        <v>0</v>
      </c>
      <c r="T475">
        <v>0</v>
      </c>
      <c r="U475">
        <f t="shared" si="7"/>
        <v>1E-4</v>
      </c>
      <c r="V475">
        <v>0</v>
      </c>
      <c r="W475" t="s">
        <v>14</v>
      </c>
      <c r="X475" t="s">
        <v>14</v>
      </c>
      <c r="Y475">
        <v>1E-4</v>
      </c>
      <c r="Z475">
        <v>0</v>
      </c>
      <c r="AA475">
        <v>0</v>
      </c>
      <c r="AB475" t="s">
        <v>14</v>
      </c>
      <c r="AC475">
        <v>0</v>
      </c>
      <c r="AD475">
        <v>0</v>
      </c>
      <c r="AE475" t="s">
        <v>14</v>
      </c>
      <c r="AF475" t="s">
        <v>14</v>
      </c>
      <c r="AG475">
        <v>1E-4</v>
      </c>
      <c r="AH475">
        <v>0</v>
      </c>
      <c r="AI475">
        <v>1E-4</v>
      </c>
      <c r="AJ475">
        <v>0</v>
      </c>
      <c r="AK475" t="s">
        <v>14</v>
      </c>
      <c r="AL475" t="s">
        <v>14</v>
      </c>
      <c r="AM475" t="s">
        <v>14</v>
      </c>
      <c r="AN475" t="s">
        <v>14</v>
      </c>
    </row>
    <row r="476" spans="1:40">
      <c r="A476" t="s">
        <v>87</v>
      </c>
      <c r="B476" t="s">
        <v>158</v>
      </c>
      <c r="C476" t="s">
        <v>104</v>
      </c>
      <c r="D476" t="s">
        <v>110</v>
      </c>
      <c r="E476">
        <v>2</v>
      </c>
      <c r="F476" t="s">
        <v>152</v>
      </c>
      <c r="G476" t="s">
        <v>165</v>
      </c>
      <c r="H476">
        <v>6</v>
      </c>
      <c r="I476">
        <v>0.17</v>
      </c>
      <c r="J476">
        <v>1.61</v>
      </c>
      <c r="K476" s="4">
        <v>5</v>
      </c>
      <c r="L476">
        <v>0</v>
      </c>
      <c r="M476">
        <v>5</v>
      </c>
      <c r="N476" t="s">
        <v>136</v>
      </c>
      <c r="O476" t="s">
        <v>57</v>
      </c>
      <c r="P476">
        <v>0</v>
      </c>
      <c r="Q476">
        <v>6.4</v>
      </c>
      <c r="R476">
        <v>1</v>
      </c>
      <c r="S476">
        <v>0</v>
      </c>
      <c r="T476">
        <v>0</v>
      </c>
      <c r="U476">
        <f t="shared" si="7"/>
        <v>6.4</v>
      </c>
      <c r="V476">
        <v>1</v>
      </c>
      <c r="W476" t="s">
        <v>14</v>
      </c>
      <c r="X476" t="s">
        <v>14</v>
      </c>
      <c r="Y476">
        <v>1E-4</v>
      </c>
      <c r="Z476">
        <v>0</v>
      </c>
      <c r="AA476">
        <v>0</v>
      </c>
      <c r="AB476" t="s">
        <v>14</v>
      </c>
      <c r="AC476">
        <v>0</v>
      </c>
      <c r="AD476">
        <v>0</v>
      </c>
      <c r="AE476" t="s">
        <v>14</v>
      </c>
      <c r="AF476" t="s">
        <v>14</v>
      </c>
      <c r="AG476">
        <v>1E-4</v>
      </c>
      <c r="AH476">
        <v>0</v>
      </c>
      <c r="AI476">
        <v>1E-4</v>
      </c>
      <c r="AJ476">
        <v>0</v>
      </c>
      <c r="AK476" t="s">
        <v>14</v>
      </c>
      <c r="AL476" t="s">
        <v>14</v>
      </c>
      <c r="AM476" t="s">
        <v>14</v>
      </c>
      <c r="AN476" t="s">
        <v>14</v>
      </c>
    </row>
    <row r="477" spans="1:40">
      <c r="A477" t="s">
        <v>87</v>
      </c>
      <c r="B477" t="s">
        <v>158</v>
      </c>
      <c r="C477" t="s">
        <v>104</v>
      </c>
      <c r="D477" t="s">
        <v>111</v>
      </c>
      <c r="E477">
        <v>2</v>
      </c>
      <c r="F477" t="s">
        <v>152</v>
      </c>
      <c r="G477" t="s">
        <v>165</v>
      </c>
      <c r="H477">
        <v>6</v>
      </c>
      <c r="I477">
        <v>0.17</v>
      </c>
      <c r="J477">
        <v>1.61</v>
      </c>
      <c r="K477" s="4">
        <v>6</v>
      </c>
      <c r="L477">
        <v>0</v>
      </c>
      <c r="M477">
        <v>5</v>
      </c>
      <c r="N477" t="s">
        <v>136</v>
      </c>
      <c r="O477" t="s">
        <v>57</v>
      </c>
      <c r="P477">
        <v>0</v>
      </c>
      <c r="Q477">
        <v>6.4</v>
      </c>
      <c r="R477">
        <v>1</v>
      </c>
      <c r="S477">
        <v>0</v>
      </c>
      <c r="T477">
        <v>0</v>
      </c>
      <c r="U477">
        <f t="shared" si="7"/>
        <v>6.4</v>
      </c>
      <c r="V477">
        <v>1</v>
      </c>
      <c r="W477" t="s">
        <v>14</v>
      </c>
      <c r="X477" t="s">
        <v>14</v>
      </c>
      <c r="Y477">
        <v>1E-4</v>
      </c>
      <c r="Z477">
        <v>0</v>
      </c>
      <c r="AA477">
        <v>0</v>
      </c>
      <c r="AB477" t="s">
        <v>14</v>
      </c>
      <c r="AC477">
        <v>0</v>
      </c>
      <c r="AD477">
        <v>0</v>
      </c>
      <c r="AE477" t="s">
        <v>14</v>
      </c>
      <c r="AF477" t="s">
        <v>14</v>
      </c>
      <c r="AG477">
        <v>1E-4</v>
      </c>
      <c r="AH477">
        <v>0</v>
      </c>
      <c r="AI477">
        <v>1E-4</v>
      </c>
      <c r="AJ477">
        <v>0</v>
      </c>
      <c r="AK477" t="s">
        <v>14</v>
      </c>
      <c r="AL477" t="s">
        <v>14</v>
      </c>
      <c r="AM477" t="s">
        <v>14</v>
      </c>
      <c r="AN477" t="s">
        <v>14</v>
      </c>
    </row>
    <row r="478" spans="1:40">
      <c r="A478" t="s">
        <v>87</v>
      </c>
      <c r="B478" t="s">
        <v>158</v>
      </c>
      <c r="C478" t="s">
        <v>105</v>
      </c>
      <c r="D478" t="s">
        <v>110</v>
      </c>
      <c r="E478">
        <v>2</v>
      </c>
      <c r="F478" t="s">
        <v>153</v>
      </c>
      <c r="G478" t="s">
        <v>165</v>
      </c>
      <c r="H478">
        <v>6</v>
      </c>
      <c r="I478">
        <v>0.14000000000000001</v>
      </c>
      <c r="J478">
        <v>1.85</v>
      </c>
      <c r="K478" s="4">
        <v>5</v>
      </c>
      <c r="L478">
        <v>0</v>
      </c>
      <c r="M478">
        <v>5</v>
      </c>
      <c r="N478" t="s">
        <v>136</v>
      </c>
      <c r="O478" t="s">
        <v>57</v>
      </c>
      <c r="P478">
        <v>0</v>
      </c>
      <c r="Q478">
        <v>6.4</v>
      </c>
      <c r="R478">
        <v>1</v>
      </c>
      <c r="S478">
        <v>0</v>
      </c>
      <c r="T478">
        <v>0</v>
      </c>
      <c r="U478">
        <f t="shared" si="7"/>
        <v>6.4</v>
      </c>
      <c r="V478">
        <v>1</v>
      </c>
      <c r="W478" t="s">
        <v>14</v>
      </c>
      <c r="X478" t="s">
        <v>14</v>
      </c>
      <c r="Y478">
        <v>1E-4</v>
      </c>
      <c r="Z478">
        <v>0</v>
      </c>
      <c r="AA478">
        <v>0</v>
      </c>
      <c r="AB478" t="s">
        <v>14</v>
      </c>
      <c r="AC478">
        <v>0</v>
      </c>
      <c r="AD478">
        <v>0</v>
      </c>
      <c r="AE478" t="s">
        <v>14</v>
      </c>
      <c r="AF478" t="s">
        <v>14</v>
      </c>
      <c r="AG478">
        <v>1E-4</v>
      </c>
      <c r="AH478">
        <v>0</v>
      </c>
      <c r="AI478">
        <v>1E-4</v>
      </c>
      <c r="AJ478">
        <v>0</v>
      </c>
      <c r="AK478" t="s">
        <v>14</v>
      </c>
      <c r="AL478" t="s">
        <v>14</v>
      </c>
      <c r="AM478" t="s">
        <v>14</v>
      </c>
      <c r="AN478" t="s">
        <v>14</v>
      </c>
    </row>
    <row r="479" spans="1:40">
      <c r="A479" t="s">
        <v>87</v>
      </c>
      <c r="B479" t="s">
        <v>158</v>
      </c>
      <c r="C479" t="s">
        <v>105</v>
      </c>
      <c r="D479" t="s">
        <v>112</v>
      </c>
      <c r="E479">
        <v>2</v>
      </c>
      <c r="F479" t="s">
        <v>153</v>
      </c>
      <c r="G479" t="s">
        <v>166</v>
      </c>
      <c r="H479">
        <v>6</v>
      </c>
      <c r="I479">
        <v>0.14000000000000001</v>
      </c>
      <c r="J479">
        <v>1.85</v>
      </c>
      <c r="K479" s="4">
        <v>4</v>
      </c>
      <c r="L479">
        <v>0</v>
      </c>
      <c r="M479">
        <v>5</v>
      </c>
      <c r="N479" t="s">
        <v>136</v>
      </c>
      <c r="O479" t="s">
        <v>57</v>
      </c>
      <c r="P479">
        <v>0</v>
      </c>
      <c r="Q479">
        <v>6.6</v>
      </c>
      <c r="R479">
        <v>1</v>
      </c>
      <c r="S479">
        <v>0</v>
      </c>
      <c r="T479">
        <v>0</v>
      </c>
      <c r="U479">
        <f t="shared" si="7"/>
        <v>6.6</v>
      </c>
      <c r="V479">
        <v>1</v>
      </c>
      <c r="W479" t="s">
        <v>14</v>
      </c>
      <c r="X479" t="s">
        <v>14</v>
      </c>
      <c r="Y479">
        <v>1E-4</v>
      </c>
      <c r="Z479">
        <v>0</v>
      </c>
      <c r="AA479">
        <v>0</v>
      </c>
      <c r="AB479" t="s">
        <v>14</v>
      </c>
      <c r="AC479">
        <v>0</v>
      </c>
      <c r="AD479">
        <v>0</v>
      </c>
      <c r="AE479" t="s">
        <v>14</v>
      </c>
      <c r="AF479" t="s">
        <v>14</v>
      </c>
      <c r="AG479">
        <v>1E-4</v>
      </c>
      <c r="AH479">
        <v>0</v>
      </c>
      <c r="AI479">
        <v>1E-4</v>
      </c>
      <c r="AJ479">
        <v>0</v>
      </c>
      <c r="AK479" t="s">
        <v>14</v>
      </c>
      <c r="AL479" t="s">
        <v>14</v>
      </c>
      <c r="AM479" t="s">
        <v>14</v>
      </c>
      <c r="AN479" t="s">
        <v>14</v>
      </c>
    </row>
    <row r="480" spans="1:40">
      <c r="A480" t="s">
        <v>87</v>
      </c>
      <c r="B480" t="s">
        <v>158</v>
      </c>
      <c r="C480" t="s">
        <v>106</v>
      </c>
      <c r="D480" t="s">
        <v>111</v>
      </c>
      <c r="E480">
        <v>2</v>
      </c>
      <c r="F480" t="s">
        <v>153</v>
      </c>
      <c r="G480" t="s">
        <v>165</v>
      </c>
      <c r="H480">
        <v>6</v>
      </c>
      <c r="I480">
        <v>0.14000000000000001</v>
      </c>
      <c r="J480">
        <v>1.2</v>
      </c>
      <c r="K480" s="4">
        <v>6</v>
      </c>
      <c r="L480">
        <v>0</v>
      </c>
      <c r="M480">
        <v>5</v>
      </c>
      <c r="N480" t="s">
        <v>136</v>
      </c>
      <c r="O480" t="s">
        <v>57</v>
      </c>
      <c r="P480">
        <v>0</v>
      </c>
      <c r="Q480">
        <f>6.4+56.2+29.4</f>
        <v>92</v>
      </c>
      <c r="R480">
        <v>1</v>
      </c>
      <c r="S480">
        <v>0</v>
      </c>
      <c r="T480">
        <v>0</v>
      </c>
      <c r="U480">
        <f t="shared" si="7"/>
        <v>92</v>
      </c>
      <c r="V480">
        <v>1</v>
      </c>
      <c r="W480" t="s">
        <v>14</v>
      </c>
      <c r="X480" t="s">
        <v>14</v>
      </c>
      <c r="Y480">
        <v>1E-4</v>
      </c>
      <c r="Z480">
        <v>0</v>
      </c>
      <c r="AA480">
        <v>0</v>
      </c>
      <c r="AB480" t="s">
        <v>14</v>
      </c>
      <c r="AC480">
        <v>0</v>
      </c>
      <c r="AD480">
        <v>0</v>
      </c>
      <c r="AE480" t="s">
        <v>14</v>
      </c>
      <c r="AF480" t="s">
        <v>14</v>
      </c>
      <c r="AG480">
        <v>1E-4</v>
      </c>
      <c r="AH480">
        <v>0</v>
      </c>
      <c r="AI480">
        <v>1E-4</v>
      </c>
      <c r="AJ480">
        <v>0</v>
      </c>
      <c r="AK480" t="s">
        <v>14</v>
      </c>
      <c r="AL480" t="s">
        <v>14</v>
      </c>
      <c r="AM480" t="s">
        <v>14</v>
      </c>
      <c r="AN480" t="s">
        <v>14</v>
      </c>
    </row>
    <row r="481" spans="1:40">
      <c r="A481" t="s">
        <v>87</v>
      </c>
      <c r="B481" t="s">
        <v>158</v>
      </c>
      <c r="C481" t="s">
        <v>106</v>
      </c>
      <c r="D481" t="s">
        <v>112</v>
      </c>
      <c r="E481">
        <v>2</v>
      </c>
      <c r="F481" t="s">
        <v>153</v>
      </c>
      <c r="G481" t="s">
        <v>166</v>
      </c>
      <c r="H481">
        <v>6</v>
      </c>
      <c r="I481">
        <v>0.14000000000000001</v>
      </c>
      <c r="J481">
        <v>1.2</v>
      </c>
      <c r="K481" s="4">
        <v>4</v>
      </c>
      <c r="L481">
        <v>0</v>
      </c>
      <c r="M481">
        <v>5</v>
      </c>
      <c r="N481" t="s">
        <v>136</v>
      </c>
      <c r="O481" t="s">
        <v>57</v>
      </c>
      <c r="P481">
        <v>0</v>
      </c>
      <c r="Q481">
        <f>54.2+6.6+2.2+29</f>
        <v>92</v>
      </c>
      <c r="R481">
        <v>1</v>
      </c>
      <c r="S481">
        <v>0</v>
      </c>
      <c r="T481">
        <v>0</v>
      </c>
      <c r="U481">
        <f t="shared" si="7"/>
        <v>92</v>
      </c>
      <c r="V481">
        <v>1</v>
      </c>
      <c r="W481" t="s">
        <v>14</v>
      </c>
      <c r="X481" t="s">
        <v>14</v>
      </c>
      <c r="Y481">
        <v>1E-4</v>
      </c>
      <c r="Z481">
        <v>0</v>
      </c>
      <c r="AA481">
        <v>0</v>
      </c>
      <c r="AB481" t="s">
        <v>14</v>
      </c>
      <c r="AC481">
        <v>0</v>
      </c>
      <c r="AD481">
        <v>0</v>
      </c>
      <c r="AE481" t="s">
        <v>14</v>
      </c>
      <c r="AF481" t="s">
        <v>14</v>
      </c>
      <c r="AG481">
        <v>1E-4</v>
      </c>
      <c r="AH481">
        <v>0</v>
      </c>
      <c r="AI481">
        <v>1E-4</v>
      </c>
      <c r="AJ481">
        <v>0</v>
      </c>
      <c r="AK481" t="s">
        <v>14</v>
      </c>
      <c r="AL481" t="s">
        <v>14</v>
      </c>
      <c r="AM481" t="s">
        <v>14</v>
      </c>
      <c r="AN481" t="s">
        <v>14</v>
      </c>
    </row>
  </sheetData>
  <autoFilter ref="A1:AN481">
    <filterColumn colId="0"/>
    <filterColumn colId="2"/>
    <filterColumn colId="4"/>
    <filterColumn colId="5"/>
    <filterColumn colId="6"/>
    <filterColumn colId="7"/>
    <filterColumn colId="10"/>
    <filterColumn colId="11"/>
    <filterColumn colId="15"/>
    <filterColumn colId="17"/>
    <filterColumn colId="19"/>
    <filterColumn colId="20"/>
    <filterColumn colId="21"/>
    <filterColumn colId="23"/>
    <filterColumn colId="25"/>
    <filterColumn colId="26"/>
    <filterColumn colId="29"/>
    <filterColumn colId="31"/>
    <filterColumn colId="33"/>
    <filterColumn colId="35"/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Rachel</cp:lastModifiedBy>
  <dcterms:created xsi:type="dcterms:W3CDTF">2015-09-07T13:15:53Z</dcterms:created>
  <dcterms:modified xsi:type="dcterms:W3CDTF">2017-05-08T12:41:19Z</dcterms:modified>
</cp:coreProperties>
</file>