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anderson/Desktop/Brain Cancer Research/Treatment-free GBM/"/>
    </mc:Choice>
  </mc:AlternateContent>
  <xr:revisionPtr revIDLastSave="0" documentId="8_{D24A98DE-A362-7148-B2E4-532CEF96BABD}" xr6:coauthVersionLast="36" xr6:coauthVersionMax="36" xr10:uidLastSave="{00000000-0000-0000-0000-000000000000}"/>
  <bookViews>
    <workbookView xWindow="1840" yWindow="500" windowWidth="26960" windowHeight="15920" activeTab="3" xr2:uid="{00000000-000D-0000-FFFF-FFFF00000000}"/>
  </bookViews>
  <sheets>
    <sheet name="tumor" sheetId="1" r:id="rId1"/>
    <sheet name="T cells" sheetId="2" r:id="rId2"/>
    <sheet name="MDSCs" sheetId="3" r:id="rId3"/>
    <sheet name="Article Information" sheetId="4" r:id="rId4"/>
  </sheets>
  <calcPr calcId="181029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G3" i="1"/>
  <c r="G4" i="1"/>
  <c r="G5" i="1"/>
  <c r="G6" i="1"/>
  <c r="G7" i="1"/>
  <c r="G8" i="1"/>
  <c r="C35" i="1" l="1"/>
  <c r="F6" i="3" l="1"/>
  <c r="F7" i="3"/>
  <c r="C32" i="3"/>
  <c r="C28" i="1"/>
  <c r="C27" i="1"/>
  <c r="C28" i="2"/>
  <c r="C27" i="2"/>
  <c r="C26" i="2"/>
  <c r="C25" i="2"/>
  <c r="C24" i="2"/>
  <c r="C26" i="1"/>
  <c r="C25" i="1"/>
  <c r="C24" i="1"/>
  <c r="C31" i="3"/>
  <c r="C30" i="3"/>
  <c r="C29" i="3"/>
  <c r="C28" i="3"/>
  <c r="C27" i="3"/>
  <c r="C26" i="3"/>
  <c r="C25" i="3"/>
  <c r="C24" i="3"/>
  <c r="C29" i="1" l="1"/>
  <c r="C30" i="1" s="1"/>
  <c r="C29" i="2"/>
  <c r="C30" i="2" s="1"/>
  <c r="F6" i="2"/>
  <c r="F5" i="2"/>
  <c r="C31" i="1" l="1"/>
  <c r="C32" i="1"/>
  <c r="C31" i="2"/>
  <c r="G5" i="2"/>
  <c r="G4" i="2"/>
  <c r="G3" i="2"/>
  <c r="F4" i="2"/>
  <c r="F3" i="2"/>
  <c r="G8" i="3"/>
  <c r="F8" i="3"/>
  <c r="G7" i="3"/>
  <c r="G6" i="3"/>
  <c r="G5" i="3"/>
  <c r="F5" i="3"/>
  <c r="G4" i="3"/>
  <c r="F4" i="3"/>
  <c r="G3" i="3"/>
  <c r="F3" i="3"/>
  <c r="G6" i="2"/>
</calcChain>
</file>

<file path=xl/sharedStrings.xml><?xml version="1.0" encoding="utf-8"?>
<sst xmlns="http://schemas.openxmlformats.org/spreadsheetml/2006/main" count="97" uniqueCount="48">
  <si>
    <t>day</t>
  </si>
  <si>
    <t>number of Cells</t>
  </si>
  <si>
    <t>volume in mm^3</t>
  </si>
  <si>
    <t>day</t>
  </si>
  <si>
    <t>number of Cells</t>
  </si>
  <si>
    <t>volume in mm^3</t>
  </si>
  <si>
    <t>day</t>
  </si>
  <si>
    <t>number of Cells</t>
  </si>
  <si>
    <t>volume in mm^3</t>
  </si>
  <si>
    <t>MDSCs</t>
  </si>
  <si>
    <t>T cells</t>
  </si>
  <si>
    <t>Tumor cells</t>
  </si>
  <si>
    <t>AVERAGES</t>
  </si>
  <si>
    <t>(for instance, two of the day 27's do not have T cell data, but I still took the data for volume on those two extra days to average the volume)</t>
  </si>
  <si>
    <t>Mean</t>
  </si>
  <si>
    <t>Median</t>
  </si>
  <si>
    <t>StdDev</t>
  </si>
  <si>
    <t>Median of lower half</t>
  </si>
  <si>
    <t>Median of upper half</t>
  </si>
  <si>
    <t>Interquartile range</t>
  </si>
  <si>
    <t>Lower Outlier</t>
  </si>
  <si>
    <t>(so no lower outliers)</t>
  </si>
  <si>
    <t>Higher Outlier</t>
  </si>
  <si>
    <t>(so those highlighted in red are outliers)</t>
  </si>
  <si>
    <t>(so no upper outliers)</t>
  </si>
  <si>
    <t>Strong higher outlier</t>
  </si>
  <si>
    <t>(so both are actually higher outliers)</t>
  </si>
  <si>
    <t>Summary Statistics</t>
  </si>
  <si>
    <t>N/A</t>
  </si>
  <si>
    <t>Note: For the volumes that do not have T cell data, the average volume remains unchanged</t>
  </si>
  <si>
    <t>Lowerbound for carrying capacity:</t>
  </si>
  <si>
    <t>(no lower outliers)</t>
  </si>
  <si>
    <t>(those highlighted in red are outliers)</t>
  </si>
  <si>
    <t>(both are actually higher outliers)</t>
  </si>
  <si>
    <t>Red = strong outlier</t>
  </si>
  <si>
    <t>Tumor cells*</t>
  </si>
  <si>
    <t>*data reordered and outliers removed for MATLAB</t>
  </si>
  <si>
    <t>MDSCs*</t>
  </si>
  <si>
    <t>T cells*</t>
  </si>
  <si>
    <t>*data reordered for MATLAB</t>
  </si>
  <si>
    <t>Global stability and parameter analysis reinforce therapeutic targets of PD-L1-PD-1 and MDSCs for glioblastoma</t>
  </si>
  <si>
    <t>Hannah G. Anderson (1), Gregory P Takacs (3), Duane C. Harris (2), Yang Kuang (2), Jeffrey K. Harrison (3), and Tracy L. Stepien (1*)</t>
  </si>
  <si>
    <t>(2) School of Mathematical and Statistical Sciences, Arizona State University, Tempe, AZ, USA.</t>
  </si>
  <si>
    <t>(1) Department of Mathematics, University of Florida, Gainesville, FL, USA.</t>
  </si>
  <si>
    <t>(3) Department of Pharmacology and Therapeutics, University of Florida, Gainesville, FL, USA.</t>
  </si>
  <si>
    <t>*Corresponding author. Email: tstepien@ufl.edu</t>
  </si>
  <si>
    <t>Journal of Mathematical Biology</t>
  </si>
  <si>
    <t xml:space="preserve">Online Resource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</si>
</sst>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2" borderId="0" xfId="0" applyFill="1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zoomScaleNormal="100" workbookViewId="0">
      <selection activeCell="G22" sqref="G22"/>
    </sheetView>
  </sheetViews>
  <sheetFormatPr baseColWidth="10" defaultColWidth="8.83203125" defaultRowHeight="15" x14ac:dyDescent="0.2"/>
  <cols>
    <col min="1" max="1" width="4.33203125" customWidth="1"/>
    <col min="2" max="2" width="15.1640625" customWidth="1"/>
    <col min="3" max="3" width="15.83203125" customWidth="1"/>
    <col min="5" max="5" width="14.1640625" customWidth="1"/>
    <col min="6" max="6" width="13.5" customWidth="1"/>
    <col min="7" max="7" width="14.6640625" customWidth="1"/>
    <col min="9" max="9" width="14.83203125" customWidth="1"/>
    <col min="10" max="10" width="15" customWidth="1"/>
    <col min="11" max="11" width="13.6640625" customWidth="1"/>
    <col min="16" max="16" width="15.1640625" customWidth="1"/>
    <col min="17" max="17" width="14.1640625" customWidth="1"/>
  </cols>
  <sheetData>
    <row r="1" spans="1:17" x14ac:dyDescent="0.2">
      <c r="A1" s="5" t="s">
        <v>11</v>
      </c>
      <c r="B1" s="5"/>
      <c r="C1" s="5"/>
      <c r="D1" s="5"/>
      <c r="E1" s="5" t="s">
        <v>12</v>
      </c>
      <c r="F1" s="5"/>
      <c r="G1" s="5"/>
      <c r="H1" s="5"/>
      <c r="J1" s="6" t="s">
        <v>35</v>
      </c>
      <c r="K1" s="6"/>
      <c r="L1" s="5"/>
      <c r="M1" s="5"/>
      <c r="N1" s="5"/>
    </row>
    <row r="2" spans="1:17" x14ac:dyDescent="0.2">
      <c r="A2" s="5" t="s">
        <v>0</v>
      </c>
      <c r="B2" s="5" t="s">
        <v>1</v>
      </c>
      <c r="C2" s="5" t="s">
        <v>2</v>
      </c>
      <c r="D2" s="5"/>
      <c r="E2" s="5" t="s">
        <v>0</v>
      </c>
      <c r="F2" s="5" t="s">
        <v>1</v>
      </c>
      <c r="G2" s="5" t="s">
        <v>2</v>
      </c>
      <c r="H2" s="5"/>
      <c r="J2" s="6" t="s">
        <v>0</v>
      </c>
      <c r="K2" s="6" t="s">
        <v>1</v>
      </c>
      <c r="L2" s="5"/>
      <c r="M2" s="5"/>
      <c r="N2" s="5"/>
    </row>
    <row r="3" spans="1:17" x14ac:dyDescent="0.2">
      <c r="A3">
        <v>20</v>
      </c>
      <c r="B3">
        <v>2488051.1390315117</v>
      </c>
      <c r="C3">
        <v>11.548510384386228</v>
      </c>
      <c r="E3">
        <v>7</v>
      </c>
      <c r="F3">
        <f>AVERAGE(B11:B13,B18)</f>
        <v>135472.11986333504</v>
      </c>
      <c r="G3">
        <f>AVERAGE(C11:C13,C18)</f>
        <v>0.62880587882350836</v>
      </c>
      <c r="J3" s="4">
        <v>7</v>
      </c>
      <c r="K3" s="4">
        <v>102925.97408273074</v>
      </c>
    </row>
    <row r="4" spans="1:17" x14ac:dyDescent="0.2">
      <c r="A4">
        <v>13</v>
      </c>
      <c r="B4">
        <v>1192885.3484842721</v>
      </c>
      <c r="C4">
        <v>5.53688331330489</v>
      </c>
      <c r="E4">
        <v>13</v>
      </c>
      <c r="F4">
        <f>AVERAGE(B4,B7)</f>
        <v>2346065.4677142343</v>
      </c>
      <c r="G4">
        <f>AVERAGE(C4,C7)</f>
        <v>10.889471277866939</v>
      </c>
      <c r="J4" s="4">
        <v>7</v>
      </c>
      <c r="K4" s="4">
        <v>137211.17339583146</v>
      </c>
    </row>
    <row r="5" spans="1:17" x14ac:dyDescent="0.2">
      <c r="A5">
        <v>20</v>
      </c>
      <c r="B5">
        <v>4601369.0740269758</v>
      </c>
      <c r="C5">
        <v>21.357663313334793</v>
      </c>
      <c r="E5">
        <v>20</v>
      </c>
      <c r="F5">
        <f>AVERAGE(B3,B5,B6,B8)</f>
        <v>2738529.4701754563</v>
      </c>
      <c r="G5">
        <f>AVERAGE(C3,C5,C6,C8)</f>
        <v>12.711127809285925</v>
      </c>
      <c r="J5" s="4">
        <v>7</v>
      </c>
      <c r="K5" s="4">
        <v>128230.59158626996</v>
      </c>
    </row>
    <row r="6" spans="1:17" x14ac:dyDescent="0.2">
      <c r="A6">
        <v>20</v>
      </c>
      <c r="B6">
        <v>2444318.3453832977</v>
      </c>
      <c r="C6">
        <v>11.345520737725984</v>
      </c>
      <c r="E6">
        <v>24</v>
      </c>
      <c r="F6">
        <f>AVERAGE(B17,B19)</f>
        <v>1966950.9595076104</v>
      </c>
      <c r="G6">
        <f>AVERAGE(C16:C17,C19)</f>
        <v>36.343945761802317</v>
      </c>
      <c r="J6" s="4">
        <v>7</v>
      </c>
      <c r="K6" s="4">
        <v>173520.74038850807</v>
      </c>
    </row>
    <row r="7" spans="1:17" x14ac:dyDescent="0.2">
      <c r="A7">
        <v>13</v>
      </c>
      <c r="B7">
        <v>3499245.5869441964</v>
      </c>
      <c r="C7">
        <v>16.242059242428986</v>
      </c>
      <c r="E7">
        <v>27</v>
      </c>
      <c r="F7">
        <f>AVERAGE(B9:B10)</f>
        <v>2554721.5389839266</v>
      </c>
      <c r="G7">
        <f>AVERAGE(C9:C10,C15)</f>
        <v>71.952712946496973</v>
      </c>
      <c r="J7" s="4">
        <v>13</v>
      </c>
      <c r="K7" s="4">
        <v>1192885.3484842721</v>
      </c>
    </row>
    <row r="8" spans="1:17" x14ac:dyDescent="0.2">
      <c r="A8">
        <v>20</v>
      </c>
      <c r="B8">
        <v>1420379.3222600406</v>
      </c>
      <c r="C8">
        <v>6.5928168016966948</v>
      </c>
      <c r="E8">
        <v>34</v>
      </c>
      <c r="F8">
        <f>B14</f>
        <v>3604055.0783806215</v>
      </c>
      <c r="G8">
        <f>C14</f>
        <v>16.728541807536931</v>
      </c>
      <c r="J8" s="4">
        <v>13</v>
      </c>
      <c r="K8" s="4">
        <v>3499245.5869441964</v>
      </c>
    </row>
    <row r="9" spans="1:17" x14ac:dyDescent="0.2">
      <c r="A9">
        <v>27</v>
      </c>
      <c r="B9">
        <v>56046.989031841884</v>
      </c>
      <c r="C9">
        <v>0.26014707844781537</v>
      </c>
      <c r="J9" s="4">
        <v>20</v>
      </c>
      <c r="K9" s="4">
        <v>2488051.1390315117</v>
      </c>
    </row>
    <row r="10" spans="1:17" x14ac:dyDescent="0.2">
      <c r="A10">
        <v>27</v>
      </c>
      <c r="B10">
        <v>5053396.0889360113</v>
      </c>
      <c r="C10">
        <v>23.455786858227892</v>
      </c>
      <c r="J10" s="4">
        <v>20</v>
      </c>
      <c r="K10" s="4">
        <v>4601369.0740269758</v>
      </c>
    </row>
    <row r="11" spans="1:17" x14ac:dyDescent="0.2">
      <c r="A11">
        <v>7</v>
      </c>
      <c r="B11">
        <v>102925.97408273074</v>
      </c>
      <c r="C11">
        <v>0.47774005199112163</v>
      </c>
      <c r="J11" s="4">
        <v>20</v>
      </c>
      <c r="K11" s="4">
        <v>2444318.3453832977</v>
      </c>
    </row>
    <row r="12" spans="1:17" x14ac:dyDescent="0.2">
      <c r="A12">
        <v>7</v>
      </c>
      <c r="B12">
        <v>137211.17339583146</v>
      </c>
      <c r="C12">
        <v>0.63687785028099841</v>
      </c>
      <c r="J12" s="4">
        <v>20</v>
      </c>
      <c r="K12" s="4">
        <v>1420379.3222600406</v>
      </c>
    </row>
    <row r="13" spans="1:17" x14ac:dyDescent="0.2">
      <c r="A13">
        <v>7</v>
      </c>
      <c r="B13">
        <v>128230.59158626996</v>
      </c>
      <c r="C13">
        <v>0.59519368203439182</v>
      </c>
      <c r="J13" s="4">
        <v>24</v>
      </c>
      <c r="K13" s="4">
        <v>3525862.5186603917</v>
      </c>
    </row>
    <row r="14" spans="1:17" x14ac:dyDescent="0.2">
      <c r="A14" s="4">
        <v>34</v>
      </c>
      <c r="B14" s="4">
        <v>3604055.0783806215</v>
      </c>
      <c r="C14" s="4">
        <v>16.728541807536931</v>
      </c>
      <c r="J14" s="4">
        <v>24</v>
      </c>
      <c r="K14" s="4">
        <v>408039.40035482903</v>
      </c>
      <c r="Q14" s="4"/>
    </row>
    <row r="15" spans="1:17" x14ac:dyDescent="0.2">
      <c r="A15" s="4">
        <v>27</v>
      </c>
      <c r="B15" s="3">
        <v>41395783.166183919</v>
      </c>
      <c r="C15" s="4">
        <v>192.14220490281522</v>
      </c>
      <c r="F15" s="1"/>
      <c r="J15" s="4">
        <v>27</v>
      </c>
      <c r="K15" s="4">
        <v>56046.989031841884</v>
      </c>
      <c r="Q15" s="4"/>
    </row>
    <row r="16" spans="1:17" x14ac:dyDescent="0.2">
      <c r="A16" s="4">
        <v>24</v>
      </c>
      <c r="B16" s="3">
        <v>19556295.337544013</v>
      </c>
      <c r="C16" s="4">
        <v>90.772282065578011</v>
      </c>
      <c r="J16" s="4">
        <v>27</v>
      </c>
      <c r="K16" s="4">
        <v>5053396.0889360113</v>
      </c>
      <c r="Q16" s="4"/>
    </row>
    <row r="17" spans="1:17" x14ac:dyDescent="0.2">
      <c r="A17" s="4">
        <v>24</v>
      </c>
      <c r="B17" s="4">
        <v>3525862.5186603917</v>
      </c>
      <c r="C17" s="4">
        <v>16.365604095467912</v>
      </c>
      <c r="J17" s="4">
        <v>34</v>
      </c>
      <c r="K17" s="4">
        <v>3604055.0783806215</v>
      </c>
      <c r="Q17" s="4"/>
    </row>
    <row r="18" spans="1:17" x14ac:dyDescent="0.2">
      <c r="A18" s="4">
        <v>7</v>
      </c>
      <c r="B18" s="4">
        <v>173520.74038850807</v>
      </c>
      <c r="C18" s="4">
        <v>0.80541193098752151</v>
      </c>
      <c r="J18" s="1" t="s">
        <v>36</v>
      </c>
      <c r="Q18" s="4"/>
    </row>
    <row r="19" spans="1:17" x14ac:dyDescent="0.2">
      <c r="A19" s="4">
        <v>24</v>
      </c>
      <c r="B19" s="4">
        <v>408039.40035482903</v>
      </c>
      <c r="C19" s="4">
        <v>1.8939511243610301</v>
      </c>
      <c r="Q19" s="4"/>
    </row>
    <row r="20" spans="1:17" x14ac:dyDescent="0.2">
      <c r="Q20" s="4"/>
    </row>
    <row r="21" spans="1:17" x14ac:dyDescent="0.2">
      <c r="C21" s="1" t="s">
        <v>34</v>
      </c>
      <c r="Q21" s="4"/>
    </row>
    <row r="23" spans="1:17" x14ac:dyDescent="0.2">
      <c r="B23" s="5" t="s">
        <v>27</v>
      </c>
    </row>
    <row r="24" spans="1:17" x14ac:dyDescent="0.2">
      <c r="B24" s="1" t="s">
        <v>14</v>
      </c>
      <c r="C24">
        <f>AVERAGE(B3:B19)</f>
        <v>5281624.463216193</v>
      </c>
    </row>
    <row r="25" spans="1:17" x14ac:dyDescent="0.2">
      <c r="B25" s="1" t="s">
        <v>15</v>
      </c>
      <c r="C25">
        <f>MEDIAN(B3:B19)</f>
        <v>2444318.3453832977</v>
      </c>
    </row>
    <row r="26" spans="1:17" x14ac:dyDescent="0.2">
      <c r="B26" s="1" t="s">
        <v>16</v>
      </c>
      <c r="C26">
        <f>STDEV(B3:B19)</f>
        <v>10374431.567186959</v>
      </c>
    </row>
    <row r="27" spans="1:17" x14ac:dyDescent="0.2">
      <c r="B27" s="1" t="s">
        <v>17</v>
      </c>
      <c r="C27">
        <f>MEDIAN(B4,B8,B9,B11,B12,B13,B18,B19)</f>
        <v>155365.95689216978</v>
      </c>
    </row>
    <row r="28" spans="1:17" x14ac:dyDescent="0.2">
      <c r="B28" s="1" t="s">
        <v>18</v>
      </c>
      <c r="C28">
        <f>MEDIAN(B3,B5,B7,B10,B14,B15,B16,B17)</f>
        <v>4102712.0762037989</v>
      </c>
    </row>
    <row r="29" spans="1:17" x14ac:dyDescent="0.2">
      <c r="B29" s="1" t="s">
        <v>19</v>
      </c>
      <c r="C29">
        <f>C28-C27</f>
        <v>3947346.1193116289</v>
      </c>
    </row>
    <row r="30" spans="1:17" x14ac:dyDescent="0.2">
      <c r="B30" s="1" t="s">
        <v>20</v>
      </c>
      <c r="C30">
        <f>C27-(1.5*C29)</f>
        <v>-5765653.2220752733</v>
      </c>
      <c r="D30" s="1" t="s">
        <v>31</v>
      </c>
    </row>
    <row r="31" spans="1:17" x14ac:dyDescent="0.2">
      <c r="B31" s="1" t="s">
        <v>22</v>
      </c>
      <c r="C31">
        <f>C28+(1.5*C29)</f>
        <v>10023731.255171243</v>
      </c>
      <c r="D31" s="1" t="s">
        <v>32</v>
      </c>
    </row>
    <row r="32" spans="1:17" x14ac:dyDescent="0.2">
      <c r="B32" s="1" t="s">
        <v>25</v>
      </c>
      <c r="C32">
        <f>C28+(3*C29)</f>
        <v>15944750.434138685</v>
      </c>
      <c r="D32" s="1" t="s">
        <v>33</v>
      </c>
    </row>
    <row r="35" spans="2:3" x14ac:dyDescent="0.2">
      <c r="B35" s="1" t="s">
        <v>30</v>
      </c>
      <c r="C35">
        <f>AVERAGE(K16,K10,K17,K13,K8)</f>
        <v>4056785.66938964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workbookViewId="0">
      <selection activeCell="J1" sqref="J1:K9"/>
    </sheetView>
  </sheetViews>
  <sheetFormatPr baseColWidth="10" defaultColWidth="8.83203125" defaultRowHeight="15" x14ac:dyDescent="0.2"/>
  <cols>
    <col min="1" max="1" width="4.33203125" customWidth="1"/>
    <col min="2" max="2" width="15.1640625" customWidth="1"/>
    <col min="3" max="3" width="15.83203125" customWidth="1"/>
    <col min="6" max="6" width="14.33203125" customWidth="1"/>
    <col min="7" max="7" width="15.1640625" customWidth="1"/>
  </cols>
  <sheetData>
    <row r="1" spans="1:14" x14ac:dyDescent="0.2">
      <c r="A1" s="5" t="s">
        <v>10</v>
      </c>
      <c r="B1" s="5"/>
      <c r="C1" s="5"/>
      <c r="D1" s="5"/>
      <c r="E1" s="5" t="s">
        <v>12</v>
      </c>
      <c r="F1" s="5"/>
      <c r="G1" s="5"/>
      <c r="H1" s="5"/>
      <c r="J1" s="5" t="s">
        <v>38</v>
      </c>
      <c r="K1" s="5"/>
      <c r="M1" s="5"/>
      <c r="N1" s="5"/>
    </row>
    <row r="2" spans="1:14" x14ac:dyDescent="0.2">
      <c r="A2" s="5" t="s">
        <v>3</v>
      </c>
      <c r="B2" s="5" t="s">
        <v>4</v>
      </c>
      <c r="C2" s="5" t="s">
        <v>5</v>
      </c>
      <c r="D2" s="5"/>
      <c r="E2" s="5" t="s">
        <v>0</v>
      </c>
      <c r="F2" s="5" t="s">
        <v>1</v>
      </c>
      <c r="G2" s="5" t="s">
        <v>2</v>
      </c>
      <c r="H2" s="5"/>
      <c r="J2" s="5" t="s">
        <v>0</v>
      </c>
      <c r="K2" s="5" t="s">
        <v>1</v>
      </c>
      <c r="M2" s="5"/>
      <c r="N2" s="5"/>
    </row>
    <row r="3" spans="1:14" x14ac:dyDescent="0.2">
      <c r="A3">
        <v>20</v>
      </c>
      <c r="B3" s="1" t="s">
        <v>28</v>
      </c>
      <c r="C3">
        <v>11.548510384386228</v>
      </c>
      <c r="E3">
        <v>7</v>
      </c>
      <c r="F3">
        <f>B18</f>
        <v>66131.77729415604</v>
      </c>
      <c r="G3">
        <f>AVERAGE(C11:C13,C18)</f>
        <v>0.62880587882350836</v>
      </c>
      <c r="J3">
        <v>7</v>
      </c>
      <c r="K3">
        <v>66131.77729415604</v>
      </c>
    </row>
    <row r="4" spans="1:14" x14ac:dyDescent="0.2">
      <c r="A4">
        <v>13</v>
      </c>
      <c r="B4" s="1" t="s">
        <v>28</v>
      </c>
      <c r="C4">
        <v>5.53688331330489</v>
      </c>
      <c r="E4">
        <v>24</v>
      </c>
      <c r="F4">
        <f>AVERAGE(B16:B17,B19)</f>
        <v>1648321.6729078616</v>
      </c>
      <c r="G4">
        <f>AVERAGE(C16:C17,C19)</f>
        <v>36.343945761802317</v>
      </c>
      <c r="J4">
        <v>24</v>
      </c>
      <c r="K4">
        <v>3698522.0126736551</v>
      </c>
    </row>
    <row r="5" spans="1:14" x14ac:dyDescent="0.2">
      <c r="A5">
        <v>20</v>
      </c>
      <c r="B5" s="1" t="s">
        <v>28</v>
      </c>
      <c r="C5">
        <v>21.357663313334793</v>
      </c>
      <c r="E5">
        <v>27</v>
      </c>
      <c r="F5">
        <f>B15</f>
        <v>5531328.0948383855</v>
      </c>
      <c r="G5">
        <f>AVERAGE(C9:C10,C15)</f>
        <v>71.952712946496973</v>
      </c>
      <c r="J5">
        <v>24</v>
      </c>
      <c r="K5">
        <v>1165221.6414972383</v>
      </c>
    </row>
    <row r="6" spans="1:14" x14ac:dyDescent="0.2">
      <c r="A6">
        <v>20</v>
      </c>
      <c r="B6" s="1" t="s">
        <v>28</v>
      </c>
      <c r="C6">
        <v>11.345520737725984</v>
      </c>
      <c r="E6">
        <v>34</v>
      </c>
      <c r="F6">
        <f>B14</f>
        <v>1440666.8950684529</v>
      </c>
      <c r="G6">
        <f>C14</f>
        <v>16.728541807536931</v>
      </c>
      <c r="J6">
        <v>24</v>
      </c>
      <c r="K6">
        <v>81221.364552691972</v>
      </c>
    </row>
    <row r="7" spans="1:14" x14ac:dyDescent="0.2">
      <c r="A7">
        <v>13</v>
      </c>
      <c r="B7" s="1" t="s">
        <v>28</v>
      </c>
      <c r="C7">
        <v>16.242059242428986</v>
      </c>
      <c r="J7">
        <v>27</v>
      </c>
      <c r="K7">
        <v>5531328.0948383855</v>
      </c>
    </row>
    <row r="8" spans="1:14" x14ac:dyDescent="0.2">
      <c r="A8">
        <v>20</v>
      </c>
      <c r="B8" s="1" t="s">
        <v>28</v>
      </c>
      <c r="C8">
        <v>6.5928168016966948</v>
      </c>
      <c r="J8">
        <v>34</v>
      </c>
      <c r="K8">
        <v>1440666.8950684529</v>
      </c>
    </row>
    <row r="9" spans="1:14" x14ac:dyDescent="0.2">
      <c r="A9">
        <v>27</v>
      </c>
      <c r="B9" s="1" t="s">
        <v>28</v>
      </c>
      <c r="C9">
        <v>0.26014707844781537</v>
      </c>
      <c r="J9" s="1" t="s">
        <v>39</v>
      </c>
    </row>
    <row r="10" spans="1:14" x14ac:dyDescent="0.2">
      <c r="A10">
        <v>27</v>
      </c>
      <c r="B10" s="1" t="s">
        <v>28</v>
      </c>
      <c r="C10">
        <v>23.455786858227892</v>
      </c>
    </row>
    <row r="11" spans="1:14" x14ac:dyDescent="0.2">
      <c r="A11">
        <v>7</v>
      </c>
      <c r="B11" s="1" t="s">
        <v>28</v>
      </c>
      <c r="C11">
        <v>0.47774005199112163</v>
      </c>
      <c r="E11" s="1" t="s">
        <v>29</v>
      </c>
    </row>
    <row r="12" spans="1:14" x14ac:dyDescent="0.2">
      <c r="A12">
        <v>7</v>
      </c>
      <c r="B12" s="1" t="s">
        <v>28</v>
      </c>
      <c r="C12">
        <v>0.63687785028099841</v>
      </c>
      <c r="E12" s="1" t="s">
        <v>13</v>
      </c>
    </row>
    <row r="13" spans="1:14" x14ac:dyDescent="0.2">
      <c r="A13">
        <v>7</v>
      </c>
      <c r="B13" s="1" t="s">
        <v>28</v>
      </c>
      <c r="C13">
        <v>0.59519368203439182</v>
      </c>
    </row>
    <row r="14" spans="1:14" x14ac:dyDescent="0.2">
      <c r="A14">
        <v>34</v>
      </c>
      <c r="B14">
        <v>1440666.8950684529</v>
      </c>
      <c r="C14">
        <v>16.728541807536931</v>
      </c>
    </row>
    <row r="15" spans="1:14" x14ac:dyDescent="0.2">
      <c r="A15">
        <v>27</v>
      </c>
      <c r="B15">
        <v>5531328.0948383855</v>
      </c>
      <c r="C15">
        <v>192.14220490281522</v>
      </c>
    </row>
    <row r="16" spans="1:14" x14ac:dyDescent="0.2">
      <c r="A16">
        <v>24</v>
      </c>
      <c r="B16">
        <v>3698522.0126736551</v>
      </c>
      <c r="C16">
        <v>90.772282065578011</v>
      </c>
    </row>
    <row r="17" spans="1:4" x14ac:dyDescent="0.2">
      <c r="A17">
        <v>24</v>
      </c>
      <c r="B17">
        <v>1165221.6414972383</v>
      </c>
      <c r="C17">
        <v>16.365604095467912</v>
      </c>
    </row>
    <row r="18" spans="1:4" x14ac:dyDescent="0.2">
      <c r="A18">
        <v>7</v>
      </c>
      <c r="B18">
        <v>66131.77729415604</v>
      </c>
      <c r="C18">
        <v>0.80541193098752151</v>
      </c>
    </row>
    <row r="19" spans="1:4" x14ac:dyDescent="0.2">
      <c r="A19">
        <v>24</v>
      </c>
      <c r="B19">
        <v>81221.364552691972</v>
      </c>
      <c r="C19">
        <v>1.8939511243610301</v>
      </c>
    </row>
    <row r="23" spans="1:4" x14ac:dyDescent="0.2">
      <c r="B23" s="5" t="s">
        <v>27</v>
      </c>
    </row>
    <row r="24" spans="1:4" x14ac:dyDescent="0.2">
      <c r="B24" s="1" t="s">
        <v>14</v>
      </c>
      <c r="C24">
        <f>AVERAGE(B14:B19)</f>
        <v>1997181.964320763</v>
      </c>
    </row>
    <row r="25" spans="1:4" x14ac:dyDescent="0.2">
      <c r="B25" s="1" t="s">
        <v>15</v>
      </c>
      <c r="C25">
        <f>MEDIAN(B14:B19)</f>
        <v>1302944.2682828456</v>
      </c>
    </row>
    <row r="26" spans="1:4" x14ac:dyDescent="0.2">
      <c r="B26" s="1" t="s">
        <v>16</v>
      </c>
      <c r="C26">
        <f>STDEV(B14:B19)</f>
        <v>2181122.3568483619</v>
      </c>
    </row>
    <row r="27" spans="1:4" x14ac:dyDescent="0.2">
      <c r="B27" s="1" t="s">
        <v>17</v>
      </c>
      <c r="C27">
        <f>MEDIAN(B17,B18,B19)</f>
        <v>81221.364552691972</v>
      </c>
    </row>
    <row r="28" spans="1:4" x14ac:dyDescent="0.2">
      <c r="B28" s="1" t="s">
        <v>18</v>
      </c>
      <c r="C28">
        <f>MEDIAN(B14,B15,B16)</f>
        <v>3698522.0126736551</v>
      </c>
    </row>
    <row r="29" spans="1:4" x14ac:dyDescent="0.2">
      <c r="B29" s="1" t="s">
        <v>19</v>
      </c>
      <c r="C29">
        <f>C28-C27</f>
        <v>3617300.648120963</v>
      </c>
    </row>
    <row r="30" spans="1:4" x14ac:dyDescent="0.2">
      <c r="B30" s="1" t="s">
        <v>20</v>
      </c>
      <c r="C30">
        <f>C27-(1.5*C29)</f>
        <v>-5344729.6076287534</v>
      </c>
      <c r="D30" s="1" t="s">
        <v>21</v>
      </c>
    </row>
    <row r="31" spans="1:4" x14ac:dyDescent="0.2">
      <c r="B31" s="1" t="s">
        <v>22</v>
      </c>
      <c r="C31">
        <f>C28+(1.5*C29)</f>
        <v>9124472.9848551005</v>
      </c>
      <c r="D31" s="1" t="s">
        <v>24</v>
      </c>
    </row>
  </sheetData>
  <sortState ref="J3:K8">
    <sortCondition ref="J3:J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H11" sqref="H11"/>
    </sheetView>
  </sheetViews>
  <sheetFormatPr baseColWidth="10" defaultColWidth="8.83203125" defaultRowHeight="15" x14ac:dyDescent="0.2"/>
  <cols>
    <col min="1" max="1" width="4.33203125" customWidth="1"/>
    <col min="2" max="2" width="15.1640625" customWidth="1"/>
    <col min="3" max="3" width="15.83203125" customWidth="1"/>
    <col min="6" max="6" width="14.5" customWidth="1"/>
    <col min="7" max="7" width="14.33203125" customWidth="1"/>
    <col min="10" max="10" width="14.33203125" customWidth="1"/>
    <col min="11" max="11" width="15" customWidth="1"/>
  </cols>
  <sheetData>
    <row r="1" spans="1:14" x14ac:dyDescent="0.2">
      <c r="A1" s="5" t="s">
        <v>9</v>
      </c>
      <c r="B1" s="5"/>
      <c r="C1" s="5"/>
      <c r="D1" s="5"/>
      <c r="E1" s="5" t="s">
        <v>12</v>
      </c>
      <c r="F1" s="5"/>
      <c r="G1" s="5"/>
      <c r="H1" s="5"/>
      <c r="J1" s="6" t="s">
        <v>37</v>
      </c>
      <c r="K1" s="6"/>
      <c r="L1" s="5"/>
      <c r="M1" s="5"/>
      <c r="N1" s="5"/>
    </row>
    <row r="2" spans="1:14" x14ac:dyDescent="0.2">
      <c r="A2" s="5" t="s">
        <v>6</v>
      </c>
      <c r="B2" s="5" t="s">
        <v>7</v>
      </c>
      <c r="C2" s="5" t="s">
        <v>8</v>
      </c>
      <c r="D2" s="5"/>
      <c r="E2" s="5" t="s">
        <v>0</v>
      </c>
      <c r="F2" s="5" t="s">
        <v>1</v>
      </c>
      <c r="G2" s="5" t="s">
        <v>2</v>
      </c>
      <c r="H2" s="5"/>
      <c r="J2" s="6" t="s">
        <v>0</v>
      </c>
      <c r="K2" s="6" t="s">
        <v>1</v>
      </c>
      <c r="L2" s="5"/>
      <c r="M2" s="5"/>
      <c r="N2" s="5"/>
    </row>
    <row r="3" spans="1:14" x14ac:dyDescent="0.2">
      <c r="A3">
        <v>20</v>
      </c>
      <c r="B3">
        <v>227033.0618874408</v>
      </c>
      <c r="C3">
        <v>11.548510384386228</v>
      </c>
      <c r="E3">
        <v>7</v>
      </c>
      <c r="F3">
        <f>AVERAGE(B11:B13,B18)</f>
        <v>4912.920427681438</v>
      </c>
      <c r="G3">
        <f>AVERAGE(C11:C13,C18)</f>
        <v>0.62880587882350836</v>
      </c>
      <c r="J3" s="4">
        <v>7</v>
      </c>
      <c r="K3" s="4">
        <v>6854.023928150551</v>
      </c>
    </row>
    <row r="4" spans="1:14" x14ac:dyDescent="0.2">
      <c r="A4">
        <v>13</v>
      </c>
      <c r="B4">
        <v>278805.89739419852</v>
      </c>
      <c r="C4">
        <v>5.53688331330489</v>
      </c>
      <c r="E4">
        <v>13</v>
      </c>
      <c r="F4">
        <f>AVERAGE(B4,B7)</f>
        <v>318639.88453663362</v>
      </c>
      <c r="G4">
        <f>AVERAGE(C4,C7)</f>
        <v>10.889471277866939</v>
      </c>
      <c r="J4" s="4">
        <v>7</v>
      </c>
      <c r="K4" s="4">
        <v>2348.4168531568253</v>
      </c>
    </row>
    <row r="5" spans="1:14" x14ac:dyDescent="0.2">
      <c r="A5">
        <v>20</v>
      </c>
      <c r="B5">
        <v>194835.52034579837</v>
      </c>
      <c r="C5">
        <v>21.357663313334793</v>
      </c>
      <c r="E5">
        <v>20</v>
      </c>
      <c r="F5">
        <f>AVERAGE(B3,B5,B6,B8)</f>
        <v>153378.35471465113</v>
      </c>
      <c r="G5">
        <f>AVERAGE(C3,C5,C6,C8)</f>
        <v>12.711127809285925</v>
      </c>
      <c r="J5" s="4">
        <v>7</v>
      </c>
      <c r="K5" s="4">
        <v>3061.3617209215317</v>
      </c>
    </row>
    <row r="6" spans="1:14" x14ac:dyDescent="0.2">
      <c r="A6">
        <v>20</v>
      </c>
      <c r="B6">
        <v>113993.62901841622</v>
      </c>
      <c r="C6">
        <v>11.345520737725984</v>
      </c>
      <c r="E6">
        <v>24</v>
      </c>
      <c r="F6">
        <f>AVERAGE(B17,B19)</f>
        <v>426057.28764766129</v>
      </c>
      <c r="G6">
        <f>AVERAGE(C16:C17,C19)</f>
        <v>36.343945761802317</v>
      </c>
      <c r="J6" s="4">
        <v>7</v>
      </c>
      <c r="K6" s="4">
        <v>7387.8792084968427</v>
      </c>
    </row>
    <row r="7" spans="1:14" x14ac:dyDescent="0.2">
      <c r="A7">
        <v>13</v>
      </c>
      <c r="B7">
        <v>358473.87167906878</v>
      </c>
      <c r="C7">
        <v>16.242059242428986</v>
      </c>
      <c r="E7">
        <v>27</v>
      </c>
      <c r="F7">
        <f>AVERAGE(B9:B10)</f>
        <v>332805.95166822709</v>
      </c>
      <c r="G7">
        <f>AVERAGE(C9:C10,C15)</f>
        <v>71.952712946496973</v>
      </c>
      <c r="J7" s="4">
        <v>13</v>
      </c>
      <c r="K7" s="4">
        <v>278805.89739419852</v>
      </c>
    </row>
    <row r="8" spans="1:14" x14ac:dyDescent="0.2">
      <c r="A8">
        <v>20</v>
      </c>
      <c r="B8">
        <v>77651.207606949174</v>
      </c>
      <c r="C8">
        <v>6.5928168016966948</v>
      </c>
      <c r="E8">
        <v>34</v>
      </c>
      <c r="F8" s="2">
        <f>B14</f>
        <v>465179.3828958919</v>
      </c>
      <c r="G8">
        <f>C14</f>
        <v>16.728541807536931</v>
      </c>
      <c r="J8" s="4">
        <v>13</v>
      </c>
      <c r="K8" s="4">
        <v>358473.87167906878</v>
      </c>
    </row>
    <row r="9" spans="1:14" x14ac:dyDescent="0.2">
      <c r="A9">
        <v>27</v>
      </c>
      <c r="B9">
        <v>2499.2859098949316</v>
      </c>
      <c r="C9">
        <v>0.26014707844781537</v>
      </c>
      <c r="J9" s="4">
        <v>20</v>
      </c>
      <c r="K9" s="4">
        <v>227033.0618874408</v>
      </c>
    </row>
    <row r="10" spans="1:14" x14ac:dyDescent="0.2">
      <c r="A10">
        <v>27</v>
      </c>
      <c r="B10">
        <v>663112.61742655921</v>
      </c>
      <c r="C10">
        <v>23.455786858227892</v>
      </c>
      <c r="J10" s="4">
        <v>20</v>
      </c>
      <c r="K10" s="4">
        <v>194835.52034579837</v>
      </c>
    </row>
    <row r="11" spans="1:14" x14ac:dyDescent="0.2">
      <c r="A11">
        <v>7</v>
      </c>
      <c r="B11">
        <v>6854.023928150551</v>
      </c>
      <c r="C11">
        <v>0.47774005199112163</v>
      </c>
      <c r="J11" s="4">
        <v>20</v>
      </c>
      <c r="K11" s="4">
        <v>113993.62901841622</v>
      </c>
    </row>
    <row r="12" spans="1:14" x14ac:dyDescent="0.2">
      <c r="A12">
        <v>7</v>
      </c>
      <c r="B12">
        <v>2348.4168531568253</v>
      </c>
      <c r="C12">
        <v>0.63687785028099841</v>
      </c>
      <c r="J12" s="4">
        <v>20</v>
      </c>
      <c r="K12" s="4">
        <v>77651.207606949174</v>
      </c>
    </row>
    <row r="13" spans="1:14" x14ac:dyDescent="0.2">
      <c r="A13">
        <v>7</v>
      </c>
      <c r="B13">
        <v>3061.3617209215317</v>
      </c>
      <c r="C13">
        <v>0.59519368203439182</v>
      </c>
      <c r="J13" s="4">
        <v>24</v>
      </c>
      <c r="K13" s="4">
        <v>795761.07314756152</v>
      </c>
    </row>
    <row r="14" spans="1:14" x14ac:dyDescent="0.2">
      <c r="A14" s="4">
        <v>34</v>
      </c>
      <c r="B14" s="4">
        <v>465179.3828958919</v>
      </c>
      <c r="C14" s="4">
        <v>16.728541807536931</v>
      </c>
      <c r="J14" s="4">
        <v>24</v>
      </c>
      <c r="K14" s="4">
        <v>56353.502147761043</v>
      </c>
    </row>
    <row r="15" spans="1:14" x14ac:dyDescent="0.2">
      <c r="A15" s="4">
        <v>27</v>
      </c>
      <c r="B15" s="3">
        <v>2998820.814554282</v>
      </c>
      <c r="C15" s="4">
        <v>192.14220490281522</v>
      </c>
      <c r="D15" s="1"/>
      <c r="J15" s="4">
        <v>27</v>
      </c>
      <c r="K15" s="4">
        <v>2499.2859098949316</v>
      </c>
    </row>
    <row r="16" spans="1:14" x14ac:dyDescent="0.2">
      <c r="A16" s="4">
        <v>24</v>
      </c>
      <c r="B16" s="3">
        <v>3378277.1044955202</v>
      </c>
      <c r="C16" s="4">
        <v>90.772282065578011</v>
      </c>
      <c r="E16" s="4"/>
      <c r="F16" s="4"/>
      <c r="J16" s="4">
        <v>27</v>
      </c>
      <c r="K16" s="4">
        <v>663112.61742655921</v>
      </c>
    </row>
    <row r="17" spans="1:11" x14ac:dyDescent="0.2">
      <c r="A17" s="4">
        <v>24</v>
      </c>
      <c r="B17" s="4">
        <v>795761.07314756152</v>
      </c>
      <c r="C17" s="4">
        <v>16.365604095467912</v>
      </c>
      <c r="E17" s="4"/>
      <c r="F17" s="4"/>
      <c r="J17" s="4">
        <v>34</v>
      </c>
      <c r="K17" s="4">
        <v>465179.3828958919</v>
      </c>
    </row>
    <row r="18" spans="1:11" x14ac:dyDescent="0.2">
      <c r="A18" s="4">
        <v>7</v>
      </c>
      <c r="B18" s="4">
        <v>7387.8792084968427</v>
      </c>
      <c r="C18" s="4">
        <v>0.80541193098752151</v>
      </c>
      <c r="E18" s="4"/>
      <c r="F18" s="4"/>
      <c r="J18" s="1" t="s">
        <v>36</v>
      </c>
    </row>
    <row r="19" spans="1:11" x14ac:dyDescent="0.2">
      <c r="A19" s="4">
        <v>24</v>
      </c>
      <c r="B19" s="4">
        <v>56353.502147761043</v>
      </c>
      <c r="C19" s="4">
        <v>1.8939511243610301</v>
      </c>
      <c r="E19" s="4"/>
      <c r="F19" s="4"/>
    </row>
    <row r="20" spans="1:11" x14ac:dyDescent="0.2">
      <c r="E20" s="4"/>
      <c r="F20" s="4"/>
    </row>
    <row r="21" spans="1:11" x14ac:dyDescent="0.2">
      <c r="C21" s="1" t="s">
        <v>34</v>
      </c>
      <c r="E21" s="4"/>
      <c r="F21" s="4"/>
    </row>
    <row r="22" spans="1:11" x14ac:dyDescent="0.2">
      <c r="E22" s="4"/>
      <c r="F22" s="4"/>
    </row>
    <row r="23" spans="1:11" x14ac:dyDescent="0.2">
      <c r="B23" s="5" t="s">
        <v>27</v>
      </c>
    </row>
    <row r="24" spans="1:11" x14ac:dyDescent="0.2">
      <c r="B24" s="1" t="s">
        <v>14</v>
      </c>
      <c r="C24">
        <f>AVERAGE(B3:B19)</f>
        <v>566496.97942470992</v>
      </c>
    </row>
    <row r="25" spans="1:11" x14ac:dyDescent="0.2">
      <c r="B25" s="1" t="s">
        <v>15</v>
      </c>
      <c r="C25">
        <f>MEDIAN(B3:B19)</f>
        <v>194835.52034579837</v>
      </c>
    </row>
    <row r="26" spans="1:11" x14ac:dyDescent="0.2">
      <c r="B26" s="1" t="s">
        <v>16</v>
      </c>
      <c r="C26">
        <f>STDEV(B3:B19)</f>
        <v>1017271.8445589569</v>
      </c>
    </row>
    <row r="27" spans="1:11" x14ac:dyDescent="0.2">
      <c r="B27" s="1" t="s">
        <v>17</v>
      </c>
      <c r="C27">
        <f>MEDIAN(B6,B8,B9,B11,B12,B13,B18,B19)</f>
        <v>7120.9515683236968</v>
      </c>
    </row>
    <row r="28" spans="1:11" x14ac:dyDescent="0.2">
      <c r="B28" s="1" t="s">
        <v>18</v>
      </c>
      <c r="C28">
        <f>MEDIAN(B3:B4,B7,B10,B14,B15,B16,B17)</f>
        <v>564146.00016122556</v>
      </c>
    </row>
    <row r="29" spans="1:11" x14ac:dyDescent="0.2">
      <c r="B29" s="1" t="s">
        <v>19</v>
      </c>
      <c r="C29">
        <f>C28-C27</f>
        <v>557025.04859290191</v>
      </c>
    </row>
    <row r="30" spans="1:11" x14ac:dyDescent="0.2">
      <c r="B30" s="1" t="s">
        <v>20</v>
      </c>
      <c r="C30">
        <f>C27-(1.5*C29)</f>
        <v>-828416.62132102926</v>
      </c>
      <c r="D30" s="1" t="s">
        <v>21</v>
      </c>
    </row>
    <row r="31" spans="1:11" x14ac:dyDescent="0.2">
      <c r="B31" s="1" t="s">
        <v>22</v>
      </c>
      <c r="C31">
        <f>C28+(1.5*C29)</f>
        <v>1399683.5730505786</v>
      </c>
      <c r="D31" s="1" t="s">
        <v>23</v>
      </c>
    </row>
    <row r="32" spans="1:11" x14ac:dyDescent="0.2">
      <c r="B32" s="1" t="s">
        <v>25</v>
      </c>
      <c r="C32">
        <f>C28+(3*C29)</f>
        <v>2235221.1459399313</v>
      </c>
      <c r="D32" s="1" t="s">
        <v>26</v>
      </c>
    </row>
  </sheetData>
  <sortState ref="O3:P19">
    <sortCondition ref="O3:O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212E-FF4B-FC46-866B-8BC3D4D3956A}">
  <dimension ref="A1:A10"/>
  <sheetViews>
    <sheetView tabSelected="1" workbookViewId="0">
      <selection activeCell="E25" sqref="E25"/>
    </sheetView>
  </sheetViews>
  <sheetFormatPr baseColWidth="10" defaultRowHeight="15" x14ac:dyDescent="0.2"/>
  <sheetData>
    <row r="1" spans="1:1" x14ac:dyDescent="0.2">
      <c r="A1" s="5" t="s">
        <v>47</v>
      </c>
    </row>
    <row r="2" spans="1:1" x14ac:dyDescent="0.2">
      <c r="A2" s="5" t="s">
        <v>40</v>
      </c>
    </row>
    <row r="3" spans="1:1" x14ac:dyDescent="0.2">
      <c r="A3" s="7" t="s">
        <v>46</v>
      </c>
    </row>
    <row r="4" spans="1:1" x14ac:dyDescent="0.2">
      <c r="A4" s="1" t="s">
        <v>41</v>
      </c>
    </row>
    <row r="6" spans="1:1" x14ac:dyDescent="0.2">
      <c r="A6" s="1" t="s">
        <v>43</v>
      </c>
    </row>
    <row r="7" spans="1:1" x14ac:dyDescent="0.2">
      <c r="A7" s="1" t="s">
        <v>42</v>
      </c>
    </row>
    <row r="8" spans="1:1" x14ac:dyDescent="0.2">
      <c r="A8" s="1" t="s">
        <v>44</v>
      </c>
    </row>
    <row r="10" spans="1:1" x14ac:dyDescent="0.2">
      <c r="A10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tumor</vt:lpstr>
      <vt:lpstr>T cells</vt:lpstr>
      <vt:lpstr>MDSCs</vt:lpstr>
      <vt:lpstr>Article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Hannah Anderson</cp:lastModifiedBy>
  <dcterms:created xsi:type="dcterms:W3CDTF">2023-07-25T14:41:54Z</dcterms:created>
  <dcterms:modified xsi:type="dcterms:W3CDTF">2023-07-25T14:41:54Z</dcterms:modified>
</cp:coreProperties>
</file>