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mc:AlternateContent xmlns:mc="http://schemas.openxmlformats.org/markup-compatibility/2006">
    <mc:Choice Requires="x15">
      <x15ac:absPath xmlns:x15ac="http://schemas.microsoft.com/office/spreadsheetml/2010/11/ac" url="C:\Users\Danika\Desktop\RSPO2\"/>
    </mc:Choice>
  </mc:AlternateContent>
  <xr:revisionPtr revIDLastSave="0" documentId="13_ncr:1_{FF4B4683-D0BE-4DE0-9278-2C280FFA18C9}" xr6:coauthVersionLast="36" xr6:coauthVersionMax="47" xr10:uidLastSave="{00000000-0000-0000-0000-000000000000}"/>
  <bookViews>
    <workbookView xWindow="0" yWindow="0" windowWidth="19223" windowHeight="10605" xr2:uid="{00000000-000D-0000-FFFF-FFFF00000000}"/>
  </bookViews>
  <sheets>
    <sheet name="10 variants" sheetId="4" r:id="rId1"/>
    <sheet name="10 variants_archive" sheetId="2" r:id="rId2"/>
    <sheet name="Infos" sheetId="3" r:id="rId3"/>
  </sheets>
  <calcPr calcId="191029"/>
</workbook>
</file>

<file path=xl/calcChain.xml><?xml version="1.0" encoding="utf-8"?>
<calcChain xmlns="http://schemas.openxmlformats.org/spreadsheetml/2006/main">
  <c r="O12" i="4" l="1"/>
  <c r="O11" i="4"/>
  <c r="O10" i="4"/>
  <c r="O9" i="4"/>
  <c r="O8" i="4"/>
  <c r="O7" i="4"/>
  <c r="O6" i="4"/>
  <c r="O5" i="4"/>
  <c r="O4" i="4"/>
  <c r="O3" i="4"/>
  <c r="E4" i="4"/>
  <c r="E5" i="4"/>
  <c r="E6" i="4"/>
  <c r="E7" i="4"/>
  <c r="E8" i="4"/>
  <c r="E9" i="4"/>
  <c r="E10" i="4"/>
  <c r="E11" i="4"/>
  <c r="E12" i="4"/>
  <c r="E3" i="4"/>
  <c r="E3" i="2"/>
  <c r="E4" i="2"/>
  <c r="E5" i="2"/>
  <c r="E6" i="2"/>
  <c r="E7" i="2"/>
  <c r="E8" i="2"/>
  <c r="E9" i="2"/>
  <c r="E10" i="2"/>
  <c r="E11" i="2"/>
  <c r="E2" i="2"/>
  <c r="Q8" i="2"/>
  <c r="Q11" i="2"/>
  <c r="Q10" i="2"/>
  <c r="Q9" i="2"/>
  <c r="Q6" i="2"/>
  <c r="Q2" i="2"/>
  <c r="Q3" i="2"/>
  <c r="Q7" i="2"/>
  <c r="Q5" i="2"/>
  <c r="Q4" i="2"/>
</calcChain>
</file>

<file path=xl/sharedStrings.xml><?xml version="1.0" encoding="utf-8"?>
<sst xmlns="http://schemas.openxmlformats.org/spreadsheetml/2006/main" count="212" uniqueCount="113">
  <si>
    <t>CHR</t>
  </si>
  <si>
    <t>A1</t>
  </si>
  <si>
    <t>F_A</t>
  </si>
  <si>
    <t>A2</t>
  </si>
  <si>
    <t>T</t>
  </si>
  <si>
    <t>C</t>
  </si>
  <si>
    <t>A</t>
  </si>
  <si>
    <t>G</t>
  </si>
  <si>
    <t>GACA</t>
  </si>
  <si>
    <t>1 ht among 161 internal controls</t>
  </si>
  <si>
    <t>Status in 161 internal controls</t>
  </si>
  <si>
    <t>Allele frequency in Dog10K</t>
  </si>
  <si>
    <t>Allele count in Dog10K</t>
  </si>
  <si>
    <t>Allele count in our cohort</t>
  </si>
  <si>
    <t>3 out of 3974</t>
  </si>
  <si>
    <t>3 out of 3970</t>
  </si>
  <si>
    <t>1 out of 322</t>
  </si>
  <si>
    <t>3 out of 3936</t>
  </si>
  <si>
    <t>18 out of 3974</t>
  </si>
  <si>
    <t>14 out of 3974</t>
  </si>
  <si>
    <t>17 out of 3974</t>
  </si>
  <si>
    <t>0 out of 3974 expected</t>
  </si>
  <si>
    <t>Additional infos :</t>
  </si>
  <si>
    <t>The Aksaray Malaklisi dog, also known as the Anatolian Shepherd Dog or Turkish Mastiff, is a large breed of dog originating from Turkey, particularly the Aksaray Province. Its primary role is as a livestock guardian dog, protecting flocks of sheep and goats from predators.</t>
  </si>
  <si>
    <t>Allele count in Tosso data</t>
  </si>
  <si>
    <t>1 out of 1174</t>
  </si>
  <si>
    <t>1 out of 1176</t>
  </si>
  <si>
    <t>1 out of 1160</t>
  </si>
  <si>
    <t>1 out of 1158</t>
  </si>
  <si>
    <t>5 out of 1174</t>
  </si>
  <si>
    <t>Dog10K 41 Ht max</t>
  </si>
  <si>
    <t>Our data 3 ht max</t>
  </si>
  <si>
    <t>Tosso 11 Ht max</t>
  </si>
  <si>
    <t>6 out of 1174</t>
  </si>
  <si>
    <t>Allele count in Plassais</t>
  </si>
  <si>
    <t>5 out of 1444</t>
  </si>
  <si>
    <t>4 out of 1444</t>
  </si>
  <si>
    <t>7 out of 1444</t>
  </si>
  <si>
    <t>Plassais 14 Ht max</t>
  </si>
  <si>
    <t>Mudi is a herding dog breed from Hungary. It is related to the PULI.</t>
  </si>
  <si>
    <t>The Hamiltonstövare (or Hamilton Hound) is a breed of scenthound originally developed by the founder of the Swedish Kennel Club, Count Adolf Hamilton. Its ancestors include several German hounds as well as English Foxhounds and Harriers. Probably originating from swiss/germany.</t>
  </si>
  <si>
    <t>Azerbaijan is eastern europe (or western asia)</t>
  </si>
  <si>
    <t>Poodle originate from Germany.</t>
  </si>
  <si>
    <t>Allele fq in our ctrl cohort  and Dog10K and Tosso's and Plassais</t>
  </si>
  <si>
    <t>BP position in CanFam4</t>
  </si>
  <si>
    <t>BP position in CanFam3</t>
  </si>
  <si>
    <t>Hm in Dog 10K</t>
  </si>
  <si>
    <t>Hm in Plassais et al 2019</t>
  </si>
  <si>
    <t>Hm in Jannagathan et al 2019</t>
  </si>
  <si>
    <t>Nb of het dogs in Dog10K</t>
  </si>
  <si>
    <t>Breeds carrying mutant allele</t>
  </si>
  <si>
    <t>Position within critical interval</t>
  </si>
  <si>
    <r>
      <t xml:space="preserve">Intron 4 of </t>
    </r>
    <r>
      <rPr>
        <i/>
        <sz val="11"/>
        <color theme="3" tint="0.249977111117893"/>
        <rFont val="Aptos Narrow"/>
        <family val="2"/>
        <scheme val="minor"/>
      </rPr>
      <t>RSPO2</t>
    </r>
  </si>
  <si>
    <r>
      <t xml:space="preserve">Intron 2 of </t>
    </r>
    <r>
      <rPr>
        <i/>
        <sz val="11"/>
        <color theme="3" tint="0.249977111117893"/>
        <rFont val="Aptos Narrow"/>
        <family val="2"/>
        <scheme val="minor"/>
      </rPr>
      <t>RSPO2</t>
    </r>
  </si>
  <si>
    <r>
      <t xml:space="preserve">Intron 2 of </t>
    </r>
    <r>
      <rPr>
        <i/>
        <sz val="11"/>
        <color rgb="FFFF0000"/>
        <rFont val="Aptos Narrow"/>
        <family val="2"/>
        <scheme val="minor"/>
      </rPr>
      <t>RSPO2</t>
    </r>
  </si>
  <si>
    <t>Intergenic - 3.4 kb upstream of RSPO2</t>
  </si>
  <si>
    <r>
      <t xml:space="preserve">Intron 7 of </t>
    </r>
    <r>
      <rPr>
        <i/>
        <sz val="11"/>
        <color theme="3" tint="0.249977111117893"/>
        <rFont val="Aptos Narrow"/>
        <family val="2"/>
        <scheme val="minor"/>
      </rPr>
      <t>EIF3E</t>
    </r>
  </si>
  <si>
    <t>Intergenic - near from MIR8836</t>
  </si>
  <si>
    <t>Intergenic - between TRHR and NUDCD1</t>
  </si>
  <si>
    <t>Intergenic -  between TMEM74 and TRHR</t>
  </si>
  <si>
    <t>Small Poodle, Mudi (US), Turkish Mastiff (US), Village dog from Azerbaijan, Chihuahua (US)</t>
  </si>
  <si>
    <t>Small Poodle, Mudi (US), Hamiltonstovare (helsinki), Village dog from Azerbaijan, Chihuahua (US)</t>
  </si>
  <si>
    <t>Small Poodle (US), Chihuahua (US)</t>
  </si>
  <si>
    <t>Small Poodle, Mudi (US), Village dog from Azerbaijan, Dutch Shepherd (Bern), Chihuahua (US)</t>
  </si>
  <si>
    <t>Allele count in Jagannathan et al data, excluding Chihuahua</t>
  </si>
  <si>
    <t>Allele count in Plassais et al data, excluding Chihuahua</t>
  </si>
  <si>
    <t>Hm within internal controls</t>
  </si>
  <si>
    <t>3 out of 3966</t>
  </si>
  <si>
    <t>0 out of 3970 expected</t>
  </si>
  <si>
    <t>3 out of 3932</t>
  </si>
  <si>
    <t>17 out of 3970</t>
  </si>
  <si>
    <t>13 out of 3970</t>
  </si>
  <si>
    <t>16 out of 3970</t>
  </si>
  <si>
    <t>0 out of 1152</t>
  </si>
  <si>
    <t>0 out of 1168</t>
  </si>
  <si>
    <t>0 out of 1166</t>
  </si>
  <si>
    <t>0 out of 1150</t>
  </si>
  <si>
    <t>3 out of 1166</t>
  </si>
  <si>
    <t>1 out of 1166</t>
  </si>
  <si>
    <t>2 out of 1166</t>
  </si>
  <si>
    <t>Breeds of dogs carrying the mutant allele</t>
  </si>
  <si>
    <t>1 Small Poodle, 1 Mudi, 1 Turkish Mastiff, 1 Village dog from Azerbaijan AND 1 Chihuahua (US)</t>
  </si>
  <si>
    <t>1 Small Poodle, 1 Mudi, 1 Hamiltonstovare, 1 Village dog from Azerbaijan AND 1 Chihuahua (US)</t>
  </si>
  <si>
    <t>1 Small Poodle AND 1 Chihuahua (US)</t>
  </si>
  <si>
    <t>1 Small Poodle, 1 Mudi, 1 Village dog from Azerbaijan, 1 Dutch Shepherd AND 1 Chihuahua (US)</t>
  </si>
  <si>
    <t>7 out of 1438</t>
  </si>
  <si>
    <t>5 out of 1438</t>
  </si>
  <si>
    <t>4 out of 1438</t>
  </si>
  <si>
    <t>Small Poodle, Mudi, 2 Bria, Cauc, chih, wolf from china (cluPCN), from europe (CluPEU), from portugal (CLUPPT), from sweden (CLUPSE), MOBD, PRKR, SARP, SWEH, 5 village dogs (3Cn et 2 IR), 3 chihuahuas (19, 23 et 27), TM10, SRR et SRS, plus 7 ht from Plassais (1 Afghan hound, 1 English Srpinger Spaniel, 1field spaniel, 1 Village dog china 11, 1 Wolf 7, 2 york shire terrier).</t>
  </si>
  <si>
    <t>15 breeds represented + Village dogs + Wolfs AND 4 Chihuahuas</t>
  </si>
  <si>
    <t>Small Poodle, Mudi, 2 Briards, Caucasian Ovcharka (helsinki), chihuahua (Hel or Bern), Mongolian Bankhar Dog (village dogs, Cornell), Prague Ratter (hel), Sarplaninac (hel), Swedish Elkhound (hel), 5 village dogs (3 from china et 2 from Iran), 4 chihuahuas (19, 22, 23, 27 de Tosso), 1 TM10, and 5 ht from Plassais (1 afghan hound, 2 english springer spaniel, 1 village dog china 11, 1 wolf 7 )</t>
  </si>
  <si>
    <t>10 breeds represented + Village dogs AND 4 Chihuahuas</t>
  </si>
  <si>
    <t>Small Poodle, Mudi, 2 Briards, Caucasian Ovcharka (helsinki), chihuahua (Hel or Bern), Mongolian Bankhar Dog (village dogs, Cornell), Prague Ratter (hel), Sarplaninac (hel), Swedish Elkhound (hel), 5 village dogs (3 from china et 2 from Iran), 4 chihuahuas (19, 22, 23, 27 de Tosso), 1 TM10 et 4 ht Plassai (1 afghan hound, 2 english springer spaniel, 1 village dog china 11)</t>
  </si>
  <si>
    <t>10 breeds represented + Village dogs + Wolf AND 4 Chihuahuas</t>
  </si>
  <si>
    <t>Small Poodle, Mudi, 2 Bria, Cauc, chih, MOBD, PRKR, SARP, SWEH, 5 village dogs (3Cn et 2 IR), CluPEU, CLUPPT, CLUPSE, 4 chihuahuas (19, 22, 23 et 27), TM10 et SRS, plus 7 ht from Plassais (1 Afghan hound, 1 English Srpinger Spaniel, 1field spaniel, 1 Village dog china 11, 1 Wolf 7, 2 york shire terrier).</t>
  </si>
  <si>
    <t>14 breeds represented + Village dogs + Wolfs AND 4 Chihuahuas</t>
  </si>
  <si>
    <t>0 out of 1438 expected</t>
  </si>
  <si>
    <t>F(A1) in controls, excluding Chihuahua</t>
  </si>
  <si>
    <t>A1 (alt)</t>
  </si>
  <si>
    <t>A2 (ref)</t>
  </si>
  <si>
    <t>F(A1) in BAH affected Chihuahuas</t>
  </si>
  <si>
    <t>Allele count in Dog10K, excluding Chihuahua</t>
  </si>
  <si>
    <t>Allele count in internal controls, excluding Chihuahua</t>
  </si>
  <si>
    <r>
      <t xml:space="preserve">Intergenic - 3.4 kb upstream of </t>
    </r>
    <r>
      <rPr>
        <i/>
        <sz val="11"/>
        <color rgb="FFFF0000"/>
        <rFont val="Aptos Narrow"/>
        <family val="2"/>
        <scheme val="minor"/>
      </rPr>
      <t>RSPO2</t>
    </r>
    <r>
      <rPr>
        <sz val="11"/>
        <color rgb="FFFF0000"/>
        <rFont val="Aptos Narrow"/>
        <family val="2"/>
        <scheme val="minor"/>
      </rPr>
      <t xml:space="preserve">, between </t>
    </r>
    <r>
      <rPr>
        <i/>
        <sz val="11"/>
        <color rgb="FFFF0000"/>
        <rFont val="Aptos Narrow"/>
        <family val="2"/>
        <scheme val="minor"/>
      </rPr>
      <t>RSPO2</t>
    </r>
    <r>
      <rPr>
        <sz val="11"/>
        <color rgb="FFFF0000"/>
        <rFont val="Aptos Narrow"/>
        <family val="2"/>
        <scheme val="minor"/>
      </rPr>
      <t xml:space="preserve"> and </t>
    </r>
    <r>
      <rPr>
        <i/>
        <sz val="11"/>
        <color rgb="FFFF0000"/>
        <rFont val="Aptos Narrow"/>
        <family val="2"/>
        <scheme val="minor"/>
      </rPr>
      <t>EIF3E</t>
    </r>
  </si>
  <si>
    <r>
      <t xml:space="preserve">Intergenic -  0.82 Mb upstream of </t>
    </r>
    <r>
      <rPr>
        <i/>
        <sz val="11"/>
        <color rgb="FFFF0000"/>
        <rFont val="Aptos Narrow"/>
        <family val="2"/>
        <scheme val="minor"/>
      </rPr>
      <t>RSPO2</t>
    </r>
    <r>
      <rPr>
        <sz val="11"/>
        <color rgb="FFFF0000"/>
        <rFont val="Aptos Narrow"/>
        <family val="2"/>
        <scheme val="minor"/>
      </rPr>
      <t xml:space="preserve">, between </t>
    </r>
    <r>
      <rPr>
        <i/>
        <sz val="11"/>
        <color rgb="FFFF0000"/>
        <rFont val="Aptos Narrow"/>
        <family val="2"/>
        <scheme val="minor"/>
      </rPr>
      <t>TMEM74</t>
    </r>
    <r>
      <rPr>
        <sz val="11"/>
        <color rgb="FFFF0000"/>
        <rFont val="Aptos Narrow"/>
        <family val="2"/>
        <scheme val="minor"/>
      </rPr>
      <t xml:space="preserve"> and </t>
    </r>
    <r>
      <rPr>
        <i/>
        <sz val="11"/>
        <color rgb="FFFF0000"/>
        <rFont val="Aptos Narrow"/>
        <family val="2"/>
        <scheme val="minor"/>
      </rPr>
      <t>TRHR</t>
    </r>
  </si>
  <si>
    <r>
      <t xml:space="preserve">Intron 4 of </t>
    </r>
    <r>
      <rPr>
        <i/>
        <sz val="11"/>
        <rFont val="Aptos Narrow"/>
        <family val="2"/>
        <scheme val="minor"/>
      </rPr>
      <t>RSPO2</t>
    </r>
  </si>
  <si>
    <r>
      <t xml:space="preserve">Intron 2 of </t>
    </r>
    <r>
      <rPr>
        <i/>
        <sz val="11"/>
        <rFont val="Aptos Narrow"/>
        <family val="2"/>
        <scheme val="minor"/>
      </rPr>
      <t>RSPO2</t>
    </r>
  </si>
  <si>
    <r>
      <t xml:space="preserve">Intron 7 of </t>
    </r>
    <r>
      <rPr>
        <i/>
        <sz val="11"/>
        <rFont val="Aptos Narrow"/>
        <family val="2"/>
        <scheme val="minor"/>
      </rPr>
      <t>EIF3E</t>
    </r>
  </si>
  <si>
    <r>
      <t xml:space="preserve">Intergenic - near </t>
    </r>
    <r>
      <rPr>
        <i/>
        <sz val="11"/>
        <rFont val="Aptos Narrow"/>
        <family val="2"/>
        <scheme val="minor"/>
      </rPr>
      <t>MIR8836</t>
    </r>
  </si>
  <si>
    <r>
      <t xml:space="preserve">Intergenic - between </t>
    </r>
    <r>
      <rPr>
        <i/>
        <sz val="11"/>
        <rFont val="Aptos Narrow"/>
        <family val="2"/>
        <scheme val="minor"/>
      </rPr>
      <t>TRHR</t>
    </r>
    <r>
      <rPr>
        <sz val="11"/>
        <rFont val="Aptos Narrow"/>
        <family val="2"/>
        <scheme val="minor"/>
      </rPr>
      <t xml:space="preserve"> and </t>
    </r>
    <r>
      <rPr>
        <i/>
        <sz val="11"/>
        <rFont val="Aptos Narrow"/>
        <family val="2"/>
        <scheme val="minor"/>
      </rPr>
      <t>NUDCD1</t>
    </r>
  </si>
  <si>
    <t>1 out of 260</t>
  </si>
  <si>
    <t>The RSPO2 gene is associated with bilateral anterior amelia in Chihuahuas. Mammalian Genome. Lucie Chevallier*, Marin Green2*, Julia Vo, Karen Vernau, Denis Marcellin-Little, Vidhya Jagannathan, Tosso Leeb, Danika Bannasch†, dlbannasch@ucdavis.edu</t>
  </si>
  <si>
    <r>
      <t>Online Resource 5. List of 10 remaining variants with mutant allele frequency in controls and list of breeds carrying the mutant allele for each variant.</t>
    </r>
    <r>
      <rPr>
        <sz val="11"/>
        <color theme="1"/>
        <rFont val="Aptos Narrow"/>
        <family val="2"/>
        <scheme val="minor"/>
      </rPr>
      <t xml:space="preserve"> The three best candidate variants are depicted in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</si>
</sst>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3" tint="0.249977111117893"/>
      <name val="Aptos Narrow"/>
      <family val="2"/>
      <scheme val="minor"/>
    </font>
    <font>
      <sz val="10"/>
      <color theme="1"/>
      <name val="Arial"/>
      <family val="2"/>
    </font>
    <font>
      <b/>
      <sz val="10"/>
      <color theme="1"/>
      <name val="Arial"/>
      <family val="2"/>
    </font>
    <font>
      <i/>
      <sz val="11"/>
      <color theme="3" tint="0.249977111117893"/>
      <name val="Aptos Narrow"/>
      <family val="2"/>
      <scheme val="minor"/>
    </font>
    <font>
      <i/>
      <sz val="11"/>
      <color rgb="FFFF0000"/>
      <name val="Aptos Narrow"/>
      <family val="2"/>
      <scheme val="minor"/>
    </font>
    <font>
      <sz val="11"/>
      <name val="Aptos Narrow"/>
      <family val="2"/>
      <scheme val="minor"/>
    </font>
    <font>
      <i/>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49" fontId="0" fillId="0" borderId="0" xfId="0" applyNumberFormat="1"/>
    <xf numFmtId="0" fontId="14" fillId="0" borderId="0" xfId="0" applyFont="1"/>
    <xf numFmtId="0" fontId="18" fillId="0" borderId="0" xfId="0" applyFont="1"/>
    <xf numFmtId="11" fontId="18" fillId="0" borderId="0" xfId="0" applyNumberFormat="1" applyFont="1"/>
    <xf numFmtId="49" fontId="18" fillId="0" borderId="0" xfId="0" applyNumberFormat="1" applyFont="1"/>
    <xf numFmtId="0" fontId="19" fillId="0" borderId="0" xfId="0" applyFont="1"/>
    <xf numFmtId="0" fontId="20" fillId="0" borderId="0" xfId="0" applyFont="1"/>
    <xf numFmtId="0" fontId="16" fillId="0" borderId="0" xfId="0" applyFont="1"/>
    <xf numFmtId="49" fontId="16" fillId="0" borderId="0" xfId="0" applyNumberFormat="1" applyFont="1"/>
    <xf numFmtId="2" fontId="16" fillId="0" borderId="0" xfId="0" applyNumberFormat="1" applyFont="1"/>
    <xf numFmtId="2" fontId="18" fillId="0" borderId="0" xfId="0" applyNumberFormat="1" applyFont="1"/>
    <xf numFmtId="2" fontId="0" fillId="0" borderId="0" xfId="0" applyNumberFormat="1"/>
    <xf numFmtId="0" fontId="16" fillId="0" borderId="10" xfId="0" applyFont="1" applyBorder="1"/>
    <xf numFmtId="0" fontId="23" fillId="0" borderId="0" xfId="0" applyFont="1"/>
    <xf numFmtId="2" fontId="23" fillId="0" borderId="0" xfId="0" applyNumberFormat="1" applyFont="1"/>
    <xf numFmtId="49" fontId="23" fillId="0" borderId="0" xfId="0" applyNumberFormat="1" applyFont="1"/>
    <xf numFmtId="0" fontId="23" fillId="0" borderId="10" xfId="0" applyFont="1" applyBorder="1"/>
    <xf numFmtId="2" fontId="23" fillId="0" borderId="10" xfId="0" applyNumberFormat="1" applyFont="1" applyBorder="1"/>
    <xf numFmtId="49" fontId="23" fillId="0" borderId="10" xfId="0" applyNumberFormat="1" applyFont="1" applyBorder="1"/>
    <xf numFmtId="2" fontId="14" fillId="0" borderId="0" xfId="0" applyNumberFormat="1" applyFont="1"/>
    <xf numFmtId="0" fontId="16" fillId="33" borderId="10" xfId="0" applyFont="1" applyFill="1" applyBorder="1"/>
    <xf numFmtId="2" fontId="16" fillId="33" borderId="10" xfId="0" applyNumberFormat="1" applyFont="1" applyFill="1" applyBorder="1"/>
    <xf numFmtId="49" fontId="16" fillId="33" borderId="10" xfId="0" applyNumberFormat="1" applyFont="1" applyFill="1" applyBorder="1"/>
    <xf numFmtId="0" fontId="0" fillId="0" borderId="10" xfId="0" applyBorder="1"/>
    <xf numFmtId="2" fontId="0" fillId="0" borderId="10" xfId="0" applyNumberFormat="1" applyBorder="1"/>
    <xf numFmtId="49"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2F5B-E95A-4DE6-BC8C-AAC1ABB7FAAE}">
  <dimension ref="A1:S13"/>
  <sheetViews>
    <sheetView tabSelected="1" zoomScale="90" zoomScaleNormal="90" workbookViewId="0"/>
  </sheetViews>
  <sheetFormatPr defaultColWidth="11" defaultRowHeight="13.5"/>
  <cols>
    <col min="1" max="1" width="7" customWidth="1"/>
    <col min="2" max="2" width="21.5625" customWidth="1"/>
    <col min="3" max="3" width="21" customWidth="1"/>
    <col min="4" max="4" width="4.875" customWidth="1"/>
    <col min="5" max="5" width="6" style="12" customWidth="1"/>
    <col min="6" max="7" width="5.6875" customWidth="1"/>
    <col min="8" max="9" width="8.125" customWidth="1"/>
    <col min="10" max="10" width="7.4375" customWidth="1"/>
    <col min="11" max="11" width="12.3125" style="1" customWidth="1"/>
    <col min="13" max="13" width="11.875" customWidth="1"/>
    <col min="14" max="14" width="12.4375" customWidth="1"/>
    <col min="15" max="15" width="14.875" customWidth="1"/>
    <col min="16" max="16" width="58.4375" customWidth="1"/>
  </cols>
  <sheetData>
    <row r="1" spans="1:19" ht="14.25" thickBot="1">
      <c r="A1" s="13" t="s">
        <v>112</v>
      </c>
      <c r="B1" s="24"/>
      <c r="C1" s="24"/>
      <c r="D1" s="24"/>
      <c r="E1" s="25"/>
      <c r="F1" s="24"/>
      <c r="G1" s="24"/>
      <c r="H1" s="24"/>
      <c r="I1" s="24"/>
      <c r="J1" s="24"/>
      <c r="K1" s="26"/>
      <c r="L1" s="24"/>
      <c r="M1" s="24"/>
      <c r="N1" s="24"/>
      <c r="O1" s="24"/>
      <c r="P1" s="24"/>
      <c r="Q1" s="24"/>
      <c r="R1" s="24"/>
      <c r="S1" s="24"/>
    </row>
    <row r="2" spans="1:19" s="8" customFormat="1" ht="14.25" thickBot="1">
      <c r="A2" s="21" t="s">
        <v>0</v>
      </c>
      <c r="B2" s="21" t="s">
        <v>44</v>
      </c>
      <c r="C2" s="21" t="s">
        <v>45</v>
      </c>
      <c r="D2" s="21" t="s">
        <v>98</v>
      </c>
      <c r="E2" s="22" t="s">
        <v>100</v>
      </c>
      <c r="F2" s="21" t="s">
        <v>99</v>
      </c>
      <c r="G2" s="21" t="s">
        <v>66</v>
      </c>
      <c r="H2" s="21" t="s">
        <v>46</v>
      </c>
      <c r="I2" s="21" t="s">
        <v>48</v>
      </c>
      <c r="J2" s="21" t="s">
        <v>47</v>
      </c>
      <c r="K2" s="23" t="s">
        <v>101</v>
      </c>
      <c r="L2" s="21" t="s">
        <v>102</v>
      </c>
      <c r="M2" s="21" t="s">
        <v>64</v>
      </c>
      <c r="N2" s="21" t="s">
        <v>65</v>
      </c>
      <c r="O2" s="21" t="s">
        <v>97</v>
      </c>
      <c r="P2" s="21" t="s">
        <v>80</v>
      </c>
      <c r="Q2" s="21" t="s">
        <v>51</v>
      </c>
      <c r="R2" s="21"/>
      <c r="S2" s="21"/>
    </row>
    <row r="3" spans="1:19" s="14" customFormat="1" ht="13.9">
      <c r="A3" s="14">
        <v>13</v>
      </c>
      <c r="B3" s="14">
        <v>8869884</v>
      </c>
      <c r="C3" s="14">
        <v>8656744</v>
      </c>
      <c r="D3" s="14" t="s">
        <v>4</v>
      </c>
      <c r="E3" s="15">
        <f>12/13</f>
        <v>0.92307692307692313</v>
      </c>
      <c r="F3" s="14" t="s">
        <v>5</v>
      </c>
      <c r="G3" s="14">
        <v>0</v>
      </c>
      <c r="H3" s="14">
        <v>0</v>
      </c>
      <c r="I3" s="14">
        <v>0</v>
      </c>
      <c r="J3" s="14">
        <v>0</v>
      </c>
      <c r="K3" s="16" t="s">
        <v>67</v>
      </c>
      <c r="L3" s="14" t="s">
        <v>110</v>
      </c>
      <c r="M3" s="14" t="s">
        <v>73</v>
      </c>
      <c r="N3" s="14" t="s">
        <v>96</v>
      </c>
      <c r="O3" s="14">
        <f>4/(3966+260+1152+1438)</f>
        <v>5.8685446009389673E-4</v>
      </c>
      <c r="P3" s="14" t="s">
        <v>81</v>
      </c>
      <c r="Q3" s="14" t="s">
        <v>105</v>
      </c>
    </row>
    <row r="4" spans="1:19" s="14" customFormat="1" ht="13.9">
      <c r="A4" s="14">
        <v>13</v>
      </c>
      <c r="B4" s="14">
        <v>8886252</v>
      </c>
      <c r="C4" s="14">
        <v>8673101</v>
      </c>
      <c r="D4" s="14" t="s">
        <v>7</v>
      </c>
      <c r="E4" s="15">
        <f t="shared" ref="E4:E12" si="0">12/13</f>
        <v>0.92307692307692313</v>
      </c>
      <c r="F4" s="14" t="s">
        <v>8</v>
      </c>
      <c r="G4" s="14">
        <v>0</v>
      </c>
      <c r="H4" s="14">
        <v>0</v>
      </c>
      <c r="I4" s="14">
        <v>0</v>
      </c>
      <c r="J4" s="14">
        <v>0</v>
      </c>
      <c r="K4" s="16" t="s">
        <v>15</v>
      </c>
      <c r="L4" s="14" t="s">
        <v>110</v>
      </c>
      <c r="M4" s="14" t="s">
        <v>74</v>
      </c>
      <c r="N4" s="14" t="s">
        <v>96</v>
      </c>
      <c r="O4" s="14">
        <f>4/(3970+260+1168+1438)</f>
        <v>5.8513750731421885E-4</v>
      </c>
      <c r="P4" s="14" t="s">
        <v>82</v>
      </c>
      <c r="Q4" s="14" t="s">
        <v>106</v>
      </c>
    </row>
    <row r="5" spans="1:19" s="2" customFormat="1" ht="13.9">
      <c r="A5" s="2">
        <v>13</v>
      </c>
      <c r="B5" s="2">
        <v>8891861</v>
      </c>
      <c r="C5" s="2">
        <v>8678707</v>
      </c>
      <c r="D5" s="2" t="s">
        <v>4</v>
      </c>
      <c r="E5" s="20">
        <f t="shared" si="0"/>
        <v>0.92307692307692313</v>
      </c>
      <c r="F5" s="2" t="s">
        <v>5</v>
      </c>
      <c r="G5" s="2">
        <v>0</v>
      </c>
      <c r="H5" s="2">
        <v>0</v>
      </c>
      <c r="I5" s="2">
        <v>0</v>
      </c>
      <c r="J5" s="2">
        <v>0</v>
      </c>
      <c r="K5" s="2" t="s">
        <v>68</v>
      </c>
      <c r="L5" s="2" t="s">
        <v>110</v>
      </c>
      <c r="M5" s="2" t="s">
        <v>75</v>
      </c>
      <c r="N5" s="2" t="s">
        <v>96</v>
      </c>
      <c r="O5" s="2">
        <f>1/(3970+260+1166+1438)</f>
        <v>1.4632718759145449E-4</v>
      </c>
      <c r="P5" s="2" t="s">
        <v>83</v>
      </c>
      <c r="Q5" s="2" t="s">
        <v>54</v>
      </c>
    </row>
    <row r="6" spans="1:19" s="2" customFormat="1" ht="13.9">
      <c r="A6" s="2">
        <v>13</v>
      </c>
      <c r="B6" s="2">
        <v>8974204</v>
      </c>
      <c r="C6" s="2">
        <v>8758435</v>
      </c>
      <c r="D6" s="2" t="s">
        <v>4</v>
      </c>
      <c r="E6" s="20">
        <f t="shared" si="0"/>
        <v>0.92307692307692313</v>
      </c>
      <c r="F6" s="2" t="s">
        <v>5</v>
      </c>
      <c r="G6" s="2">
        <v>0</v>
      </c>
      <c r="H6" s="2">
        <v>0</v>
      </c>
      <c r="I6" s="2">
        <v>0</v>
      </c>
      <c r="J6" s="2">
        <v>0</v>
      </c>
      <c r="K6" s="2" t="s">
        <v>68</v>
      </c>
      <c r="L6" s="2" t="s">
        <v>110</v>
      </c>
      <c r="M6" s="2" t="s">
        <v>75</v>
      </c>
      <c r="N6" s="2" t="s">
        <v>96</v>
      </c>
      <c r="O6" s="2">
        <f>1/(3970+260+1166+1438)</f>
        <v>1.4632718759145449E-4</v>
      </c>
      <c r="P6" s="2" t="s">
        <v>83</v>
      </c>
      <c r="Q6" s="2" t="s">
        <v>103</v>
      </c>
    </row>
    <row r="7" spans="1:19" s="14" customFormat="1" ht="13.9">
      <c r="A7" s="14">
        <v>13</v>
      </c>
      <c r="B7" s="14">
        <v>9084398</v>
      </c>
      <c r="C7" s="14">
        <v>8862166</v>
      </c>
      <c r="D7" s="14" t="s">
        <v>7</v>
      </c>
      <c r="E7" s="15">
        <f t="shared" si="0"/>
        <v>0.92307692307692313</v>
      </c>
      <c r="F7" s="14" t="s">
        <v>5</v>
      </c>
      <c r="G7" s="14">
        <v>0</v>
      </c>
      <c r="H7" s="14">
        <v>0</v>
      </c>
      <c r="I7" s="14">
        <v>0</v>
      </c>
      <c r="J7" s="14">
        <v>0</v>
      </c>
      <c r="K7" s="16" t="s">
        <v>69</v>
      </c>
      <c r="L7" s="14" t="s">
        <v>110</v>
      </c>
      <c r="M7" s="14" t="s">
        <v>76</v>
      </c>
      <c r="N7" s="14" t="s">
        <v>96</v>
      </c>
      <c r="O7" s="14">
        <f>4/(3932+260+1150+1438)</f>
        <v>5.8997050147492625E-4</v>
      </c>
      <c r="P7" s="14" t="s">
        <v>84</v>
      </c>
      <c r="Q7" s="14" t="s">
        <v>107</v>
      </c>
    </row>
    <row r="8" spans="1:19" s="2" customFormat="1" ht="13.9">
      <c r="A8" s="2">
        <v>13</v>
      </c>
      <c r="B8" s="2">
        <v>9789424</v>
      </c>
      <c r="C8" s="2">
        <v>9559658</v>
      </c>
      <c r="D8" s="2" t="s">
        <v>6</v>
      </c>
      <c r="E8" s="20">
        <f t="shared" si="0"/>
        <v>0.92307692307692313</v>
      </c>
      <c r="F8" s="2" t="s">
        <v>7</v>
      </c>
      <c r="G8" s="2">
        <v>0</v>
      </c>
      <c r="H8" s="2">
        <v>0</v>
      </c>
      <c r="I8" s="2">
        <v>0</v>
      </c>
      <c r="J8" s="2">
        <v>0</v>
      </c>
      <c r="K8" s="2" t="s">
        <v>68</v>
      </c>
      <c r="L8" s="2" t="s">
        <v>110</v>
      </c>
      <c r="M8" s="2" t="s">
        <v>75</v>
      </c>
      <c r="N8" s="2" t="s">
        <v>96</v>
      </c>
      <c r="O8" s="2">
        <f>1/(3970+260+1166+1438)</f>
        <v>1.4632718759145449E-4</v>
      </c>
      <c r="P8" s="2" t="s">
        <v>83</v>
      </c>
      <c r="Q8" s="2" t="s">
        <v>104</v>
      </c>
    </row>
    <row r="9" spans="1:19" s="14" customFormat="1" ht="13.9">
      <c r="A9" s="14">
        <v>13</v>
      </c>
      <c r="B9" s="14">
        <v>9979716</v>
      </c>
      <c r="C9" s="14">
        <v>9749724</v>
      </c>
      <c r="D9" s="14" t="s">
        <v>7</v>
      </c>
      <c r="E9" s="15">
        <f t="shared" si="0"/>
        <v>0.92307692307692313</v>
      </c>
      <c r="F9" s="14" t="s">
        <v>5</v>
      </c>
      <c r="G9" s="14">
        <v>0</v>
      </c>
      <c r="H9" s="14">
        <v>0</v>
      </c>
      <c r="I9" s="14">
        <v>0</v>
      </c>
      <c r="J9" s="14">
        <v>0</v>
      </c>
      <c r="K9" s="16" t="s">
        <v>70</v>
      </c>
      <c r="L9" s="14" t="s">
        <v>110</v>
      </c>
      <c r="M9" s="14" t="s">
        <v>77</v>
      </c>
      <c r="N9" s="14" t="s">
        <v>85</v>
      </c>
      <c r="O9" s="14">
        <f>28/(3970+260+1166+1438)</f>
        <v>4.097161252560726E-3</v>
      </c>
      <c r="P9" s="14" t="s">
        <v>89</v>
      </c>
      <c r="Q9" s="14" t="s">
        <v>108</v>
      </c>
    </row>
    <row r="10" spans="1:19" s="14" customFormat="1" ht="13.9">
      <c r="A10" s="14">
        <v>13</v>
      </c>
      <c r="B10" s="14">
        <v>9994505</v>
      </c>
      <c r="C10" s="14">
        <v>9764508</v>
      </c>
      <c r="D10" s="14" t="s">
        <v>5</v>
      </c>
      <c r="E10" s="15">
        <f t="shared" si="0"/>
        <v>0.92307692307692313</v>
      </c>
      <c r="F10" s="14" t="s">
        <v>4</v>
      </c>
      <c r="G10" s="14">
        <v>0</v>
      </c>
      <c r="H10" s="14">
        <v>0</v>
      </c>
      <c r="I10" s="14">
        <v>0</v>
      </c>
      <c r="J10" s="14">
        <v>0</v>
      </c>
      <c r="K10" s="16" t="s">
        <v>71</v>
      </c>
      <c r="L10" s="14" t="s">
        <v>110</v>
      </c>
      <c r="M10" s="14" t="s">
        <v>78</v>
      </c>
      <c r="N10" s="14" t="s">
        <v>86</v>
      </c>
      <c r="O10" s="14">
        <f>20/(3970+260+1166+1438)</f>
        <v>2.9265437518290896E-3</v>
      </c>
      <c r="P10" s="14" t="s">
        <v>93</v>
      </c>
      <c r="Q10" s="14" t="s">
        <v>109</v>
      </c>
    </row>
    <row r="11" spans="1:19" s="14" customFormat="1" ht="13.9">
      <c r="A11" s="14">
        <v>13</v>
      </c>
      <c r="B11" s="14">
        <v>10010822</v>
      </c>
      <c r="C11" s="14">
        <v>9780818</v>
      </c>
      <c r="D11" s="14" t="s">
        <v>4</v>
      </c>
      <c r="E11" s="15">
        <f t="shared" si="0"/>
        <v>0.92307692307692313</v>
      </c>
      <c r="F11" s="14" t="s">
        <v>5</v>
      </c>
      <c r="G11" s="14">
        <v>0</v>
      </c>
      <c r="H11" s="14">
        <v>0</v>
      </c>
      <c r="I11" s="14">
        <v>0</v>
      </c>
      <c r="J11" s="14">
        <v>0</v>
      </c>
      <c r="K11" s="16" t="s">
        <v>71</v>
      </c>
      <c r="L11" s="14" t="s">
        <v>110</v>
      </c>
      <c r="M11" s="14" t="s">
        <v>78</v>
      </c>
      <c r="N11" s="14" t="s">
        <v>87</v>
      </c>
      <c r="O11" s="14">
        <f>19/(3970+260+1166+1438)</f>
        <v>2.7802165642376352E-3</v>
      </c>
      <c r="P11" s="14" t="s">
        <v>91</v>
      </c>
      <c r="Q11" s="14" t="s">
        <v>109</v>
      </c>
    </row>
    <row r="12" spans="1:19" s="14" customFormat="1" ht="14.25" thickBot="1">
      <c r="A12" s="17">
        <v>13</v>
      </c>
      <c r="B12" s="17">
        <v>10012000</v>
      </c>
      <c r="C12" s="17">
        <v>9781994</v>
      </c>
      <c r="D12" s="17" t="s">
        <v>6</v>
      </c>
      <c r="E12" s="18">
        <f t="shared" si="0"/>
        <v>0.92307692307692313</v>
      </c>
      <c r="F12" s="17" t="s">
        <v>7</v>
      </c>
      <c r="G12" s="17">
        <v>0</v>
      </c>
      <c r="H12" s="17">
        <v>0</v>
      </c>
      <c r="I12" s="17">
        <v>0</v>
      </c>
      <c r="J12" s="17">
        <v>0</v>
      </c>
      <c r="K12" s="19" t="s">
        <v>72</v>
      </c>
      <c r="L12" s="17" t="s">
        <v>110</v>
      </c>
      <c r="M12" s="17" t="s">
        <v>79</v>
      </c>
      <c r="N12" s="17" t="s">
        <v>85</v>
      </c>
      <c r="O12" s="17">
        <f>26/(3970+260+1166+1438)</f>
        <v>3.8045068773778167E-3</v>
      </c>
      <c r="P12" s="17" t="s">
        <v>95</v>
      </c>
      <c r="Q12" s="17" t="s">
        <v>109</v>
      </c>
      <c r="R12" s="17"/>
      <c r="S12" s="17"/>
    </row>
    <row r="13" spans="1:19">
      <c r="A13" t="s">
        <v>111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D1" zoomScale="90" zoomScaleNormal="90" workbookViewId="0">
      <selection activeCell="R17" sqref="R17"/>
    </sheetView>
  </sheetViews>
  <sheetFormatPr defaultColWidth="11" defaultRowHeight="13.5"/>
  <cols>
    <col min="1" max="1" width="7" customWidth="1"/>
    <col min="2" max="2" width="15.875" customWidth="1"/>
    <col min="3" max="3" width="14.5625" customWidth="1"/>
    <col min="4" max="4" width="3.6875" customWidth="1"/>
    <col min="5" max="5" width="6" style="12" customWidth="1"/>
    <col min="6" max="6" width="5.6875" customWidth="1"/>
    <col min="7" max="7" width="7.125" customWidth="1"/>
    <col min="8" max="9" width="8.125" customWidth="1"/>
    <col min="10" max="10" width="7.4375" customWidth="1"/>
    <col min="11" max="11" width="8.125" customWidth="1"/>
    <col min="12" max="12" width="8.4375" customWidth="1"/>
    <col min="13" max="13" width="10.875" style="1"/>
    <col min="17" max="17" width="14.875" customWidth="1"/>
    <col min="18" max="18" width="58.4375" customWidth="1"/>
  </cols>
  <sheetData>
    <row r="1" spans="1:19" s="8" customFormat="1" ht="13.9">
      <c r="A1" s="8" t="s">
        <v>0</v>
      </c>
      <c r="B1" s="8" t="s">
        <v>44</v>
      </c>
      <c r="C1" s="8" t="s">
        <v>45</v>
      </c>
      <c r="D1" s="8" t="s">
        <v>1</v>
      </c>
      <c r="E1" s="10" t="s">
        <v>2</v>
      </c>
      <c r="F1" s="8" t="s">
        <v>3</v>
      </c>
      <c r="G1" s="8" t="s">
        <v>10</v>
      </c>
      <c r="H1" s="8" t="s">
        <v>46</v>
      </c>
      <c r="I1" s="8" t="s">
        <v>48</v>
      </c>
      <c r="J1" s="8" t="s">
        <v>47</v>
      </c>
      <c r="K1" s="8" t="s">
        <v>49</v>
      </c>
      <c r="L1" s="8" t="s">
        <v>11</v>
      </c>
      <c r="M1" s="9" t="s">
        <v>12</v>
      </c>
      <c r="N1" s="8" t="s">
        <v>13</v>
      </c>
      <c r="O1" s="8" t="s">
        <v>24</v>
      </c>
      <c r="P1" s="8" t="s">
        <v>34</v>
      </c>
      <c r="Q1" s="8" t="s">
        <v>43</v>
      </c>
      <c r="R1" s="8" t="s">
        <v>50</v>
      </c>
      <c r="S1" s="8" t="s">
        <v>51</v>
      </c>
    </row>
    <row r="2" spans="1:19" s="2" customFormat="1" ht="13.9">
      <c r="A2" s="3">
        <v>13</v>
      </c>
      <c r="B2" s="3">
        <v>8869884</v>
      </c>
      <c r="C2" s="3">
        <v>8656744</v>
      </c>
      <c r="D2" s="3" t="s">
        <v>4</v>
      </c>
      <c r="E2" s="11">
        <f>11/12</f>
        <v>0.91666666666666663</v>
      </c>
      <c r="F2" s="3" t="s">
        <v>5</v>
      </c>
      <c r="G2" s="3" t="s">
        <v>9</v>
      </c>
      <c r="H2" s="3">
        <v>0</v>
      </c>
      <c r="I2" s="3">
        <v>0</v>
      </c>
      <c r="J2" s="3">
        <v>0</v>
      </c>
      <c r="K2" s="3">
        <v>3</v>
      </c>
      <c r="L2" s="4">
        <v>7.5569999999999999E-4</v>
      </c>
      <c r="M2" s="5" t="s">
        <v>15</v>
      </c>
      <c r="N2" s="3" t="s">
        <v>16</v>
      </c>
      <c r="O2" s="3" t="s">
        <v>27</v>
      </c>
      <c r="P2" s="3">
        <v>0</v>
      </c>
      <c r="Q2" s="3">
        <f>5/(3970+322+1160)</f>
        <v>9.1709464416727803E-4</v>
      </c>
      <c r="R2" s="3" t="s">
        <v>60</v>
      </c>
      <c r="S2" s="3" t="s">
        <v>52</v>
      </c>
    </row>
    <row r="3" spans="1:19" s="2" customFormat="1" ht="13.9">
      <c r="A3" s="3">
        <v>13</v>
      </c>
      <c r="B3" s="3">
        <v>8886252</v>
      </c>
      <c r="C3" s="3">
        <v>8673101</v>
      </c>
      <c r="D3" s="3" t="s">
        <v>7</v>
      </c>
      <c r="E3" s="11">
        <f t="shared" ref="E3:E11" si="0">11/12</f>
        <v>0.91666666666666663</v>
      </c>
      <c r="F3" s="3" t="s">
        <v>8</v>
      </c>
      <c r="G3" s="3" t="s">
        <v>9</v>
      </c>
      <c r="H3" s="3">
        <v>0</v>
      </c>
      <c r="I3" s="3">
        <v>0</v>
      </c>
      <c r="J3" s="3">
        <v>0</v>
      </c>
      <c r="K3" s="3">
        <v>3</v>
      </c>
      <c r="L3" s="4">
        <v>7.5489999999999997E-4</v>
      </c>
      <c r="M3" s="5" t="s">
        <v>14</v>
      </c>
      <c r="N3" s="3" t="s">
        <v>16</v>
      </c>
      <c r="O3" s="3" t="s">
        <v>26</v>
      </c>
      <c r="P3" s="3">
        <v>0</v>
      </c>
      <c r="Q3" s="3">
        <f>5/(3974+322+1176)</f>
        <v>9.1374269005847948E-4</v>
      </c>
      <c r="R3" s="3" t="s">
        <v>61</v>
      </c>
      <c r="S3" s="3" t="s">
        <v>53</v>
      </c>
    </row>
    <row r="4" spans="1:19" s="2" customFormat="1" ht="13.9">
      <c r="A4" s="2">
        <v>13</v>
      </c>
      <c r="B4" s="2">
        <v>8891861</v>
      </c>
      <c r="C4" s="2">
        <v>8678707</v>
      </c>
      <c r="D4" s="2" t="s">
        <v>4</v>
      </c>
      <c r="E4" s="11">
        <f t="shared" si="0"/>
        <v>0.91666666666666663</v>
      </c>
      <c r="F4" s="2" t="s">
        <v>5</v>
      </c>
      <c r="G4" s="2" t="s">
        <v>9</v>
      </c>
      <c r="H4" s="2">
        <v>0</v>
      </c>
      <c r="I4" s="2">
        <v>0</v>
      </c>
      <c r="J4" s="2">
        <v>0</v>
      </c>
      <c r="K4" s="2">
        <v>0</v>
      </c>
      <c r="L4" s="2">
        <v>0</v>
      </c>
      <c r="M4" s="2" t="s">
        <v>21</v>
      </c>
      <c r="N4" s="2" t="s">
        <v>16</v>
      </c>
      <c r="O4" s="2" t="s">
        <v>25</v>
      </c>
      <c r="P4" s="2">
        <v>0</v>
      </c>
      <c r="Q4" s="2">
        <f>2/(3974+322+1174)</f>
        <v>3.6563071297989033E-4</v>
      </c>
      <c r="R4" s="2" t="s">
        <v>62</v>
      </c>
      <c r="S4" s="2" t="s">
        <v>54</v>
      </c>
    </row>
    <row r="5" spans="1:19" s="3" customFormat="1">
      <c r="A5" s="2">
        <v>13</v>
      </c>
      <c r="B5" s="2">
        <v>8974204</v>
      </c>
      <c r="C5" s="2">
        <v>8758435</v>
      </c>
      <c r="D5" s="2" t="s">
        <v>4</v>
      </c>
      <c r="E5" s="11">
        <f t="shared" si="0"/>
        <v>0.91666666666666663</v>
      </c>
      <c r="F5" s="2" t="s">
        <v>5</v>
      </c>
      <c r="G5" s="2" t="s">
        <v>9</v>
      </c>
      <c r="H5" s="2">
        <v>0</v>
      </c>
      <c r="I5" s="2">
        <v>0</v>
      </c>
      <c r="J5" s="2">
        <v>0</v>
      </c>
      <c r="K5" s="2">
        <v>0</v>
      </c>
      <c r="L5" s="2">
        <v>0</v>
      </c>
      <c r="M5" s="2" t="s">
        <v>21</v>
      </c>
      <c r="N5" s="2" t="s">
        <v>16</v>
      </c>
      <c r="O5" s="2" t="s">
        <v>25</v>
      </c>
      <c r="P5" s="2">
        <v>0</v>
      </c>
      <c r="Q5" s="2">
        <f>2/(3974+322+1174)</f>
        <v>3.6563071297989033E-4</v>
      </c>
      <c r="R5" s="2" t="s">
        <v>62</v>
      </c>
      <c r="S5" s="2" t="s">
        <v>55</v>
      </c>
    </row>
    <row r="6" spans="1:19" s="3" customFormat="1" ht="13.9">
      <c r="A6" s="3">
        <v>13</v>
      </c>
      <c r="B6" s="3">
        <v>9084398</v>
      </c>
      <c r="C6" s="3">
        <v>8862166</v>
      </c>
      <c r="D6" s="3" t="s">
        <v>7</v>
      </c>
      <c r="E6" s="11">
        <f t="shared" si="0"/>
        <v>0.91666666666666663</v>
      </c>
      <c r="F6" s="3" t="s">
        <v>5</v>
      </c>
      <c r="G6" s="3" t="s">
        <v>9</v>
      </c>
      <c r="H6" s="3">
        <v>0</v>
      </c>
      <c r="I6" s="3">
        <v>0</v>
      </c>
      <c r="J6" s="3">
        <v>0</v>
      </c>
      <c r="K6" s="3">
        <v>3</v>
      </c>
      <c r="L6" s="4">
        <v>7.6219999999999999E-4</v>
      </c>
      <c r="M6" s="5" t="s">
        <v>17</v>
      </c>
      <c r="N6" s="3" t="s">
        <v>16</v>
      </c>
      <c r="O6" s="3" t="s">
        <v>28</v>
      </c>
      <c r="P6" s="3">
        <v>0</v>
      </c>
      <c r="Q6" s="3">
        <f>5/(3936+322+1158)</f>
        <v>9.231905465288035E-4</v>
      </c>
      <c r="R6" s="3" t="s">
        <v>63</v>
      </c>
      <c r="S6" s="3" t="s">
        <v>56</v>
      </c>
    </row>
    <row r="7" spans="1:19" s="3" customFormat="1">
      <c r="A7" s="2">
        <v>13</v>
      </c>
      <c r="B7" s="2">
        <v>9789424</v>
      </c>
      <c r="C7" s="2">
        <v>9559658</v>
      </c>
      <c r="D7" s="2" t="s">
        <v>6</v>
      </c>
      <c r="E7" s="11">
        <f t="shared" si="0"/>
        <v>0.91666666666666663</v>
      </c>
      <c r="F7" s="2" t="s">
        <v>7</v>
      </c>
      <c r="G7" s="2" t="s">
        <v>9</v>
      </c>
      <c r="H7" s="2">
        <v>0</v>
      </c>
      <c r="I7" s="2">
        <v>0</v>
      </c>
      <c r="J7" s="2">
        <v>0</v>
      </c>
      <c r="K7" s="2">
        <v>0</v>
      </c>
      <c r="L7" s="2">
        <v>0</v>
      </c>
      <c r="M7" s="2" t="s">
        <v>21</v>
      </c>
      <c r="N7" s="2" t="s">
        <v>16</v>
      </c>
      <c r="O7" s="2" t="s">
        <v>25</v>
      </c>
      <c r="P7" s="2">
        <v>0</v>
      </c>
      <c r="Q7" s="2">
        <f>2/(3974+322+1174)</f>
        <v>3.6563071297989033E-4</v>
      </c>
      <c r="R7" s="2" t="s">
        <v>62</v>
      </c>
      <c r="S7" s="2" t="s">
        <v>59</v>
      </c>
    </row>
    <row r="8" spans="1:19" s="3" customFormat="1">
      <c r="A8" s="3">
        <v>13</v>
      </c>
      <c r="B8" s="3">
        <v>9979716</v>
      </c>
      <c r="C8" s="3">
        <v>9749724</v>
      </c>
      <c r="D8" s="3" t="s">
        <v>7</v>
      </c>
      <c r="E8" s="11">
        <f t="shared" si="0"/>
        <v>0.91666666666666663</v>
      </c>
      <c r="F8" s="3" t="s">
        <v>5</v>
      </c>
      <c r="G8" s="3" t="s">
        <v>9</v>
      </c>
      <c r="H8" s="3">
        <v>0</v>
      </c>
      <c r="I8" s="3">
        <v>0</v>
      </c>
      <c r="J8" s="3">
        <v>0</v>
      </c>
      <c r="K8" s="3">
        <v>18</v>
      </c>
      <c r="L8" s="3">
        <v>4.529E-3</v>
      </c>
      <c r="M8" s="5" t="s">
        <v>18</v>
      </c>
      <c r="N8" s="3" t="s">
        <v>16</v>
      </c>
      <c r="O8" s="3" t="s">
        <v>33</v>
      </c>
      <c r="P8" s="3" t="s">
        <v>37</v>
      </c>
      <c r="Q8" s="3">
        <f>32/(3974+322+1174+1444)</f>
        <v>4.6282904252241824E-3</v>
      </c>
      <c r="R8" s="3" t="s">
        <v>88</v>
      </c>
      <c r="S8" s="3" t="s">
        <v>57</v>
      </c>
    </row>
    <row r="9" spans="1:19" s="3" customFormat="1">
      <c r="A9" s="3">
        <v>13</v>
      </c>
      <c r="B9" s="3">
        <v>9994505</v>
      </c>
      <c r="C9" s="3">
        <v>9764508</v>
      </c>
      <c r="D9" s="3" t="s">
        <v>5</v>
      </c>
      <c r="E9" s="11">
        <f t="shared" si="0"/>
        <v>0.91666666666666663</v>
      </c>
      <c r="F9" s="3" t="s">
        <v>4</v>
      </c>
      <c r="G9" s="3" t="s">
        <v>9</v>
      </c>
      <c r="H9" s="3">
        <v>0</v>
      </c>
      <c r="I9" s="3">
        <v>0</v>
      </c>
      <c r="J9" s="3">
        <v>0</v>
      </c>
      <c r="K9" s="3">
        <v>14</v>
      </c>
      <c r="L9" s="3">
        <v>3.5230000000000001E-3</v>
      </c>
      <c r="M9" s="5" t="s">
        <v>19</v>
      </c>
      <c r="N9" s="3" t="s">
        <v>16</v>
      </c>
      <c r="O9" s="3" t="s">
        <v>29</v>
      </c>
      <c r="P9" s="3" t="s">
        <v>35</v>
      </c>
      <c r="Q9" s="3">
        <f>25/(3974+322+1174+1444)</f>
        <v>3.615851894706393E-3</v>
      </c>
      <c r="R9" s="3" t="s">
        <v>90</v>
      </c>
      <c r="S9" s="3" t="s">
        <v>58</v>
      </c>
    </row>
    <row r="10" spans="1:19" s="3" customFormat="1">
      <c r="A10" s="3">
        <v>13</v>
      </c>
      <c r="B10" s="3">
        <v>10010822</v>
      </c>
      <c r="C10" s="3">
        <v>9780818</v>
      </c>
      <c r="D10" s="3" t="s">
        <v>4</v>
      </c>
      <c r="E10" s="11">
        <f t="shared" si="0"/>
        <v>0.91666666666666663</v>
      </c>
      <c r="F10" s="3" t="s">
        <v>5</v>
      </c>
      <c r="G10" s="3" t="s">
        <v>9</v>
      </c>
      <c r="H10" s="3">
        <v>0</v>
      </c>
      <c r="I10" s="3">
        <v>0</v>
      </c>
      <c r="J10" s="3">
        <v>0</v>
      </c>
      <c r="K10" s="3">
        <v>14</v>
      </c>
      <c r="L10" s="3">
        <v>3.5230000000000001E-3</v>
      </c>
      <c r="M10" s="5" t="s">
        <v>19</v>
      </c>
      <c r="N10" s="3" t="s">
        <v>16</v>
      </c>
      <c r="O10" s="3" t="s">
        <v>29</v>
      </c>
      <c r="P10" s="3" t="s">
        <v>36</v>
      </c>
      <c r="Q10" s="3">
        <f>24/(3974+322+1174+1444)</f>
        <v>3.4712178189181373E-3</v>
      </c>
      <c r="R10" s="3" t="s">
        <v>92</v>
      </c>
      <c r="S10" s="3" t="s">
        <v>58</v>
      </c>
    </row>
    <row r="11" spans="1:19" s="3" customFormat="1">
      <c r="A11" s="3">
        <v>13</v>
      </c>
      <c r="B11" s="3">
        <v>10012000</v>
      </c>
      <c r="C11" s="3">
        <v>9781994</v>
      </c>
      <c r="D11" s="3" t="s">
        <v>6</v>
      </c>
      <c r="E11" s="11">
        <f t="shared" si="0"/>
        <v>0.91666666666666663</v>
      </c>
      <c r="F11" s="3" t="s">
        <v>7</v>
      </c>
      <c r="G11" s="3" t="s">
        <v>9</v>
      </c>
      <c r="H11" s="3">
        <v>0</v>
      </c>
      <c r="I11" s="3">
        <v>0</v>
      </c>
      <c r="J11" s="3">
        <v>0</v>
      </c>
      <c r="K11" s="3">
        <v>17</v>
      </c>
      <c r="L11" s="3">
        <v>4.2779999999999997E-3</v>
      </c>
      <c r="M11" s="5" t="s">
        <v>20</v>
      </c>
      <c r="N11" s="3" t="s">
        <v>16</v>
      </c>
      <c r="O11" s="3" t="s">
        <v>33</v>
      </c>
      <c r="P11" s="3" t="s">
        <v>37</v>
      </c>
      <c r="Q11" s="3">
        <f>31/(3974+322+1174+1444)</f>
        <v>4.4836563494359272E-3</v>
      </c>
      <c r="R11" s="3" t="s">
        <v>94</v>
      </c>
      <c r="S11" s="3" t="s">
        <v>58</v>
      </c>
    </row>
  </sheetData>
  <sortState ref="A2:S11">
    <sortCondition ref="J2:J11"/>
    <sortCondition ref="I2:I11"/>
    <sortCondition ref="H2:H11"/>
    <sortCondition ref="B2:B1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337D-A59E-45B1-8CA2-369E9B240324}">
  <dimension ref="A1:A12"/>
  <sheetViews>
    <sheetView workbookViewId="0">
      <selection activeCell="E10" sqref="E10"/>
    </sheetView>
  </sheetViews>
  <sheetFormatPr defaultColWidth="11" defaultRowHeight="13.5"/>
  <sheetData>
    <row r="1" spans="1:1" ht="13.9">
      <c r="A1" s="7" t="s">
        <v>22</v>
      </c>
    </row>
    <row r="2" spans="1:1">
      <c r="A2" s="6" t="s">
        <v>39</v>
      </c>
    </row>
    <row r="3" spans="1:1">
      <c r="A3" s="6" t="s">
        <v>40</v>
      </c>
    </row>
    <row r="4" spans="1:1">
      <c r="A4" s="6" t="s">
        <v>41</v>
      </c>
    </row>
    <row r="5" spans="1:1">
      <c r="A5" s="6" t="s">
        <v>23</v>
      </c>
    </row>
    <row r="6" spans="1:1">
      <c r="A6" s="6" t="s">
        <v>42</v>
      </c>
    </row>
    <row r="9" spans="1:1">
      <c r="A9" t="s">
        <v>30</v>
      </c>
    </row>
    <row r="10" spans="1:1">
      <c r="A10" t="s">
        <v>31</v>
      </c>
    </row>
    <row r="11" spans="1:1">
      <c r="A11" t="s">
        <v>32</v>
      </c>
    </row>
    <row r="12" spans="1:1">
      <c r="A1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10 variants</vt:lpstr>
      <vt:lpstr>10 variants_archive</vt:lpstr>
      <vt:lpstr>Infos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C</dc:creator>
  <cp:lastModifiedBy>Bannasch, Danika</cp:lastModifiedBy>
  <dcterms:created xsi:type="dcterms:W3CDTF">2024-05-24T01:22:56Z</dcterms:created>
  <dcterms:modified xsi:type="dcterms:W3CDTF">2025-02-12T17:18:23Z</dcterms:modified>
</cp:coreProperties>
</file>