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 tabRatio="766" firstSheet="1" activeTab="1"/>
  </bookViews>
  <sheets>
    <sheet name="公式3-2" sheetId="4" state="hidden" r:id="rId1"/>
    <sheet name="Microsoft Excel calculator" sheetId="7" r:id="rId2"/>
    <sheet name="公式4_1231" sheetId="5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<sst xmlns="http://schemas.openxmlformats.org/spreadsheetml/2006/main" count="76" uniqueCount="61">
  <si>
    <t>类型</t>
  </si>
  <si>
    <t>已知数据</t>
  </si>
  <si>
    <t>变量</t>
  </si>
  <si>
    <t>KEY</t>
  </si>
  <si>
    <t>a</t>
  </si>
  <si>
    <t>b</t>
  </si>
  <si>
    <t>c</t>
  </si>
  <si>
    <t>β</t>
  </si>
  <si>
    <t>γ</t>
  </si>
  <si>
    <t>α1</t>
  </si>
  <si>
    <t>α2</t>
  </si>
  <si>
    <t>可编辑
数值</t>
  </si>
  <si>
    <t>结果</t>
  </si>
  <si>
    <t>别名</t>
  </si>
  <si>
    <t>公式分解</t>
  </si>
  <si>
    <t>β‘</t>
  </si>
  <si>
    <t>β+α1</t>
  </si>
  <si>
    <t>γ‘</t>
  </si>
  <si>
    <t>γ+α2</t>
  </si>
  <si>
    <t>A</t>
  </si>
  <si>
    <t>a-b·sin(γ+α2)/sin(β+α1+γ+α2)</t>
  </si>
  <si>
    <t>A2</t>
  </si>
  <si>
    <t>a-b·sinγ‘/sin(β‘+γ‘)</t>
  </si>
  <si>
    <t>B</t>
  </si>
  <si>
    <t>c-b·sin(β+α1)/sin(β+α1+γ+α2)</t>
  </si>
  <si>
    <t>B2</t>
  </si>
  <si>
    <t>c-b·sinβ‘/sin(β‘+γ‘)</t>
  </si>
  <si>
    <t>Mathematical model 1: Microsoft Excel calculator for preoperative precalculated pelvic tilt (PT) in patients with thoracolumbar kyphosis due to ankylosing spondylitis after single-level three-column osteotomy</t>
  </si>
  <si>
    <t>Mathematical model 2: Microsoft Excel calculator for preoperative precalculated pelvic tilt (PT) in patients with thoracolumbar kyphosis due to ankylosing spondylitis after two-level three-column osteotomy</t>
  </si>
  <si>
    <t>Preoperative measurement data</t>
  </si>
  <si>
    <t>Planned Osteotomy angle</t>
  </si>
  <si>
    <t>Planned osteotomy angle</t>
  </si>
  <si>
    <r>
      <rPr>
        <b/>
        <sz val="11"/>
        <color theme="1"/>
        <rFont val="等线"/>
        <charset val="134"/>
        <scheme val="minor"/>
      </rPr>
      <t>x</t>
    </r>
    <r>
      <rPr>
        <b/>
        <vertAlign val="subscript"/>
        <sz val="11"/>
        <color theme="1"/>
        <rFont val="等线"/>
        <charset val="134"/>
        <scheme val="minor"/>
      </rPr>
      <t>1</t>
    </r>
    <r>
      <rPr>
        <b/>
        <sz val="11"/>
        <color theme="1"/>
        <rFont val="等线"/>
        <charset val="134"/>
        <scheme val="minor"/>
      </rPr>
      <t>(cm)</t>
    </r>
  </si>
  <si>
    <r>
      <rPr>
        <b/>
        <sz val="11"/>
        <color theme="1"/>
        <rFont val="等线"/>
        <charset val="134"/>
        <scheme val="minor"/>
      </rPr>
      <t>y</t>
    </r>
    <r>
      <rPr>
        <b/>
        <vertAlign val="subscript"/>
        <sz val="11"/>
        <color theme="1"/>
        <rFont val="等线"/>
        <charset val="134"/>
        <scheme val="minor"/>
      </rPr>
      <t>1</t>
    </r>
    <r>
      <rPr>
        <b/>
        <sz val="11"/>
        <color theme="1"/>
        <rFont val="等线"/>
        <charset val="134"/>
        <scheme val="minor"/>
      </rPr>
      <t>(cm)</t>
    </r>
  </si>
  <si>
    <r>
      <rPr>
        <b/>
        <sz val="11"/>
        <color theme="1"/>
        <rFont val="等线"/>
        <charset val="134"/>
        <scheme val="minor"/>
      </rPr>
      <t>x</t>
    </r>
    <r>
      <rPr>
        <b/>
        <vertAlign val="subscript"/>
        <sz val="11"/>
        <color theme="1"/>
        <rFont val="等线"/>
        <charset val="134"/>
        <scheme val="minor"/>
      </rPr>
      <t>2</t>
    </r>
    <r>
      <rPr>
        <b/>
        <sz val="11"/>
        <color theme="1"/>
        <rFont val="等线"/>
        <charset val="134"/>
        <scheme val="minor"/>
      </rPr>
      <t>(cm)</t>
    </r>
  </si>
  <si>
    <r>
      <rPr>
        <b/>
        <sz val="11"/>
        <color theme="1"/>
        <rFont val="等线"/>
        <charset val="134"/>
        <scheme val="minor"/>
      </rPr>
      <t>y</t>
    </r>
    <r>
      <rPr>
        <b/>
        <vertAlign val="subscript"/>
        <sz val="11"/>
        <color theme="1"/>
        <rFont val="等线"/>
        <charset val="134"/>
        <scheme val="minor"/>
      </rPr>
      <t>2</t>
    </r>
    <r>
      <rPr>
        <b/>
        <sz val="11"/>
        <color theme="1"/>
        <rFont val="等线"/>
        <charset val="134"/>
        <scheme val="minor"/>
      </rPr>
      <t>(cm)</t>
    </r>
  </si>
  <si>
    <t>Preoperative PT(°)</t>
  </si>
  <si>
    <t>α(°)</t>
  </si>
  <si>
    <t>a(cm)</t>
  </si>
  <si>
    <t>b(cm)</t>
  </si>
  <si>
    <r>
      <rPr>
        <b/>
        <sz val="11"/>
        <color theme="1"/>
        <rFont val="等线"/>
        <charset val="134"/>
        <scheme val="minor"/>
      </rPr>
      <t>∠A</t>
    </r>
    <r>
      <rPr>
        <b/>
        <vertAlign val="subscript"/>
        <sz val="11"/>
        <color theme="1"/>
        <rFont val="等线"/>
        <charset val="134"/>
        <scheme val="minor"/>
      </rPr>
      <t>s</t>
    </r>
    <r>
      <rPr>
        <b/>
        <sz val="11"/>
        <color theme="1"/>
        <rFont val="等线"/>
        <charset val="134"/>
        <scheme val="minor"/>
      </rPr>
      <t>(°)</t>
    </r>
  </si>
  <si>
    <t>∠P(°)</t>
  </si>
  <si>
    <r>
      <rPr>
        <b/>
        <sz val="11"/>
        <color theme="1"/>
        <rFont val="等线"/>
        <charset val="134"/>
        <scheme val="minor"/>
      </rPr>
      <t>α</t>
    </r>
    <r>
      <rPr>
        <b/>
        <vertAlign val="subscript"/>
        <sz val="11"/>
        <color theme="1"/>
        <rFont val="等线"/>
        <charset val="134"/>
        <scheme val="minor"/>
      </rPr>
      <t>1</t>
    </r>
    <r>
      <rPr>
        <b/>
        <sz val="11"/>
        <color theme="1"/>
        <rFont val="等线"/>
        <charset val="134"/>
        <scheme val="minor"/>
      </rPr>
      <t>(°)</t>
    </r>
  </si>
  <si>
    <r>
      <rPr>
        <b/>
        <sz val="11"/>
        <color theme="1"/>
        <rFont val="等线"/>
        <charset val="134"/>
        <scheme val="minor"/>
      </rPr>
      <t>α</t>
    </r>
    <r>
      <rPr>
        <b/>
        <vertAlign val="subscript"/>
        <sz val="11"/>
        <color theme="1"/>
        <rFont val="等线"/>
        <charset val="134"/>
        <scheme val="minor"/>
      </rPr>
      <t>2</t>
    </r>
    <r>
      <rPr>
        <b/>
        <sz val="11"/>
        <color theme="1"/>
        <rFont val="等线"/>
        <charset val="134"/>
        <scheme val="minor"/>
      </rPr>
      <t>(°)</t>
    </r>
  </si>
  <si>
    <t>Editable values</t>
  </si>
  <si>
    <t>β(°)</t>
  </si>
  <si>
    <r>
      <rPr>
        <b/>
        <sz val="11"/>
        <color theme="1"/>
        <rFont val="等线"/>
        <charset val="134"/>
        <scheme val="minor"/>
      </rPr>
      <t>x</t>
    </r>
    <r>
      <rPr>
        <b/>
        <vertAlign val="subscript"/>
        <sz val="11"/>
        <color theme="1"/>
        <rFont val="等线"/>
        <charset val="134"/>
        <scheme val="minor"/>
      </rPr>
      <t>3</t>
    </r>
    <r>
      <rPr>
        <b/>
        <sz val="11"/>
        <color theme="1"/>
        <rFont val="等线"/>
        <charset val="134"/>
        <scheme val="minor"/>
      </rPr>
      <t>′′(cm)</t>
    </r>
  </si>
  <si>
    <t>predictive postoperative PT(°)</t>
  </si>
  <si>
    <r>
      <rPr>
        <b/>
        <sz val="11"/>
        <color theme="1"/>
        <rFont val="等线"/>
        <charset val="134"/>
        <scheme val="minor"/>
      </rPr>
      <t>y</t>
    </r>
    <r>
      <rPr>
        <b/>
        <vertAlign val="subscript"/>
        <sz val="11"/>
        <color theme="1"/>
        <rFont val="等线"/>
        <charset val="134"/>
        <scheme val="minor"/>
      </rPr>
      <t>3</t>
    </r>
    <r>
      <rPr>
        <b/>
        <sz val="11"/>
        <color theme="1"/>
        <rFont val="等线"/>
        <charset val="134"/>
        <scheme val="minor"/>
      </rPr>
      <t>′′(cm)</t>
    </r>
  </si>
  <si>
    <t>x1</t>
  </si>
  <si>
    <t>x2</t>
  </si>
  <si>
    <t>y1</t>
  </si>
  <si>
    <t>y2</t>
  </si>
  <si>
    <t>CBVA</t>
  </si>
  <si>
    <t>SS</t>
  </si>
  <si>
    <t>PI</t>
  </si>
  <si>
    <t>α</t>
  </si>
  <si>
    <t>tanβ</t>
  </si>
  <si>
    <t>CBVA'</t>
  </si>
  <si>
    <t>SS'</t>
  </si>
  <si>
    <t>Pt'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</si>
</sst>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rgb="FF000000"/>
      <name val="等线"/>
      <charset val="134"/>
    </font>
    <font>
      <sz val="12"/>
      <name val="宋体"/>
      <charset val="134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vertAlign val="subscript"/>
      <sz val="11"/>
      <color theme="1"/>
      <name val="等线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7" borderId="9" applyNumberFormat="0" applyAlignment="0" applyProtection="0">
      <alignment vertical="center"/>
    </xf>
    <xf numFmtId="0" fontId="15" fillId="7" borderId="8" applyNumberFormat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Protection="1">
      <protection hidden="1"/>
    </xf>
    <xf numFmtId="0" fontId="1" fillId="2" borderId="1" xfId="0" applyFont="1" applyFill="1" applyBorder="1" applyAlignment="1" applyProtection="1">
      <alignment horizontal="distributed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2" borderId="3" xfId="0" applyFont="1" applyFill="1" applyBorder="1" applyAlignment="1" applyProtection="1">
      <alignment horizontal="center" vertical="center"/>
      <protection hidden="1"/>
    </xf>
    <xf numFmtId="0" fontId="1" fillId="2" borderId="4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distributed" vertical="center" wrapText="1"/>
      <protection hidden="1"/>
    </xf>
    <xf numFmtId="0" fontId="0" fillId="0" borderId="1" xfId="0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2" xfId="0" applyFill="1" applyBorder="1" applyAlignment="1" applyProtection="1">
      <alignment horizontal="left" vertical="center"/>
      <protection hidden="1"/>
    </xf>
    <xf numFmtId="0" fontId="0" fillId="2" borderId="3" xfId="0" applyFill="1" applyBorder="1" applyAlignment="1" applyProtection="1">
      <alignment horizontal="left" vertical="center"/>
      <protection hidden="1"/>
    </xf>
    <xf numFmtId="0" fontId="0" fillId="0" borderId="0" xfId="0" applyBorder="1" applyProtection="1">
      <protection hidden="1"/>
    </xf>
    <xf numFmtId="0" fontId="0" fillId="3" borderId="0" xfId="0" applyFill="1" applyProtection="1">
      <protection hidden="1"/>
    </xf>
    <xf numFmtId="0" fontId="0" fillId="2" borderId="4" xfId="0" applyFill="1" applyBorder="1" applyAlignment="1" applyProtection="1">
      <alignment horizontal="left" vertical="center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left" vertical="center"/>
      <protection hidden="1"/>
    </xf>
    <xf numFmtId="176" fontId="0" fillId="2" borderId="1" xfId="0" applyNumberFormat="1" applyFill="1" applyBorder="1" applyAlignment="1" applyProtection="1">
      <alignment horizontal="left" vertical="center"/>
      <protection hidden="1"/>
    </xf>
    <xf numFmtId="0" fontId="0" fillId="0" borderId="0" xfId="0" applyProtection="1">
      <protection locked="0"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177" fontId="0" fillId="2" borderId="1" xfId="0" applyNumberFormat="1" applyFill="1" applyBorder="1" applyAlignment="1" applyProtection="1">
      <alignment horizontal="left" vertical="center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2" borderId="0" xfId="0" applyFill="1" applyAlignment="1" applyProtection="1">
      <alignment horizontal="left" vertical="center"/>
      <protection hidden="1"/>
    </xf>
    <xf numFmtId="0" fontId="0" fillId="2" borderId="0" xfId="0" applyFill="1" applyProtection="1">
      <protection hidden="1"/>
    </xf>
    <xf numFmtId="0" fontId="4" fillId="2" borderId="1" xfId="0" applyFont="1" applyFill="1" applyBorder="1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left" vertical="center"/>
      <protection hidden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5" Type="http://schemas.openxmlformats.org/officeDocument/2006/relationships/image" Target="../media/image6.png"/><Relationship Id="rId4" Type="http://schemas.openxmlformats.org/officeDocument/2006/relationships/image" Target="../media/image5.png"/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106680</xdr:colOff>
      <xdr:row>5</xdr:row>
      <xdr:rowOff>53340</xdr:rowOff>
    </xdr:from>
    <xdr:to>
      <xdr:col>9</xdr:col>
      <xdr:colOff>205740</xdr:colOff>
      <xdr:row>5</xdr:row>
      <xdr:rowOff>594360</xdr:rowOff>
    </xdr:to>
    <xdr:pic>
      <xdr:nvPicPr>
        <xdr:cNvPr id="3" name="图片 2"/>
        <xdr:cNvPicPr>
          <a:picLocks noChangeAspect="1" noChangeArrowheads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680" y="1438275"/>
          <a:ext cx="5646420" cy="5410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10</xdr:col>
      <xdr:colOff>0</xdr:colOff>
      <xdr:row>0</xdr:row>
      <xdr:rowOff>171450</xdr:rowOff>
    </xdr:from>
    <xdr:to>
      <xdr:col>14</xdr:col>
      <xdr:colOff>190500</xdr:colOff>
      <xdr:row>1</xdr:row>
      <xdr:rowOff>114300</xdr:rowOff>
    </xdr:to>
    <xdr:pic>
      <xdr:nvPicPr>
        <xdr:cNvPr id="16" name="图片 15"/>
        <xdr:cNvPicPr>
          <a:picLocks noChangeAspect="1" noChangeArrowheads="1"/>
        </xdr:cNvPicPr>
      </xdr:nvPicPr>
      <xdr:blipFill>
        <a:blip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56960" y="171450"/>
          <a:ext cx="262890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1</xdr:row>
      <xdr:rowOff>335280</xdr:rowOff>
    </xdr:from>
    <xdr:to>
      <xdr:col>14</xdr:col>
      <xdr:colOff>76200</xdr:colOff>
      <xdr:row>2</xdr:row>
      <xdr:rowOff>276225</xdr:rowOff>
    </xdr:to>
    <xdr:pic>
      <xdr:nvPicPr>
        <xdr:cNvPr id="17" name="图片 16"/>
        <xdr:cNvPicPr>
          <a:picLocks noChangeAspect="1" noChangeArrowheads="1"/>
        </xdr:cNvPicPr>
      </xdr:nvPicPr>
      <xdr:blipFill>
        <a:blip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56960" y="678180"/>
          <a:ext cx="25146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3</xdr:row>
      <xdr:rowOff>200025</xdr:rowOff>
    </xdr:from>
    <xdr:to>
      <xdr:col>15</xdr:col>
      <xdr:colOff>342900</xdr:colOff>
      <xdr:row>4</xdr:row>
      <xdr:rowOff>139065</xdr:rowOff>
    </xdr:to>
    <xdr:pic>
      <xdr:nvPicPr>
        <xdr:cNvPr id="18" name="图片 17"/>
        <xdr:cNvPicPr>
          <a:picLocks noChangeAspect="1" noChangeArrowheads="1"/>
        </xdr:cNvPicPr>
      </xdr:nvPicPr>
      <xdr:blipFill>
        <a:blip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56960" y="1228725"/>
          <a:ext cx="3390900" cy="281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5</xdr:row>
      <xdr:rowOff>30480</xdr:rowOff>
    </xdr:from>
    <xdr:to>
      <xdr:col>15</xdr:col>
      <xdr:colOff>243840</xdr:colOff>
      <xdr:row>5</xdr:row>
      <xdr:rowOff>314325</xdr:rowOff>
    </xdr:to>
    <xdr:pic>
      <xdr:nvPicPr>
        <xdr:cNvPr id="19" name="图片 18"/>
        <xdr:cNvPicPr>
          <a:picLocks noChangeAspect="1" noChangeArrowheads="1"/>
        </xdr:cNvPicPr>
      </xdr:nvPicPr>
      <xdr:blipFill>
        <a:blip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56960" y="1744980"/>
          <a:ext cx="329184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0</xdr:colOff>
      <xdr:row>6</xdr:row>
      <xdr:rowOff>253365</xdr:rowOff>
    </xdr:from>
    <xdr:to>
      <xdr:col>17</xdr:col>
      <xdr:colOff>133350</xdr:colOff>
      <xdr:row>7</xdr:row>
      <xdr:rowOff>196215</xdr:rowOff>
    </xdr:to>
    <xdr:pic>
      <xdr:nvPicPr>
        <xdr:cNvPr id="20" name="图片 19"/>
        <xdr:cNvPicPr>
          <a:picLocks noChangeAspect="1" noChangeArrowheads="1"/>
        </xdr:cNvPicPr>
      </xdr:nvPicPr>
      <xdr:blipFill>
        <a:blip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156960" y="2310765"/>
          <a:ext cx="4400550" cy="285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selection activeCell="K4" sqref="K4"/>
    </sheetView>
  </sheetViews>
  <sheetFormatPr defaultColWidth="9" defaultRowHeight="13.8"/>
  <cols>
    <col min="1" max="1" width="9.77777777777778" style="24" customWidth="1"/>
    <col min="2" max="16384" width="8.88888888888889" style="24"/>
  </cols>
  <sheetData>
    <row r="1" ht="16.05" customHeight="1" spans="1:15">
      <c r="A1" s="2" t="s">
        <v>0</v>
      </c>
      <c r="B1" s="6" t="s">
        <v>1</v>
      </c>
      <c r="C1" s="6"/>
      <c r="D1" s="6"/>
      <c r="E1" s="6"/>
      <c r="F1" s="6"/>
      <c r="G1" s="6" t="s">
        <v>2</v>
      </c>
      <c r="H1" s="6"/>
      <c r="I1" s="25"/>
      <c r="J1" s="25"/>
      <c r="K1" s="25"/>
      <c r="L1" s="25"/>
      <c r="M1" s="25"/>
      <c r="N1" s="25"/>
      <c r="O1" s="25"/>
    </row>
    <row r="2" ht="21" customHeight="1" spans="1:15">
      <c r="A2" s="2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25"/>
      <c r="J2" s="25"/>
      <c r="K2" s="25"/>
      <c r="L2" s="25"/>
      <c r="M2" s="25"/>
      <c r="N2" s="25"/>
      <c r="O2" s="25"/>
    </row>
    <row r="3" ht="30.6" customHeight="1" spans="1:15">
      <c r="A3" s="7" t="s">
        <v>11</v>
      </c>
      <c r="B3" s="8">
        <v>3</v>
      </c>
      <c r="C3" s="8">
        <v>4</v>
      </c>
      <c r="D3" s="8">
        <v>5</v>
      </c>
      <c r="E3" s="8">
        <v>6</v>
      </c>
      <c r="F3" s="8">
        <v>7</v>
      </c>
      <c r="G3" s="8">
        <v>66</v>
      </c>
      <c r="H3" s="8">
        <v>13</v>
      </c>
      <c r="I3" s="25"/>
      <c r="J3" s="25"/>
      <c r="K3" s="25"/>
      <c r="L3" s="25"/>
      <c r="M3" s="25"/>
      <c r="N3" s="25"/>
      <c r="O3" s="25"/>
    </row>
    <row r="4" ht="27.6" customHeight="1" spans="1:15">
      <c r="A4" s="2" t="s">
        <v>12</v>
      </c>
      <c r="B4" s="10">
        <f>SQRT(POWER((B3-C3*SIN(RADIANS(F3+H3))/SIN(RADIANS(E3+G3+F3+H3))),2)+POWER((D3-C3*SIN(RADIANS(E3+G3))/SIN(RADIANS(E3+G3+F3+H3))),2)+2*(B3-C3*SIN(RADIANS(F3+H3))/SIN(RADIANS(E3+G3+F3+H3)))*(D3-C3*SIN(RADIANS(E3+G3))/SIN(RADIANS(E3+G3+F3+H3)))*COS(RADIANS(E3+G3+F3+H3)))</f>
        <v>1.98718454162916</v>
      </c>
      <c r="C4" s="11"/>
      <c r="D4" s="11"/>
      <c r="E4" s="11"/>
      <c r="F4" s="11"/>
      <c r="G4" s="11"/>
      <c r="H4" s="14"/>
      <c r="I4" s="25"/>
      <c r="J4" s="25"/>
      <c r="K4" s="25"/>
      <c r="L4" s="25"/>
      <c r="M4" s="25"/>
      <c r="N4" s="25"/>
      <c r="O4" s="25"/>
    </row>
    <row r="5" spans="1:15">
      <c r="A5" s="25"/>
      <c r="B5" s="26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ht="59.4" customHeight="1" spans="1:15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ht="21.6" customHeight="1" spans="1:15">
      <c r="A8" s="6" t="s">
        <v>13</v>
      </c>
      <c r="B8" s="16" t="s">
        <v>14</v>
      </c>
      <c r="C8" s="16"/>
      <c r="D8" s="16"/>
      <c r="E8" s="16"/>
      <c r="F8" s="16"/>
      <c r="G8" s="16"/>
      <c r="H8" s="16" t="s">
        <v>12</v>
      </c>
      <c r="I8" s="16"/>
      <c r="J8" s="25"/>
      <c r="K8" s="25"/>
      <c r="L8" s="25"/>
      <c r="M8" s="25"/>
      <c r="N8" s="25"/>
      <c r="O8" s="25"/>
    </row>
    <row r="9" ht="15" customHeight="1" spans="1:15">
      <c r="A9" s="27" t="s">
        <v>15</v>
      </c>
      <c r="B9" s="28" t="s">
        <v>16</v>
      </c>
      <c r="C9" s="28"/>
      <c r="D9" s="28"/>
      <c r="E9" s="28"/>
      <c r="F9" s="28"/>
      <c r="G9" s="28"/>
      <c r="H9" s="10">
        <f>E3+G3</f>
        <v>72</v>
      </c>
      <c r="I9" s="14"/>
      <c r="J9" s="25"/>
      <c r="K9" s="25"/>
      <c r="L9" s="25"/>
      <c r="M9" s="25"/>
      <c r="N9" s="25"/>
      <c r="O9" s="25"/>
    </row>
    <row r="10" ht="15" customHeight="1" spans="1:15">
      <c r="A10" s="27" t="s">
        <v>17</v>
      </c>
      <c r="B10" s="28" t="s">
        <v>18</v>
      </c>
      <c r="C10" s="28"/>
      <c r="D10" s="28"/>
      <c r="E10" s="28"/>
      <c r="F10" s="28"/>
      <c r="G10" s="28"/>
      <c r="H10" s="10">
        <f>F3+H3</f>
        <v>20</v>
      </c>
      <c r="I10" s="14"/>
      <c r="J10" s="25"/>
      <c r="K10" s="25"/>
      <c r="L10" s="25"/>
      <c r="M10" s="25"/>
      <c r="N10" s="25"/>
      <c r="O10" s="25"/>
    </row>
    <row r="11" ht="15" customHeight="1" spans="1:15">
      <c r="A11" s="27" t="s">
        <v>19</v>
      </c>
      <c r="B11" s="28" t="s">
        <v>20</v>
      </c>
      <c r="C11" s="28"/>
      <c r="D11" s="28"/>
      <c r="E11" s="28"/>
      <c r="F11" s="28"/>
      <c r="G11" s="28"/>
      <c r="H11" s="10">
        <f>B3-C3*SIN(RADIANS(F3+H3))/SIN(RADIANS(E3+G3+F3+H3))</f>
        <v>1.63108552098354</v>
      </c>
      <c r="I11" s="14"/>
      <c r="J11" s="25"/>
      <c r="K11" s="25"/>
      <c r="L11" s="25"/>
      <c r="M11" s="25"/>
      <c r="N11" s="25"/>
      <c r="O11" s="25"/>
    </row>
    <row r="12" ht="15" customHeight="1" spans="1:15">
      <c r="A12" s="27" t="s">
        <v>21</v>
      </c>
      <c r="B12" s="10" t="s">
        <v>22</v>
      </c>
      <c r="C12" s="11"/>
      <c r="D12" s="11"/>
      <c r="E12" s="11"/>
      <c r="F12" s="11"/>
      <c r="G12" s="14"/>
      <c r="H12" s="10">
        <f>B3-C3*SIN(RADIANS(H10))/SIN(RADIANS(H10+H9))</f>
        <v>1.63108552098354</v>
      </c>
      <c r="I12" s="14"/>
      <c r="J12" s="25"/>
      <c r="K12" s="25"/>
      <c r="L12" s="25"/>
      <c r="M12" s="25"/>
      <c r="N12" s="25"/>
      <c r="O12" s="25"/>
    </row>
    <row r="13" ht="15" customHeight="1" spans="1:15">
      <c r="A13" s="27" t="s">
        <v>23</v>
      </c>
      <c r="B13" s="28" t="s">
        <v>24</v>
      </c>
      <c r="C13" s="28"/>
      <c r="D13" s="28"/>
      <c r="E13" s="28"/>
      <c r="F13" s="28"/>
      <c r="G13" s="28"/>
      <c r="H13" s="10">
        <f>D3-C3*SIN(RADIANS(E3+G3))/SIN(RADIANS(E3+G3+F3+H3))</f>
        <v>1.19345509050993</v>
      </c>
      <c r="I13" s="14"/>
      <c r="J13" s="25"/>
      <c r="K13" s="25"/>
      <c r="L13" s="25"/>
      <c r="M13" s="25"/>
      <c r="N13" s="25"/>
      <c r="O13" s="25"/>
    </row>
    <row r="14" ht="15" customHeight="1" spans="1:15">
      <c r="A14" s="27" t="s">
        <v>25</v>
      </c>
      <c r="B14" s="28" t="s">
        <v>26</v>
      </c>
      <c r="C14" s="28"/>
      <c r="D14" s="28"/>
      <c r="E14" s="28"/>
      <c r="F14" s="28"/>
      <c r="G14" s="28"/>
      <c r="H14" s="28">
        <f>D3-C3*SIN(RADIANS(H9))/SIN(RADIANS(H9+H10))</f>
        <v>1.19345509050993</v>
      </c>
      <c r="I14" s="28"/>
      <c r="J14" s="25"/>
      <c r="K14" s="25"/>
      <c r="L14" s="25"/>
      <c r="M14" s="25"/>
      <c r="N14" s="25"/>
      <c r="O14" s="25"/>
    </row>
    <row r="15" ht="20.4" customHeight="1" spans="1:15">
      <c r="A15" s="27" t="s">
        <v>12</v>
      </c>
      <c r="B15" s="28">
        <f>SQRT(POWER(H11,2)+POWER(H13,2)+2*H11*H13*COS(RADIANS(H9+H10)))</f>
        <v>1.98718454162916</v>
      </c>
      <c r="C15" s="28"/>
      <c r="D15" s="28"/>
      <c r="E15" s="28"/>
      <c r="F15" s="28"/>
      <c r="G15" s="28"/>
      <c r="H15" s="28"/>
      <c r="I15" s="28"/>
      <c r="J15" s="25"/>
      <c r="K15" s="25"/>
      <c r="L15" s="25"/>
      <c r="M15" s="25"/>
      <c r="N15" s="25"/>
      <c r="O15" s="25"/>
    </row>
    <row r="16" spans="1:1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9" spans="6:6">
      <c r="F19"/>
    </row>
  </sheetData>
  <sheetProtection algorithmName="SHA-512" hashValue="XJ/9teeHYTQxkpUACrZpmwL/EKt5AjOuWMoM+dl2bl5hrKZL3v+Idtj0Pdn3AaWrJnWViF0y0lgNnY86X36nsw==" saltValue="sCRJk7zuUoaf2qmzCb1Sdg==" spinCount="100000" sheet="1" objects="1" scenarios="1"/>
  <mergeCells count="19">
    <mergeCell ref="B1:F1"/>
    <mergeCell ref="G1:H1"/>
    <mergeCell ref="B4:H4"/>
    <mergeCell ref="A6:O6"/>
    <mergeCell ref="B8:G8"/>
    <mergeCell ref="H8:I8"/>
    <mergeCell ref="B9:G9"/>
    <mergeCell ref="H9:I9"/>
    <mergeCell ref="B10:G10"/>
    <mergeCell ref="H10:I10"/>
    <mergeCell ref="B11:G11"/>
    <mergeCell ref="H11:I11"/>
    <mergeCell ref="B12:G12"/>
    <mergeCell ref="H12:I12"/>
    <mergeCell ref="B13:G13"/>
    <mergeCell ref="H13:I13"/>
    <mergeCell ref="B14:G14"/>
    <mergeCell ref="H14:I14"/>
    <mergeCell ref="B15:I15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tabSelected="1" topLeftCell="D1" workbookViewId="0">
      <selection activeCell="G11" sqref="G11"/>
    </sheetView>
  </sheetViews>
  <sheetFormatPr defaultColWidth="9" defaultRowHeight="13.8"/>
  <cols>
    <col min="1" max="1" width="15.2222222222222" style="1" customWidth="1"/>
    <col min="2" max="5" width="8.88888888888889" style="1"/>
    <col min="6" max="6" width="18.1111111111111" style="1" customWidth="1"/>
    <col min="7" max="7" width="27.5555555555556" style="1" customWidth="1"/>
    <col min="8" max="8" width="3.11111111111111" style="1" customWidth="1"/>
    <col min="9" max="9" width="14.7777777777778" style="1" customWidth="1"/>
    <col min="10" max="16376" width="8.88888888888889" style="1"/>
    <col min="16377" max="16384" width="9" style="1"/>
  </cols>
  <sheetData>
    <row r="1" ht="63" customHeight="1" spans="1:18">
      <c r="A1" s="15" t="s">
        <v>27</v>
      </c>
      <c r="B1" s="15"/>
      <c r="C1" s="15"/>
      <c r="D1" s="15"/>
      <c r="E1" s="15"/>
      <c r="F1" s="15"/>
      <c r="G1" s="15"/>
      <c r="I1" s="19" t="s">
        <v>28</v>
      </c>
      <c r="J1" s="19"/>
      <c r="K1" s="19"/>
      <c r="L1" s="19"/>
      <c r="M1" s="19"/>
      <c r="N1" s="19"/>
      <c r="O1" s="19"/>
      <c r="P1" s="19"/>
      <c r="Q1" s="19"/>
      <c r="R1" s="19"/>
    </row>
    <row r="2" ht="27" customHeight="1" spans="1:18">
      <c r="A2" s="2"/>
      <c r="B2" s="6" t="s">
        <v>29</v>
      </c>
      <c r="C2" s="6"/>
      <c r="D2" s="6"/>
      <c r="E2" s="6"/>
      <c r="F2" s="6"/>
      <c r="G2" s="6" t="s">
        <v>30</v>
      </c>
      <c r="I2" s="2"/>
      <c r="J2" s="19" t="s">
        <v>29</v>
      </c>
      <c r="K2" s="19"/>
      <c r="L2" s="19"/>
      <c r="M2" s="19"/>
      <c r="N2" s="19"/>
      <c r="O2" s="19"/>
      <c r="P2" s="19"/>
      <c r="Q2" s="19" t="s">
        <v>31</v>
      </c>
      <c r="R2" s="19"/>
    </row>
    <row r="3" ht="27" customHeight="1" spans="1:18">
      <c r="A3" s="2"/>
      <c r="B3" s="6" t="s">
        <v>32</v>
      </c>
      <c r="C3" s="6" t="s">
        <v>33</v>
      </c>
      <c r="D3" s="6" t="s">
        <v>34</v>
      </c>
      <c r="E3" s="6" t="s">
        <v>35</v>
      </c>
      <c r="F3" s="6" t="s">
        <v>36</v>
      </c>
      <c r="G3" s="6" t="s">
        <v>37</v>
      </c>
      <c r="I3" s="2"/>
      <c r="J3" s="6" t="s">
        <v>32</v>
      </c>
      <c r="K3" s="6" t="s">
        <v>33</v>
      </c>
      <c r="L3" s="6" t="s">
        <v>38</v>
      </c>
      <c r="M3" s="20" t="s">
        <v>39</v>
      </c>
      <c r="N3" s="6" t="s">
        <v>40</v>
      </c>
      <c r="O3" s="6" t="s">
        <v>41</v>
      </c>
      <c r="P3" s="19" t="s">
        <v>36</v>
      </c>
      <c r="Q3" s="6" t="s">
        <v>42</v>
      </c>
      <c r="R3" s="6" t="s">
        <v>43</v>
      </c>
    </row>
    <row r="4" ht="27" customHeight="1" spans="1:18">
      <c r="A4" s="16" t="s">
        <v>44</v>
      </c>
      <c r="B4" s="8">
        <v>6.97</v>
      </c>
      <c r="C4" s="8">
        <v>20.31</v>
      </c>
      <c r="D4" s="8">
        <v>2.28</v>
      </c>
      <c r="E4" s="8">
        <v>39.12</v>
      </c>
      <c r="F4" s="8">
        <v>35</v>
      </c>
      <c r="G4" s="8">
        <v>30</v>
      </c>
      <c r="I4" s="16" t="s">
        <v>44</v>
      </c>
      <c r="J4" s="21">
        <v>12.13</v>
      </c>
      <c r="K4" s="21">
        <v>16.48</v>
      </c>
      <c r="L4" s="21">
        <v>5.52</v>
      </c>
      <c r="M4" s="22">
        <v>21.04</v>
      </c>
      <c r="N4" s="22">
        <v>83</v>
      </c>
      <c r="O4" s="22">
        <v>28.9</v>
      </c>
      <c r="P4" s="22">
        <v>54.3</v>
      </c>
      <c r="Q4" s="22">
        <v>45</v>
      </c>
      <c r="R4" s="22">
        <v>40</v>
      </c>
    </row>
    <row r="5" ht="39" customHeight="1" spans="1:18">
      <c r="A5" s="9" t="s">
        <v>45</v>
      </c>
      <c r="B5" s="17">
        <f>DEGREES(ATAN((B4+(E4-C4)*SIN(RADIANS(G4))-(B4-D4)*COS(RADIANS(G4)))/(C4+(E4-C4)*COS(RADIANS(G4))+(B4-D4)*SIN(RADIANS(G4)))))</f>
        <v>17.5455520105558</v>
      </c>
      <c r="C5" s="17"/>
      <c r="D5" s="17"/>
      <c r="E5" s="17"/>
      <c r="F5" s="17"/>
      <c r="G5" s="17"/>
      <c r="I5" s="9" t="s">
        <v>46</v>
      </c>
      <c r="J5" s="17">
        <f>J4-L4*COS(RADIANS(Q4+N4))+SIN(RADIANS(R4))*(M4*SIN(RADIANS(Q4+O4))-L4*SIN(RADIANS(Q4+N4)))-COS(RADIANS(R4))*(M4*COS(RADIANS(Q4+O4))-L4*COS(RADIANS(Q4+N4)))</f>
        <v>18.6532555735953</v>
      </c>
      <c r="K5" s="17"/>
      <c r="L5" s="17"/>
      <c r="M5" s="17"/>
      <c r="N5" s="17"/>
      <c r="O5" s="17"/>
      <c r="P5" s="17"/>
      <c r="Q5" s="17"/>
      <c r="R5" s="17"/>
    </row>
    <row r="6" ht="42" customHeight="1" spans="1:18">
      <c r="A6" s="9" t="s">
        <v>47</v>
      </c>
      <c r="B6" s="17">
        <f>F4-B5</f>
        <v>17.4544479894442</v>
      </c>
      <c r="C6" s="17"/>
      <c r="D6" s="17"/>
      <c r="E6" s="17"/>
      <c r="F6" s="17"/>
      <c r="G6" s="17"/>
      <c r="I6" s="9" t="s">
        <v>48</v>
      </c>
      <c r="J6" s="17">
        <f>K4+L4*SIN(RADIANS(Q4+N4))+SIN(RADIANS(R4))*(M4*COS(RADIANS(Q4+O4))-L4*COS(RADIANS(Q4+N4)))+COS(RADIANS(R4))*(M4*SIN(RADIANS(Q4+O4))-L4*SIN(RADIANS(Q4+N4)))</f>
        <v>38.918050044724</v>
      </c>
      <c r="K6" s="17"/>
      <c r="L6" s="17"/>
      <c r="M6" s="17"/>
      <c r="N6" s="17"/>
      <c r="O6" s="17"/>
      <c r="P6" s="17"/>
      <c r="Q6" s="17"/>
      <c r="R6" s="17"/>
    </row>
    <row r="7" ht="33" customHeight="1" spans="9:18">
      <c r="I7" s="9" t="s">
        <v>45</v>
      </c>
      <c r="J7" s="23">
        <f>DEGREES(ATAN(J5/J6))</f>
        <v>25.6082016607257</v>
      </c>
      <c r="K7" s="23"/>
      <c r="L7" s="23"/>
      <c r="M7" s="23"/>
      <c r="N7" s="23"/>
      <c r="O7" s="23"/>
      <c r="P7" s="23"/>
      <c r="Q7" s="23"/>
      <c r="R7" s="23"/>
    </row>
    <row r="8" ht="41.4" spans="6:18">
      <c r="F8" s="18"/>
      <c r="I8" s="9" t="s">
        <v>47</v>
      </c>
      <c r="J8" s="23">
        <f>P4-J7</f>
        <v>28.6917983392743</v>
      </c>
      <c r="K8" s="23"/>
      <c r="L8" s="23"/>
      <c r="M8" s="23"/>
      <c r="N8" s="23"/>
      <c r="O8" s="23"/>
      <c r="P8" s="23"/>
      <c r="Q8" s="23"/>
      <c r="R8" s="23"/>
    </row>
    <row r="10" spans="6:6">
      <c r="F10" s="18"/>
    </row>
  </sheetData>
  <sheetProtection password="C71F" sheet="1" objects="1"/>
  <mergeCells count="11">
    <mergeCell ref="A1:G1"/>
    <mergeCell ref="I1:R1"/>
    <mergeCell ref="B2:F2"/>
    <mergeCell ref="J2:P2"/>
    <mergeCell ref="Q2:R2"/>
    <mergeCell ref="B5:G5"/>
    <mergeCell ref="J5:R5"/>
    <mergeCell ref="B6:G6"/>
    <mergeCell ref="J6:R6"/>
    <mergeCell ref="J7:R7"/>
    <mergeCell ref="J8:R8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5"/>
  <sheetViews>
    <sheetView workbookViewId="0">
      <selection activeCell="I18" sqref="I18"/>
    </sheetView>
  </sheetViews>
  <sheetFormatPr defaultColWidth="9" defaultRowHeight="13.8"/>
  <cols>
    <col min="1" max="1" width="9.77777777777778" style="1" customWidth="1"/>
    <col min="2" max="16384" width="8.88888888888889" style="1"/>
  </cols>
  <sheetData>
    <row r="1" ht="27" customHeight="1" spans="1:18">
      <c r="A1" s="2" t="s">
        <v>0</v>
      </c>
      <c r="B1" s="3" t="s">
        <v>1</v>
      </c>
      <c r="C1" s="4"/>
      <c r="D1" s="4"/>
      <c r="E1" s="4"/>
      <c r="F1" s="4"/>
      <c r="G1" s="4"/>
      <c r="H1" s="5"/>
      <c r="I1" s="6" t="s">
        <v>2</v>
      </c>
      <c r="J1" s="13"/>
      <c r="K1" s="13"/>
      <c r="L1" s="13"/>
      <c r="M1" s="13"/>
      <c r="N1" s="13"/>
      <c r="O1" s="13"/>
      <c r="P1" s="13"/>
      <c r="Q1" s="13"/>
      <c r="R1" s="13"/>
    </row>
    <row r="2" ht="27" customHeight="1" spans="1:18">
      <c r="A2" s="2" t="s">
        <v>3</v>
      </c>
      <c r="B2" s="6" t="s">
        <v>49</v>
      </c>
      <c r="C2" s="6" t="s">
        <v>50</v>
      </c>
      <c r="D2" s="6" t="s">
        <v>51</v>
      </c>
      <c r="E2" s="6" t="s">
        <v>52</v>
      </c>
      <c r="F2" s="6" t="s">
        <v>53</v>
      </c>
      <c r="G2" s="6" t="s">
        <v>54</v>
      </c>
      <c r="H2" s="6" t="s">
        <v>55</v>
      </c>
      <c r="I2" s="6" t="s">
        <v>56</v>
      </c>
      <c r="J2" s="13"/>
      <c r="K2" s="13"/>
      <c r="L2" s="13"/>
      <c r="M2" s="13"/>
      <c r="N2" s="13"/>
      <c r="O2" s="13"/>
      <c r="P2" s="13"/>
      <c r="Q2" s="13"/>
      <c r="R2" s="13"/>
    </row>
    <row r="3" ht="27" customHeight="1" spans="1:18">
      <c r="A3" s="7" t="s">
        <v>11</v>
      </c>
      <c r="B3" s="8">
        <v>7.84</v>
      </c>
      <c r="C3" s="8">
        <v>17.24</v>
      </c>
      <c r="D3" s="8">
        <v>5</v>
      </c>
      <c r="E3" s="8">
        <v>6</v>
      </c>
      <c r="F3" s="8">
        <v>7</v>
      </c>
      <c r="G3" s="8">
        <v>5</v>
      </c>
      <c r="H3" s="8">
        <v>3.14</v>
      </c>
      <c r="I3" s="8">
        <v>9</v>
      </c>
      <c r="J3" s="13"/>
      <c r="K3" s="13"/>
      <c r="L3" s="13"/>
      <c r="M3" s="13"/>
      <c r="N3" s="13"/>
      <c r="O3" s="13"/>
      <c r="P3" s="13"/>
      <c r="Q3" s="13"/>
      <c r="R3" s="13"/>
    </row>
    <row r="4" ht="27" customHeight="1" spans="1:18">
      <c r="A4" s="9" t="s">
        <v>57</v>
      </c>
      <c r="B4" s="10">
        <f>(B3+(E3-D3)*COS(RADIANS(I3))-(B3-C3)*COS(RADIANS(I3)))/(D3+(E3-D3)*COS(RADIANS(I3))+(B3-C3)*COS(RADIANS(I3)))</f>
        <v>-5.4941628653709</v>
      </c>
      <c r="C4" s="11"/>
      <c r="D4" s="11"/>
      <c r="E4" s="11"/>
      <c r="F4" s="11"/>
      <c r="G4" s="11"/>
      <c r="H4" s="11"/>
      <c r="I4" s="14"/>
      <c r="J4" s="13"/>
      <c r="K4" s="13"/>
      <c r="L4" s="13"/>
      <c r="M4" s="13"/>
      <c r="N4" s="13"/>
      <c r="O4" s="13"/>
      <c r="P4" s="13"/>
      <c r="Q4" s="13"/>
      <c r="R4" s="13"/>
    </row>
    <row r="5" ht="27" customHeight="1" spans="1:18">
      <c r="A5" s="9" t="s">
        <v>7</v>
      </c>
      <c r="B5" s="10">
        <f>DEGREES(ATAN((B3+(E3-D3)*COS(RADIANS(I3))-(B3-C3)*COS(RADIANS(I3)))/(D3+(E3-D3)*COS(RADIANS(I3))+(B3-C3)*COS(RADIANS(I3)))))</f>
        <v>-79.6844403436003</v>
      </c>
      <c r="C5" s="11"/>
      <c r="D5" s="11"/>
      <c r="E5" s="11"/>
      <c r="F5" s="11"/>
      <c r="G5" s="11"/>
      <c r="H5" s="11"/>
      <c r="I5" s="14"/>
      <c r="J5" s="13"/>
      <c r="K5" s="13"/>
      <c r="L5" s="13"/>
      <c r="M5" s="13"/>
      <c r="N5" s="13"/>
      <c r="O5" s="13"/>
      <c r="P5" s="13"/>
      <c r="Q5" s="13"/>
      <c r="R5" s="13"/>
    </row>
    <row r="6" ht="27" customHeight="1" spans="1:18">
      <c r="A6" s="9" t="s">
        <v>58</v>
      </c>
      <c r="B6" s="10">
        <f>F3-I3+DEGREES(ATAN((B3+(E3-D3)*COS(RADIANS(F3))-(B3-C3)*COS(RADIANS(F3)))/(D3+(E3-D3)*COS(RADIANS(F3))+(B3-C3)*COS(RADIANS(F3)))))</f>
        <v>-81.5879493808946</v>
      </c>
      <c r="C6" s="11"/>
      <c r="D6" s="11"/>
      <c r="E6" s="11"/>
      <c r="F6" s="11"/>
      <c r="G6" s="11"/>
      <c r="H6" s="11"/>
      <c r="I6" s="14"/>
      <c r="J6" s="13"/>
      <c r="K6" s="13"/>
      <c r="L6" s="13"/>
      <c r="M6" s="13"/>
      <c r="N6" s="13"/>
      <c r="O6" s="13"/>
      <c r="P6" s="13"/>
      <c r="Q6" s="13"/>
      <c r="R6" s="13"/>
    </row>
    <row r="7" ht="27" customHeight="1" spans="1:18">
      <c r="A7" s="9" t="s">
        <v>59</v>
      </c>
      <c r="B7" s="10">
        <f>G3+DEGREES(ATAN((B3+(E3-D3)*COS(RADIANS(F3))-(B3-C3)*COS(RADIANS(F3)))/(D3+(E3-D3)*COS(RADIANS(F3))+(B3-C3)*COS(RADIANS(F3)))))</f>
        <v>-74.5879493808946</v>
      </c>
      <c r="C7" s="11"/>
      <c r="D7" s="11"/>
      <c r="E7" s="11"/>
      <c r="F7" s="11"/>
      <c r="G7" s="11"/>
      <c r="H7" s="11"/>
      <c r="I7" s="14"/>
      <c r="J7" s="13"/>
      <c r="K7" s="13"/>
      <c r="L7" s="13"/>
      <c r="M7" s="13"/>
      <c r="N7" s="13"/>
      <c r="O7" s="13"/>
      <c r="P7" s="13"/>
      <c r="Q7" s="13"/>
      <c r="R7" s="13"/>
    </row>
    <row r="8" ht="27" customHeight="1" spans="1:18">
      <c r="A8" s="9" t="s">
        <v>60</v>
      </c>
      <c r="B8" s="10">
        <f>H3-G3-DEGREES(ATAN((B3+(E3-D3)*COS(RADIANS(F3))-(B3-C3)*COS(RADIANS(F3)))/(D3+(E3-D3)*COS(RADIANS(F3))+(B3-C3)*COS(RADIANS(F3)))))</f>
        <v>77.7279493808946</v>
      </c>
      <c r="C8" s="11"/>
      <c r="D8" s="11"/>
      <c r="E8" s="11"/>
      <c r="F8" s="11"/>
      <c r="G8" s="11"/>
      <c r="H8" s="11"/>
      <c r="I8" s="14"/>
      <c r="J8" s="13"/>
      <c r="K8" s="13"/>
      <c r="L8" s="13"/>
      <c r="M8" s="13"/>
      <c r="N8" s="13"/>
      <c r="O8" s="13"/>
      <c r="P8" s="13"/>
      <c r="Q8" s="13"/>
      <c r="R8" s="13"/>
    </row>
    <row r="13" spans="1:14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4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</row>
    <row r="19" spans="1:14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  <row r="20" spans="1:1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pans="1:14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</row>
    <row r="22" spans="1:14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</row>
    <row r="23" spans="1:14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</row>
  </sheetData>
  <sheetProtection algorithmName="SHA-512" hashValue="F9R8aXYRhnzTS5JBcL0xPammFdrSE5TYZ4A/wKgYveABrVUFgwsbsZaxmaMW9oSMTK9/rAOrbRrxu7udF7/smA==" saltValue="CGIn+Ox/sZDb/7l675HzWQ==" spinCount="100000" sheet="1" objects="1" scenarios="1"/>
  <mergeCells count="6">
    <mergeCell ref="B1:H1"/>
    <mergeCell ref="B4:I4"/>
    <mergeCell ref="B5:I5"/>
    <mergeCell ref="B6:I6"/>
    <mergeCell ref="B7:I7"/>
    <mergeCell ref="B8:I8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公式3-2</vt:lpstr>
      <vt:lpstr>Microsoft Excel calculator</vt:lpstr>
      <vt:lpstr>公式4_1231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YW</cp:lastModifiedBy>
  <dcterms:created xsi:type="dcterms:W3CDTF">2015-06-05T18:19:00Z</dcterms:created>
  <dcterms:modified xsi:type="dcterms:W3CDTF">2024-01-09T13:25:09Z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3B413CC5CED44AC791325A2710C708F3</vt:lpwstr>
  </property>
  <property fmtid="{D5CDD505-2E9C-101B-9397-08002B2CF9AE}" pid="3" name="KSOProductBuildVer">
    <vt:lpwstr>2052-12.1.0.16120</vt:lpwstr>
  </property>
</Properties>
</file>