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pers\CMP Peridotite_Paper_in_prep\Accepted\"/>
    </mc:Choice>
  </mc:AlternateContent>
  <bookViews>
    <workbookView xWindow="5715" yWindow="2940" windowWidth="18750" windowHeight="10995"/>
  </bookViews>
  <sheets>
    <sheet name="Table S1" sheetId="21" r:id="rId1"/>
  </sheets>
  <calcPr calcId="162913"/>
</workbook>
</file>

<file path=xl/calcChain.xml><?xml version="1.0" encoding="utf-8"?>
<calcChain xmlns="http://schemas.openxmlformats.org/spreadsheetml/2006/main">
  <c r="S18" i="21" l="1"/>
  <c r="Q21" i="21"/>
  <c r="Q20" i="21"/>
  <c r="S19" i="21"/>
  <c r="Q19" i="21"/>
  <c r="T18" i="21"/>
  <c r="S17" i="21"/>
  <c r="T17" i="21" s="1"/>
  <c r="S15" i="21"/>
  <c r="T15" i="21" s="1"/>
  <c r="S14" i="21"/>
  <c r="T14" i="21" s="1"/>
  <c r="S12" i="21"/>
  <c r="T12" i="21" s="1"/>
  <c r="S11" i="21"/>
  <c r="T11" i="21" s="1"/>
  <c r="S20" i="21" l="1"/>
  <c r="T20" i="21" s="1"/>
  <c r="S21" i="21"/>
  <c r="T21" i="21" s="1"/>
</calcChain>
</file>

<file path=xl/sharedStrings.xml><?xml version="1.0" encoding="utf-8"?>
<sst xmlns="http://schemas.openxmlformats.org/spreadsheetml/2006/main" count="71" uniqueCount="51">
  <si>
    <t>olivine</t>
  </si>
  <si>
    <t>zone 1</t>
  </si>
  <si>
    <t>[GPa]</t>
  </si>
  <si>
    <t>[wt%]</t>
  </si>
  <si>
    <t>mag + qtz</t>
  </si>
  <si>
    <t>mag + qtz + ky</t>
  </si>
  <si>
    <t>solid bulk density</t>
  </si>
  <si>
    <t>mag + talc +chl</t>
  </si>
  <si>
    <t>primary silicate</t>
  </si>
  <si>
    <t>zone 2</t>
  </si>
  <si>
    <t>*relative to primary silicate</t>
  </si>
  <si>
    <t>mass solids</t>
  </si>
  <si>
    <t>[kg]</t>
  </si>
  <si>
    <t>P</t>
  </si>
  <si>
    <t>T</t>
  </si>
  <si>
    <t>quartz</t>
  </si>
  <si>
    <t>kyanite</t>
  </si>
  <si>
    <t>magnesite</t>
  </si>
  <si>
    <t>talc</t>
  </si>
  <si>
    <t>chlorite</t>
  </si>
  <si>
    <r>
      <t>[</t>
    </r>
    <r>
      <rPr>
        <sz val="11"/>
        <color theme="1"/>
        <rFont val="Times New Roman"/>
        <family val="1"/>
      </rPr>
      <t>℃</t>
    </r>
    <r>
      <rPr>
        <sz val="11"/>
        <color theme="1"/>
        <rFont val="Arial"/>
        <family val="2"/>
      </rPr>
      <t>]</t>
    </r>
  </si>
  <si>
    <t>[Vol%]</t>
  </si>
  <si>
    <t>olivine reacting to zone 1</t>
  </si>
  <si>
    <t>olivine reacting to zone 2</t>
  </si>
  <si>
    <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 in talc</t>
    </r>
  </si>
  <si>
    <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 in chlorite</t>
    </r>
  </si>
  <si>
    <r>
      <t>[kg/m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]</t>
    </r>
  </si>
  <si>
    <t>Volume change*</t>
  </si>
  <si>
    <t>cpx</t>
  </si>
  <si>
    <t>opx</t>
  </si>
  <si>
    <t>opx reacting to zone 1</t>
  </si>
  <si>
    <t>opx reacting to zone 2</t>
  </si>
  <si>
    <t>cpx reacting to zone 1</t>
  </si>
  <si>
    <t>cpx reacting to zone 2</t>
  </si>
  <si>
    <t>bulk peridotite (PO6)</t>
  </si>
  <si>
    <t>mag + dol + qtz + ky</t>
  </si>
  <si>
    <t>dolomite</t>
  </si>
  <si>
    <r>
      <t>CO</t>
    </r>
    <r>
      <rPr>
        <vertAlign val="subscript"/>
        <sz val="11"/>
        <color theme="1"/>
        <rFont val="Arial"/>
        <family val="2"/>
      </rPr>
      <t xml:space="preserve">2 </t>
    </r>
    <r>
      <rPr>
        <sz val="11"/>
        <color theme="1"/>
        <rFont val="Arial"/>
        <family val="2"/>
      </rPr>
      <t>in magnesite</t>
    </r>
  </si>
  <si>
    <r>
      <t>CO</t>
    </r>
    <r>
      <rPr>
        <vertAlign val="subscript"/>
        <sz val="11"/>
        <color theme="1"/>
        <rFont val="Arial"/>
        <family val="2"/>
      </rPr>
      <t xml:space="preserve">2 </t>
    </r>
    <r>
      <rPr>
        <sz val="11"/>
        <color theme="1"/>
        <rFont val="Arial"/>
        <family val="2"/>
      </rPr>
      <t>in dolomite</t>
    </r>
  </si>
  <si>
    <t>PO6** reacting to zone 1</t>
  </si>
  <si>
    <t>PO6** reacting to zone 2</t>
  </si>
  <si>
    <t>** sample PO6 contains 81wt% olivine, 15wt% opx and 4wt% cpx (according to XRD)</t>
  </si>
  <si>
    <r>
      <rPr>
        <i/>
        <sz val="11"/>
        <color theme="1"/>
        <rFont val="Arial"/>
        <family val="2"/>
      </rPr>
      <t>X</t>
    </r>
    <r>
      <rPr>
        <vertAlign val="subscript"/>
        <sz val="11"/>
        <color theme="1"/>
        <rFont val="Arial"/>
        <family val="2"/>
      </rPr>
      <t>CO2</t>
    </r>
  </si>
  <si>
    <t>(qtz) + dol + mag + talc</t>
  </si>
  <si>
    <t>***</t>
  </si>
  <si>
    <t>***The thermodynamic calculations predict cpx and qtz to be stable. Their abundance was excluded in calculating the volume of zone 2, because the observation from the experiment is that zone 2 only contains carbonates, talc and chlorite.</t>
  </si>
  <si>
    <t>Abbrevations as in Table 2</t>
  </si>
  <si>
    <r>
      <rPr>
        <b/>
        <sz val="11"/>
        <color theme="1"/>
        <rFont val="Arial"/>
        <family val="2"/>
      </rPr>
      <t>Table S1</t>
    </r>
    <r>
      <rPr>
        <sz val="11"/>
        <color theme="1"/>
        <rFont val="Arial"/>
        <family val="2"/>
      </rPr>
      <t xml:space="preserve"> calculations with perpleX, CO2-H2O fluid (same volumes for graphite saturated system), at 2GPa and 600C in the MgO-FeO-Al2O3-SiO2 system (Al2O3 is zero for olivine)</t>
    </r>
  </si>
  <si>
    <t>Electronic supplementary table to</t>
  </si>
  <si>
    <t>COH-fluid induced metasomatism of peridotites in the forearc mantle</t>
  </si>
  <si>
    <r>
      <t>by M. J. Sieber, G. M. Yaxley</t>
    </r>
    <r>
      <rPr>
        <b/>
        <vertAlign val="superscript"/>
        <sz val="14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>and J. Hermann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</si>
</sst>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7" formatCode="0.00000"/>
  </numFmts>
  <fonts count="29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4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89">
    <xf numFmtId="164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20" borderId="0" applyNumberFormat="0" applyBorder="0" applyAlignment="0" applyProtection="0"/>
    <xf numFmtId="0" fontId="21" fillId="4" borderId="0" applyNumberFormat="0" applyBorder="0" applyAlignment="0" applyProtection="0"/>
    <xf numFmtId="0" fontId="1" fillId="8" borderId="8" applyNumberFormat="0" applyFont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2" fontId="19" fillId="35" borderId="0">
      <alignment horizontal="center" vertical="center"/>
    </xf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64" fontId="19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</cellStyleXfs>
  <cellXfs count="24">
    <xf numFmtId="164" fontId="0" fillId="0" borderId="0" xfId="0"/>
    <xf numFmtId="164" fontId="0" fillId="33" borderId="0" xfId="0" applyFill="1"/>
    <xf numFmtId="164" fontId="0" fillId="33" borderId="0" xfId="0" applyFill="1" applyAlignment="1">
      <alignment horizontal="left"/>
    </xf>
    <xf numFmtId="164" fontId="0" fillId="33" borderId="0" xfId="0" applyFill="1" applyAlignment="1">
      <alignment horizontal="left" wrapText="1"/>
    </xf>
    <xf numFmtId="167" fontId="0" fillId="33" borderId="0" xfId="0" applyNumberFormat="1" applyFill="1" applyAlignment="1">
      <alignment horizontal="left"/>
    </xf>
    <xf numFmtId="164" fontId="0" fillId="34" borderId="0" xfId="0" applyFill="1" applyAlignment="1">
      <alignment horizontal="left"/>
    </xf>
    <xf numFmtId="1" fontId="0" fillId="34" borderId="0" xfId="0" applyNumberFormat="1" applyFill="1" applyAlignment="1">
      <alignment horizontal="left"/>
    </xf>
    <xf numFmtId="1" fontId="0" fillId="33" borderId="0" xfId="0" applyNumberFormat="1" applyFill="1" applyAlignment="1">
      <alignment horizontal="left"/>
    </xf>
    <xf numFmtId="164" fontId="0" fillId="34" borderId="10" xfId="0" applyFill="1" applyBorder="1" applyAlignment="1">
      <alignment horizontal="left"/>
    </xf>
    <xf numFmtId="1" fontId="0" fillId="34" borderId="10" xfId="0" applyNumberFormat="1" applyFill="1" applyBorder="1" applyAlignment="1">
      <alignment horizontal="left"/>
    </xf>
    <xf numFmtId="164" fontId="0" fillId="33" borderId="0" xfId="0" applyFill="1" applyAlignment="1">
      <alignment horizontal="center" wrapText="1"/>
    </xf>
    <xf numFmtId="164" fontId="0" fillId="33" borderId="0" xfId="0" applyFill="1" applyAlignment="1">
      <alignment horizontal="center"/>
    </xf>
    <xf numFmtId="1" fontId="0" fillId="34" borderId="0" xfId="0" applyNumberFormat="1" applyFill="1" applyAlignment="1">
      <alignment horizontal="center"/>
    </xf>
    <xf numFmtId="1" fontId="0" fillId="33" borderId="0" xfId="0" applyNumberFormat="1" applyFill="1" applyAlignment="1">
      <alignment horizontal="center"/>
    </xf>
    <xf numFmtId="1" fontId="0" fillId="34" borderId="10" xfId="0" applyNumberFormat="1" applyFill="1" applyBorder="1" applyAlignment="1">
      <alignment horizontal="center"/>
    </xf>
    <xf numFmtId="2" fontId="0" fillId="34" borderId="10" xfId="0" applyNumberFormat="1" applyFill="1" applyBorder="1" applyAlignment="1">
      <alignment horizontal="left"/>
    </xf>
    <xf numFmtId="1" fontId="0" fillId="33" borderId="0" xfId="0" applyNumberFormat="1" applyFill="1"/>
    <xf numFmtId="164" fontId="25" fillId="33" borderId="0" xfId="0" applyFont="1" applyFill="1" applyAlignment="1">
      <alignment horizontal="left" wrapText="1"/>
    </xf>
    <xf numFmtId="164" fontId="0" fillId="33" borderId="10" xfId="0" applyFill="1" applyBorder="1" applyAlignment="1">
      <alignment horizontal="left" vertical="top"/>
    </xf>
    <xf numFmtId="164" fontId="0" fillId="33" borderId="10" xfId="0" applyFill="1" applyBorder="1" applyAlignment="1">
      <alignment horizontal="center" vertical="top"/>
    </xf>
    <xf numFmtId="164" fontId="0" fillId="33" borderId="0" xfId="0" applyFill="1" applyAlignment="1">
      <alignment horizontal="left" vertical="top"/>
    </xf>
    <xf numFmtId="2" fontId="0" fillId="33" borderId="0" xfId="0" applyNumberFormat="1" applyFill="1" applyAlignment="1">
      <alignment horizontal="left"/>
    </xf>
    <xf numFmtId="164" fontId="26" fillId="33" borderId="0" xfId="0" applyFont="1" applyFill="1" applyAlignment="1">
      <alignment horizontal="left"/>
    </xf>
    <xf numFmtId="164" fontId="27" fillId="33" borderId="0" xfId="0" applyFont="1" applyFill="1" applyAlignment="1">
      <alignment vertical="center"/>
    </xf>
  </cellXfs>
  <cellStyles count="89">
    <cellStyle name="20% - Accent1 2" xfId="25"/>
    <cellStyle name="20% - Accent2 2" xfId="28"/>
    <cellStyle name="20% - Accent3 2" xfId="31"/>
    <cellStyle name="20% - Accent4 2" xfId="34"/>
    <cellStyle name="20% - Accent5 2" xfId="37"/>
    <cellStyle name="20% - Accent6 2" xfId="40"/>
    <cellStyle name="20% - Akzent1 2" xfId="49"/>
    <cellStyle name="20% - Akzent2 2" xfId="52"/>
    <cellStyle name="20% - Akzent3 2" xfId="55"/>
    <cellStyle name="20% - Akzent4 2" xfId="58"/>
    <cellStyle name="20% - Akzent5 2" xfId="61"/>
    <cellStyle name="20% - Akzent6 2" xfId="64"/>
    <cellStyle name="40% - Accent1 2" xfId="26"/>
    <cellStyle name="40% - Accent2 2" xfId="29"/>
    <cellStyle name="40% - Accent3 2" xfId="32"/>
    <cellStyle name="40% - Accent4 2" xfId="35"/>
    <cellStyle name="40% - Accent5 2" xfId="38"/>
    <cellStyle name="40% - Accent6 2" xfId="41"/>
    <cellStyle name="40% - Akzent1 2" xfId="50"/>
    <cellStyle name="40% - Akzent2 2" xfId="53"/>
    <cellStyle name="40% - Akzent3 2" xfId="56"/>
    <cellStyle name="40% - Akzent4 2" xfId="59"/>
    <cellStyle name="40% - Akzent5 2" xfId="62"/>
    <cellStyle name="40% - Akzent6 2" xfId="65"/>
    <cellStyle name="60% - Accent1 2" xfId="27"/>
    <cellStyle name="60% - Accent1 2 2" xfId="79"/>
    <cellStyle name="60% - Accent1 2 3" xfId="70"/>
    <cellStyle name="60% - Accent2 2" xfId="30"/>
    <cellStyle name="60% - Accent2 2 2" xfId="80"/>
    <cellStyle name="60% - Accent2 2 3" xfId="71"/>
    <cellStyle name="60% - Accent3 2" xfId="33"/>
    <cellStyle name="60% - Accent3 2 2" xfId="81"/>
    <cellStyle name="60% - Accent3 2 3" xfId="72"/>
    <cellStyle name="60% - Accent4 2" xfId="36"/>
    <cellStyle name="60% - Accent4 2 2" xfId="82"/>
    <cellStyle name="60% - Accent4 2 3" xfId="73"/>
    <cellStyle name="60% - Accent5 2" xfId="39"/>
    <cellStyle name="60% - Accent5 2 2" xfId="83"/>
    <cellStyle name="60% - Accent5 2 3" xfId="74"/>
    <cellStyle name="60% - Accent6 2" xfId="42"/>
    <cellStyle name="60% - Accent6 2 2" xfId="84"/>
    <cellStyle name="60% - Accent6 2 3" xfId="75"/>
    <cellStyle name="60% - Akzent1 2" xfId="51"/>
    <cellStyle name="60% - Akzent1 3" xfId="48"/>
    <cellStyle name="60% - Akzent2 2" xfId="54"/>
    <cellStyle name="60% - Akzent2 3" xfId="88"/>
    <cellStyle name="60% - Akzent3 2" xfId="57"/>
    <cellStyle name="60% - Akzent3 3" xfId="45"/>
    <cellStyle name="60% - Akzent4 2" xfId="60"/>
    <cellStyle name="60% - Akzent4 3" xfId="86"/>
    <cellStyle name="60% - Akzent5 2" xfId="63"/>
    <cellStyle name="60% - Akzent5 3" xfId="87"/>
    <cellStyle name="60% - Akzent6 2" xfId="66"/>
    <cellStyle name="60% - Akzent6 3" xfId="85"/>
    <cellStyle name="Accent1" xfId="17" builtinId="29" customBuiltin="1"/>
    <cellStyle name="Accent2" xfId="18" builtinId="33" customBuiltin="1"/>
    <cellStyle name="Accent3" xfId="19" builtinId="37" customBuiltin="1"/>
    <cellStyle name="Accent4" xfId="20" builtinId="41" customBuiltin="1"/>
    <cellStyle name="Accent5" xfId="21" builtinId="45" customBuiltin="1"/>
    <cellStyle name="Accent6" xfId="22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69"/>
    <cellStyle name="Neutral 3" xfId="78"/>
    <cellStyle name="Neutral 4" xfId="46"/>
    <cellStyle name="Normal" xfId="0" builtinId="0" customBuiltin="1"/>
    <cellStyle name="Normal 2" xfId="23"/>
    <cellStyle name="Note 2" xfId="24"/>
    <cellStyle name="Notiz 2" xfId="47"/>
    <cellStyle name="Output" xfId="10" builtinId="21" customBuiltin="1"/>
    <cellStyle name="result" xfId="67"/>
    <cellStyle name="Standard 2" xfId="76"/>
    <cellStyle name="Standard 3" xfId="43"/>
    <cellStyle name="Title" xfId="1" builtinId="15" customBuiltin="1"/>
    <cellStyle name="Title 2" xfId="68"/>
    <cellStyle name="Total" xfId="16" builtinId="25" customBuiltin="1"/>
    <cellStyle name="Überschrift 5" xfId="77"/>
    <cellStyle name="Überschrift 6" xfId="4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workbookViewId="0">
      <selection activeCell="B5" sqref="B5"/>
    </sheetView>
  </sheetViews>
  <sheetFormatPr defaultColWidth="9" defaultRowHeight="14.25" x14ac:dyDescent="0.2"/>
  <cols>
    <col min="1" max="1" width="13.25" style="2" customWidth="1"/>
    <col min="2" max="2" width="20.875" style="2" customWidth="1"/>
    <col min="3" max="3" width="6.5" style="2" customWidth="1"/>
    <col min="4" max="4" width="8" style="2" customWidth="1"/>
    <col min="5" max="5" width="6.25" style="2" customWidth="1"/>
    <col min="6" max="6" width="8" style="2" customWidth="1"/>
    <col min="7" max="8" width="6.25" style="2" customWidth="1"/>
    <col min="9" max="9" width="8.625" style="2" customWidth="1"/>
    <col min="10" max="10" width="10.5" style="2" customWidth="1"/>
    <col min="11" max="11" width="6.25" style="2" customWidth="1"/>
    <col min="12" max="12" width="8.625" style="2" customWidth="1"/>
    <col min="13" max="14" width="9.25" style="2" customWidth="1"/>
    <col min="15" max="16" width="12.875" style="2" customWidth="1"/>
    <col min="17" max="17" width="7" style="2" customWidth="1"/>
    <col min="18" max="18" width="2.625" style="2" customWidth="1"/>
    <col min="19" max="19" width="12.125" style="2" customWidth="1"/>
    <col min="20" max="20" width="14.25" style="2" customWidth="1"/>
    <col min="21" max="16384" width="9" style="2"/>
  </cols>
  <sheetData>
    <row r="1" spans="1:23" s="22" customFormat="1" ht="18" x14ac:dyDescent="0.25">
      <c r="A1" s="23" t="s">
        <v>48</v>
      </c>
    </row>
    <row r="2" spans="1:23" s="22" customFormat="1" ht="18" x14ac:dyDescent="0.25">
      <c r="A2" s="23" t="s">
        <v>49</v>
      </c>
    </row>
    <row r="3" spans="1:23" s="22" customFormat="1" ht="21" x14ac:dyDescent="0.25">
      <c r="A3" s="23" t="s">
        <v>50</v>
      </c>
    </row>
    <row r="6" spans="1:23" ht="15" x14ac:dyDescent="0.25">
      <c r="A6" s="2" t="s">
        <v>47</v>
      </c>
    </row>
    <row r="8" spans="1:23" s="3" customFormat="1" ht="34.5" customHeight="1" x14ac:dyDescent="0.35">
      <c r="C8" s="17" t="s">
        <v>13</v>
      </c>
      <c r="D8" s="17" t="s">
        <v>14</v>
      </c>
      <c r="E8" s="3" t="s">
        <v>42</v>
      </c>
      <c r="F8" s="10" t="s">
        <v>8</v>
      </c>
      <c r="G8" s="10" t="s">
        <v>15</v>
      </c>
      <c r="H8" s="10" t="s">
        <v>16</v>
      </c>
      <c r="I8" s="10" t="s">
        <v>36</v>
      </c>
      <c r="J8" s="10" t="s">
        <v>17</v>
      </c>
      <c r="K8" s="10" t="s">
        <v>18</v>
      </c>
      <c r="L8" s="10" t="s">
        <v>19</v>
      </c>
      <c r="M8" s="10" t="s">
        <v>38</v>
      </c>
      <c r="N8" s="10" t="s">
        <v>37</v>
      </c>
      <c r="O8" s="10" t="s">
        <v>24</v>
      </c>
      <c r="P8" s="10" t="s">
        <v>25</v>
      </c>
      <c r="Q8" s="10" t="s">
        <v>6</v>
      </c>
      <c r="R8" s="10"/>
      <c r="S8" s="11" t="s">
        <v>11</v>
      </c>
      <c r="T8" s="11" t="s">
        <v>27</v>
      </c>
    </row>
    <row r="9" spans="1:23" s="20" customFormat="1" ht="16.5" x14ac:dyDescent="0.2">
      <c r="A9" s="18"/>
      <c r="B9" s="18"/>
      <c r="C9" s="18" t="s">
        <v>2</v>
      </c>
      <c r="D9" s="18" t="s">
        <v>20</v>
      </c>
      <c r="E9" s="18"/>
      <c r="F9" s="19" t="s">
        <v>3</v>
      </c>
      <c r="G9" s="19" t="s">
        <v>3</v>
      </c>
      <c r="H9" s="19" t="s">
        <v>3</v>
      </c>
      <c r="I9" s="19" t="s">
        <v>3</v>
      </c>
      <c r="J9" s="19" t="s">
        <v>3</v>
      </c>
      <c r="K9" s="19" t="s">
        <v>3</v>
      </c>
      <c r="L9" s="19" t="s">
        <v>3</v>
      </c>
      <c r="M9" s="19" t="s">
        <v>3</v>
      </c>
      <c r="N9" s="19" t="s">
        <v>3</v>
      </c>
      <c r="O9" s="19" t="s">
        <v>3</v>
      </c>
      <c r="P9" s="19" t="s">
        <v>3</v>
      </c>
      <c r="Q9" s="19" t="s">
        <v>26</v>
      </c>
      <c r="R9" s="19"/>
      <c r="S9" s="19" t="s">
        <v>12</v>
      </c>
      <c r="T9" s="19" t="s">
        <v>21</v>
      </c>
      <c r="U9" s="18"/>
      <c r="V9" s="18"/>
      <c r="W9" s="18"/>
    </row>
    <row r="10" spans="1:23" x14ac:dyDescent="0.2">
      <c r="A10" s="5" t="s">
        <v>8</v>
      </c>
      <c r="B10" s="5" t="s">
        <v>29</v>
      </c>
      <c r="C10" s="6">
        <v>2</v>
      </c>
      <c r="D10" s="6">
        <v>600</v>
      </c>
      <c r="E10" s="5"/>
      <c r="F10" s="12">
        <v>100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>
        <v>3344.7</v>
      </c>
      <c r="R10" s="12"/>
      <c r="S10" s="12">
        <v>100</v>
      </c>
      <c r="T10" s="12"/>
      <c r="U10" s="5"/>
      <c r="V10" s="5"/>
      <c r="W10" s="5"/>
    </row>
    <row r="11" spans="1:23" x14ac:dyDescent="0.2">
      <c r="A11" s="2" t="s">
        <v>1</v>
      </c>
      <c r="B11" s="2" t="s">
        <v>5</v>
      </c>
      <c r="C11" s="7">
        <v>2</v>
      </c>
      <c r="D11" s="7">
        <v>600</v>
      </c>
      <c r="E11" s="21">
        <v>0.1</v>
      </c>
      <c r="F11" s="13"/>
      <c r="G11" s="13">
        <v>38.380000000000003</v>
      </c>
      <c r="H11" s="13">
        <v>4.91</v>
      </c>
      <c r="I11" s="13"/>
      <c r="J11" s="13">
        <v>56.72</v>
      </c>
      <c r="K11" s="13"/>
      <c r="L11" s="13"/>
      <c r="M11" s="13"/>
      <c r="N11" s="13">
        <v>52</v>
      </c>
      <c r="O11" s="13"/>
      <c r="P11" s="13"/>
      <c r="Q11" s="13">
        <v>2929.8</v>
      </c>
      <c r="R11" s="13"/>
      <c r="S11" s="13">
        <f>S10+N11/100*J11</f>
        <v>129.49439999999998</v>
      </c>
      <c r="T11" s="13">
        <f>100/(S10/Q10)*(S11/Q11)-100</f>
        <v>47.832589146016744</v>
      </c>
      <c r="U11" s="4" t="s">
        <v>30</v>
      </c>
    </row>
    <row r="12" spans="1:23" x14ac:dyDescent="0.2">
      <c r="A12" s="8" t="s">
        <v>9</v>
      </c>
      <c r="B12" s="8" t="s">
        <v>7</v>
      </c>
      <c r="C12" s="9">
        <v>2</v>
      </c>
      <c r="D12" s="9">
        <v>600</v>
      </c>
      <c r="E12" s="15">
        <v>0.03</v>
      </c>
      <c r="F12" s="14"/>
      <c r="G12" s="14"/>
      <c r="H12" s="14"/>
      <c r="I12" s="14"/>
      <c r="J12" s="14">
        <v>9.83</v>
      </c>
      <c r="K12" s="14">
        <v>73</v>
      </c>
      <c r="L12" s="14">
        <v>17.170000000000002</v>
      </c>
      <c r="M12" s="14"/>
      <c r="N12" s="14">
        <v>52</v>
      </c>
      <c r="O12" s="14">
        <v>4.75</v>
      </c>
      <c r="P12" s="14">
        <v>12.11</v>
      </c>
      <c r="Q12" s="14">
        <v>2901.4</v>
      </c>
      <c r="R12" s="14"/>
      <c r="S12" s="14">
        <f>J12*N12/100+K12*O12/100+L12*P12/100+S10</f>
        <v>110.658387</v>
      </c>
      <c r="T12" s="14">
        <f>100/(S10/Q10)*(S12/Q12)-100</f>
        <v>27.565694836596109</v>
      </c>
      <c r="U12" s="8" t="s">
        <v>31</v>
      </c>
      <c r="V12" s="8"/>
      <c r="W12" s="8"/>
    </row>
    <row r="13" spans="1:23" x14ac:dyDescent="0.2">
      <c r="A13" s="5" t="s">
        <v>8</v>
      </c>
      <c r="B13" s="5" t="s">
        <v>0</v>
      </c>
      <c r="C13" s="6">
        <v>2</v>
      </c>
      <c r="D13" s="6">
        <v>600</v>
      </c>
      <c r="E13" s="5"/>
      <c r="F13" s="12">
        <v>100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>
        <v>3519.9</v>
      </c>
      <c r="R13" s="12"/>
      <c r="S13" s="12">
        <v>100</v>
      </c>
      <c r="T13" s="12"/>
      <c r="U13" s="5"/>
      <c r="V13" s="5"/>
      <c r="W13" s="5"/>
    </row>
    <row r="14" spans="1:23" x14ac:dyDescent="0.2">
      <c r="A14" s="2" t="s">
        <v>1</v>
      </c>
      <c r="B14" s="2" t="s">
        <v>4</v>
      </c>
      <c r="C14" s="7">
        <v>2</v>
      </c>
      <c r="D14" s="7">
        <v>600</v>
      </c>
      <c r="E14" s="21">
        <v>0.1</v>
      </c>
      <c r="F14" s="13"/>
      <c r="G14" s="13">
        <v>25.57</v>
      </c>
      <c r="H14" s="13"/>
      <c r="I14" s="13"/>
      <c r="J14" s="13">
        <v>74.430000000000007</v>
      </c>
      <c r="K14" s="13"/>
      <c r="L14" s="13"/>
      <c r="M14" s="13"/>
      <c r="N14" s="13">
        <v>52</v>
      </c>
      <c r="O14" s="13"/>
      <c r="P14" s="13"/>
      <c r="Q14" s="13">
        <v>2961.9</v>
      </c>
      <c r="R14" s="13"/>
      <c r="S14" s="13">
        <f>S13+J14*N14/100</f>
        <v>138.70359999999999</v>
      </c>
      <c r="T14" s="13">
        <f>100/(S13/Q13)*(S14/Q14)-100</f>
        <v>64.834329869340621</v>
      </c>
      <c r="U14" s="2" t="s">
        <v>22</v>
      </c>
    </row>
    <row r="15" spans="1:23" x14ac:dyDescent="0.2">
      <c r="A15" s="8" t="s">
        <v>9</v>
      </c>
      <c r="B15" s="8" t="s">
        <v>7</v>
      </c>
      <c r="C15" s="9">
        <v>2</v>
      </c>
      <c r="D15" s="9">
        <v>600</v>
      </c>
      <c r="E15" s="15">
        <v>0.03</v>
      </c>
      <c r="F15" s="14"/>
      <c r="G15" s="14"/>
      <c r="H15" s="14"/>
      <c r="I15" s="14"/>
      <c r="J15" s="14">
        <v>53.71</v>
      </c>
      <c r="K15" s="14">
        <v>46.29</v>
      </c>
      <c r="L15" s="14"/>
      <c r="M15" s="14"/>
      <c r="N15" s="14">
        <v>52</v>
      </c>
      <c r="O15" s="14">
        <v>4.75</v>
      </c>
      <c r="P15" s="14"/>
      <c r="Q15" s="14">
        <v>3000.7</v>
      </c>
      <c r="R15" s="14"/>
      <c r="S15" s="14">
        <f>J15*N15/100+K15*O15/100+S13</f>
        <v>130.12797499999999</v>
      </c>
      <c r="T15" s="14">
        <f>100/(S13/Q13)*(S15/Q15)-100</f>
        <v>52.643536242376769</v>
      </c>
      <c r="U15" s="8" t="s">
        <v>23</v>
      </c>
      <c r="V15" s="8"/>
      <c r="W15" s="8"/>
    </row>
    <row r="16" spans="1:23" x14ac:dyDescent="0.2">
      <c r="A16" s="5" t="s">
        <v>8</v>
      </c>
      <c r="B16" s="5" t="s">
        <v>28</v>
      </c>
      <c r="C16" s="6"/>
      <c r="D16" s="6"/>
      <c r="E16" s="5"/>
      <c r="F16" s="12">
        <v>100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>
        <v>3317.1</v>
      </c>
      <c r="R16" s="12"/>
      <c r="S16" s="12">
        <v>100</v>
      </c>
      <c r="T16" s="12"/>
      <c r="U16" s="5"/>
      <c r="V16" s="5"/>
      <c r="W16" s="5"/>
    </row>
    <row r="17" spans="1:23" x14ac:dyDescent="0.2">
      <c r="A17" s="2" t="s">
        <v>1</v>
      </c>
      <c r="B17" s="2" t="s">
        <v>35</v>
      </c>
      <c r="C17" s="7">
        <v>2</v>
      </c>
      <c r="D17" s="7">
        <v>600</v>
      </c>
      <c r="E17" s="21">
        <v>0.1</v>
      </c>
      <c r="F17" s="13"/>
      <c r="G17" s="13">
        <v>37.5</v>
      </c>
      <c r="H17" s="13">
        <v>6.71</v>
      </c>
      <c r="I17" s="13">
        <v>50.31</v>
      </c>
      <c r="J17" s="13">
        <v>5.47</v>
      </c>
      <c r="K17" s="13"/>
      <c r="L17" s="13"/>
      <c r="M17" s="13">
        <v>47.73</v>
      </c>
      <c r="N17" s="13">
        <v>52</v>
      </c>
      <c r="O17" s="13"/>
      <c r="P17" s="13"/>
      <c r="Q17" s="13">
        <v>2863.2</v>
      </c>
      <c r="R17" s="13"/>
      <c r="S17" s="13">
        <f>S16+I17*M17/100+J17*N17/100</f>
        <v>126.85736299999999</v>
      </c>
      <c r="T17" s="13">
        <f>100/(S16/Q16)*(S17/Q17)-100</f>
        <v>46.967923584555734</v>
      </c>
      <c r="U17" s="2" t="s">
        <v>32</v>
      </c>
    </row>
    <row r="18" spans="1:23" x14ac:dyDescent="0.2">
      <c r="A18" s="8" t="s">
        <v>9</v>
      </c>
      <c r="B18" s="8" t="s">
        <v>43</v>
      </c>
      <c r="C18" s="9">
        <v>2</v>
      </c>
      <c r="D18" s="9">
        <v>600</v>
      </c>
      <c r="E18" s="15">
        <v>2.87E-2</v>
      </c>
      <c r="F18" s="14">
        <v>74.88</v>
      </c>
      <c r="G18" s="14">
        <v>7.27</v>
      </c>
      <c r="H18" s="14"/>
      <c r="I18" s="14">
        <v>2.74</v>
      </c>
      <c r="J18" s="14"/>
      <c r="K18" s="14">
        <v>7.63</v>
      </c>
      <c r="L18" s="14">
        <v>7.48</v>
      </c>
      <c r="M18" s="14">
        <v>47.73</v>
      </c>
      <c r="N18" s="14">
        <v>52</v>
      </c>
      <c r="O18" s="14">
        <v>4.75</v>
      </c>
      <c r="P18" s="14">
        <v>12.11</v>
      </c>
      <c r="Q18" s="14">
        <v>2840.4054746358615</v>
      </c>
      <c r="R18" s="14" t="s">
        <v>44</v>
      </c>
      <c r="S18" s="14">
        <f>I18*M18/100+K18*O18/100+L18*P18/100+S16</f>
        <v>102.576055</v>
      </c>
      <c r="T18" s="14">
        <f>100/(S16/Q16)*(S18/Q18)-100</f>
        <v>19.791006980832734</v>
      </c>
      <c r="U18" s="8" t="s">
        <v>33</v>
      </c>
      <c r="V18" s="8"/>
      <c r="W18" s="8"/>
    </row>
    <row r="19" spans="1:23" x14ac:dyDescent="0.2">
      <c r="A19" s="5" t="s">
        <v>34</v>
      </c>
      <c r="B19" s="5"/>
      <c r="C19" s="6"/>
      <c r="D19" s="6"/>
      <c r="E19" s="5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>
        <f>0.81*Q10+0.15*Q13+0.04*Q16</f>
        <v>3369.8760000000002</v>
      </c>
      <c r="R19" s="12"/>
      <c r="S19" s="12">
        <f>0.81*S10+0.15*S13+0.04*S16</f>
        <v>100</v>
      </c>
      <c r="T19" s="12"/>
      <c r="U19" s="5"/>
      <c r="V19" s="5"/>
      <c r="W19" s="5"/>
    </row>
    <row r="20" spans="1:23" x14ac:dyDescent="0.2">
      <c r="A20" s="2" t="s">
        <v>1</v>
      </c>
      <c r="C20" s="7"/>
      <c r="D20" s="7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>
        <f>0.81*Q11+0.15*Q14+0.04*Q17</f>
        <v>2931.951</v>
      </c>
      <c r="R20" s="13"/>
      <c r="S20" s="13">
        <f>0.81*S11+0.15*S14+0.04*S17</f>
        <v>130.77029851999998</v>
      </c>
      <c r="T20" s="13">
        <f>100/(S19/Q19)*(S20/Q20)-100</f>
        <v>50.302542742147978</v>
      </c>
      <c r="U20" s="2" t="s">
        <v>39</v>
      </c>
    </row>
    <row r="21" spans="1:23" x14ac:dyDescent="0.2">
      <c r="A21" s="8" t="s">
        <v>9</v>
      </c>
      <c r="B21" s="8"/>
      <c r="C21" s="9"/>
      <c r="D21" s="9"/>
      <c r="E21" s="15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>
        <f>0.81*Q12+0.15*Q15+0.04*Q18</f>
        <v>2913.8552189854345</v>
      </c>
      <c r="R21" s="14"/>
      <c r="S21" s="14">
        <f>0.81*S12+0.15*S15+0.04*S18</f>
        <v>113.25553192000001</v>
      </c>
      <c r="T21" s="14">
        <f>100/(S19/Q19)*(S21/Q21)-100</f>
        <v>30.980117473829011</v>
      </c>
      <c r="U21" s="8" t="s">
        <v>40</v>
      </c>
      <c r="V21" s="8"/>
      <c r="W21" s="8"/>
    </row>
    <row r="22" spans="1:23" x14ac:dyDescent="0.2">
      <c r="A22" s="2" t="s">
        <v>10</v>
      </c>
    </row>
    <row r="23" spans="1:23" x14ac:dyDescent="0.2">
      <c r="A23" s="2" t="s">
        <v>41</v>
      </c>
    </row>
    <row r="24" spans="1:23" x14ac:dyDescent="0.2">
      <c r="A24" s="2" t="s">
        <v>45</v>
      </c>
    </row>
    <row r="26" spans="1:23" x14ac:dyDescent="0.2">
      <c r="A26" s="2" t="s">
        <v>46</v>
      </c>
    </row>
    <row r="30" spans="1:23" x14ac:dyDescent="0.2">
      <c r="B30" s="1"/>
      <c r="C30" s="1"/>
    </row>
    <row r="31" spans="1:23" x14ac:dyDescent="0.2">
      <c r="B31" s="1"/>
      <c r="C31" s="16"/>
    </row>
    <row r="32" spans="1:23" x14ac:dyDescent="0.2">
      <c r="B32" s="1"/>
      <c r="C32" s="16"/>
    </row>
    <row r="33" spans="2:3" x14ac:dyDescent="0.2">
      <c r="B33" s="1"/>
      <c r="C33" s="16"/>
    </row>
  </sheetData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001</cp:lastModifiedBy>
  <cp:lastPrinted>2022-01-24T11:41:33Z</cp:lastPrinted>
  <dcterms:created xsi:type="dcterms:W3CDTF">2016-04-20T01:24:28Z</dcterms:created>
  <dcterms:modified xsi:type="dcterms:W3CDTF">2022-02-01T07:53:54Z</dcterms:modified>
</cp:coreProperties>
</file>