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erniew/Documents/"/>
    </mc:Choice>
  </mc:AlternateContent>
  <xr:revisionPtr revIDLastSave="0" documentId="8_{FFD98728-D4F1-FD48-8AF9-E185ADA476BD}" xr6:coauthVersionLast="36" xr6:coauthVersionMax="36" xr10:uidLastSave="{00000000-0000-0000-0000-000000000000}"/>
  <bookViews>
    <workbookView xWindow="5600" yWindow="4940" windowWidth="25600" windowHeight="16060" tabRatio="5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0" i="1" l="1"/>
  <c r="V5" i="1"/>
  <c r="K10" i="1" s="1"/>
  <c r="U5" i="1"/>
  <c r="L10" i="1" s="1"/>
  <c r="G10" i="1"/>
  <c r="H10" i="1"/>
  <c r="I10" i="1"/>
  <c r="J10" i="1"/>
  <c r="M10" i="1"/>
  <c r="N10" i="1"/>
  <c r="O10" i="1"/>
  <c r="P10" i="1"/>
  <c r="P5" i="1"/>
  <c r="F5" i="1"/>
  <c r="Q10" i="1" l="1"/>
  <c r="M14" i="1" l="1"/>
  <c r="M18" i="1" s="1"/>
  <c r="J14" i="1"/>
  <c r="O14" i="1"/>
  <c r="O18" i="1" s="1"/>
  <c r="P14" i="1"/>
  <c r="P18" i="1" s="1"/>
  <c r="K14" i="1"/>
  <c r="K18" i="1" s="1"/>
  <c r="L14" i="1"/>
  <c r="L18" i="1" s="1"/>
  <c r="G14" i="1"/>
  <c r="H14" i="1"/>
  <c r="H18" i="1" s="1"/>
  <c r="I14" i="1"/>
  <c r="I18" i="1" s="1"/>
  <c r="N14" i="1"/>
  <c r="N18" i="1" s="1"/>
  <c r="K22" i="1" l="1"/>
  <c r="G18" i="1"/>
  <c r="J18" i="1"/>
  <c r="M24" i="1"/>
  <c r="K24" i="1"/>
</calcChain>
</file>

<file path=xl/sharedStrings.xml><?xml version="1.0" encoding="utf-8"?>
<sst xmlns="http://schemas.openxmlformats.org/spreadsheetml/2006/main" count="54" uniqueCount="44">
  <si>
    <t>Kress and Carmichael (1991)</t>
  </si>
  <si>
    <t>T (K)</t>
  </si>
  <si>
    <t>1/T</t>
  </si>
  <si>
    <t>SiO2</t>
  </si>
  <si>
    <t>Al2O3</t>
  </si>
  <si>
    <t>MgO</t>
  </si>
  <si>
    <t>CaO</t>
  </si>
  <si>
    <t>FeO</t>
  </si>
  <si>
    <t>TiO2</t>
  </si>
  <si>
    <t>K2O</t>
  </si>
  <si>
    <t>Na2O</t>
  </si>
  <si>
    <t>MnO</t>
  </si>
  <si>
    <t>Total</t>
  </si>
  <si>
    <t>XFe3+</t>
  </si>
  <si>
    <t>XFe2+</t>
  </si>
  <si>
    <t>Fe3+/Fetot molar</t>
  </si>
  <si>
    <t>Fe2+/Fetot molar</t>
  </si>
  <si>
    <t>Fe0.67O</t>
  </si>
  <si>
    <t>Sum</t>
  </si>
  <si>
    <t>SiO2 mol</t>
  </si>
  <si>
    <t>Al2O3mol</t>
  </si>
  <si>
    <t>MgOmol</t>
  </si>
  <si>
    <t>CaOmol</t>
  </si>
  <si>
    <t>FeO  mol</t>
  </si>
  <si>
    <t>Fe0.67O mol</t>
  </si>
  <si>
    <t>TiO2  mol</t>
  </si>
  <si>
    <t>K2O mol</t>
  </si>
  <si>
    <t>Na2O mol</t>
  </si>
  <si>
    <t>MnO mol</t>
  </si>
  <si>
    <t>SiO2 mol/T</t>
  </si>
  <si>
    <t>Al2O3mol/T</t>
  </si>
  <si>
    <t>MgOmol/T</t>
  </si>
  <si>
    <t>CaO/T</t>
  </si>
  <si>
    <t>FeO  mol/T</t>
  </si>
  <si>
    <t>Fe0.67O/T</t>
  </si>
  <si>
    <t>TiO2  mol/T</t>
  </si>
  <si>
    <t>K2O mol/T</t>
  </si>
  <si>
    <t>Na2O mol/T</t>
  </si>
  <si>
    <t>MnO mol/T</t>
  </si>
  <si>
    <t>Log CS2-</t>
  </si>
  <si>
    <t>calc</t>
  </si>
  <si>
    <t>Log CS6+</t>
  </si>
  <si>
    <t>nonlinear</t>
  </si>
  <si>
    <t>XFe3+/FeT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</si>
</sst>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2" fontId="0" fillId="2" borderId="0" xfId="0" applyNumberFormat="1" applyFill="1"/>
    <xf numFmtId="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0" fillId="3" borderId="0" xfId="0" applyFill="1"/>
    <xf numFmtId="0" fontId="2" fillId="2" borderId="0" xfId="0" applyFont="1" applyFill="1"/>
    <xf numFmtId="2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88900</xdr:rowOff>
    </xdr:from>
    <xdr:to>
      <xdr:col>3</xdr:col>
      <xdr:colOff>774700</xdr:colOff>
      <xdr:row>15</xdr:row>
      <xdr:rowOff>12700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6336672-269F-6B1B-A676-9A125A4F2C04}"/>
            </a:ext>
          </a:extLst>
        </xdr:cNvPr>
        <xdr:cNvSpPr txBox="1"/>
      </xdr:nvSpPr>
      <xdr:spPr>
        <a:xfrm>
          <a:off x="76200" y="279400"/>
          <a:ext cx="3175000" cy="27178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Input temperature in E5, composition in  G5:O5 and</a:t>
          </a: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mole fractions Fe</a:t>
          </a:r>
          <a:r>
            <a:rPr lang="en-GB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3+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Fe</a:t>
          </a:r>
          <a:r>
            <a:rPr lang="en-GB" sz="16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2+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S5 and T5.</a:t>
          </a: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Sulfide and sulfate capacities appear in K22 and K24 respectively.</a:t>
          </a: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“nonlinear” refers to sulfate capacity with logT term we used</a:t>
          </a: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extrapolation to  temperatures below 1473K.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L10" sqref="L10"/>
    </sheetView>
  </sheetViews>
  <sheetFormatPr baseColWidth="10" defaultRowHeight="16" x14ac:dyDescent="0.2"/>
  <sheetData>
    <row r="1" spans="1:22" x14ac:dyDescent="0.2">
      <c r="A1" s="12"/>
      <c r="B1" s="12"/>
      <c r="C1" s="12"/>
      <c r="D1" s="12"/>
    </row>
    <row r="2" spans="1:22" x14ac:dyDescent="0.2">
      <c r="A2" s="13"/>
      <c r="B2" s="13"/>
      <c r="C2" s="13"/>
      <c r="D2" s="13"/>
    </row>
    <row r="3" spans="1:22" ht="19" customHeight="1" x14ac:dyDescent="0.2">
      <c r="A3" s="13"/>
      <c r="B3" s="13"/>
      <c r="C3" s="13"/>
      <c r="D3" s="13"/>
      <c r="S3" t="s">
        <v>0</v>
      </c>
    </row>
    <row r="4" spans="1:22" ht="17" thickBot="1" x14ac:dyDescent="0.25">
      <c r="A4" s="13"/>
      <c r="B4" s="13"/>
      <c r="C4" s="13"/>
      <c r="D4" s="13"/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/>
      <c r="S4" s="1" t="s">
        <v>13</v>
      </c>
      <c r="T4" s="1" t="s">
        <v>14</v>
      </c>
      <c r="U4" s="1" t="s">
        <v>15</v>
      </c>
      <c r="V4" s="1" t="s">
        <v>16</v>
      </c>
    </row>
    <row r="5" spans="1:22" x14ac:dyDescent="0.2">
      <c r="A5" s="13"/>
      <c r="B5" s="13"/>
      <c r="C5" s="13"/>
      <c r="D5" s="13"/>
      <c r="E5" s="9">
        <v>1473</v>
      </c>
      <c r="F5">
        <f>1/E5</f>
        <v>6.7888662593346908E-4</v>
      </c>
      <c r="G5" s="10">
        <v>62.68</v>
      </c>
      <c r="H5" s="10">
        <v>20.93</v>
      </c>
      <c r="I5" s="10">
        <v>0.02</v>
      </c>
      <c r="J5" s="11">
        <v>3.3</v>
      </c>
      <c r="K5" s="10">
        <v>1.23</v>
      </c>
      <c r="L5" s="10">
        <v>0.02</v>
      </c>
      <c r="M5" s="10">
        <v>5.85</v>
      </c>
      <c r="N5" s="10">
        <v>4.8899999999999997</v>
      </c>
      <c r="O5" s="10">
        <v>0.02</v>
      </c>
      <c r="P5" s="2">
        <f>SUM(G5:O5)</f>
        <v>98.939999999999984</v>
      </c>
      <c r="Q5" s="3"/>
      <c r="S5" s="9">
        <v>8.3000000000000001E-3</v>
      </c>
      <c r="T5" s="9">
        <v>7.9600000000000004E-2</v>
      </c>
      <c r="U5">
        <f>S5/(S5+T5)</f>
        <v>9.4425483503981791E-2</v>
      </c>
      <c r="V5">
        <f>T5/(T5+S5)</f>
        <v>0.90557451649601817</v>
      </c>
    </row>
    <row r="6" spans="1:22" x14ac:dyDescent="0.2">
      <c r="A6" s="12"/>
      <c r="B6" s="12"/>
      <c r="C6" s="12"/>
      <c r="D6" s="12"/>
    </row>
    <row r="7" spans="1:22" x14ac:dyDescent="0.2">
      <c r="A7" s="12"/>
      <c r="B7" s="12"/>
      <c r="C7" s="12"/>
      <c r="D7" s="12"/>
    </row>
    <row r="8" spans="1:22" x14ac:dyDescent="0.2">
      <c r="A8" s="12"/>
      <c r="B8" s="12"/>
      <c r="C8" s="12"/>
      <c r="D8" s="12"/>
    </row>
    <row r="9" spans="1:22" ht="17" thickBot="1" x14ac:dyDescent="0.25">
      <c r="A9" s="12"/>
      <c r="B9" s="12"/>
      <c r="C9" s="12"/>
      <c r="D9" s="12"/>
      <c r="G9" s="1" t="s">
        <v>3</v>
      </c>
      <c r="H9" s="1" t="s">
        <v>4</v>
      </c>
      <c r="I9" s="1" t="s">
        <v>5</v>
      </c>
      <c r="J9" s="1" t="s">
        <v>6</v>
      </c>
      <c r="K9" s="1" t="s">
        <v>7</v>
      </c>
      <c r="L9" s="1" t="s">
        <v>17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18</v>
      </c>
      <c r="T9" s="7" t="s">
        <v>43</v>
      </c>
    </row>
    <row r="10" spans="1:22" x14ac:dyDescent="0.2">
      <c r="A10" s="12"/>
      <c r="B10" s="12"/>
      <c r="C10" s="12"/>
      <c r="D10" s="12"/>
      <c r="G10">
        <f>G5/((28.0855/2)+16)</f>
        <v>2.0863602699486568</v>
      </c>
      <c r="H10">
        <f>H5/((26.981539*0.67)+16)</f>
        <v>0.61418588399398522</v>
      </c>
      <c r="I10">
        <f>I5/40.32</f>
        <v>4.96031746031746E-4</v>
      </c>
      <c r="J10">
        <f>J5/56.06</f>
        <v>5.886550124866214E-2</v>
      </c>
      <c r="K10">
        <f>(K5/71.85)*V5</f>
        <v>1.550252825734311E-2</v>
      </c>
      <c r="L10">
        <f>(K5/71.85)*U5/0.667</f>
        <v>2.4234927360932811E-3</v>
      </c>
      <c r="M10">
        <f>L5/((47.867/2)+16)</f>
        <v>5.0083263425444811E-4</v>
      </c>
      <c r="N10">
        <f>M5/94.2</f>
        <v>6.2101910828025471E-2</v>
      </c>
      <c r="O10">
        <f>N5/61.88</f>
        <v>7.9023917259211374E-2</v>
      </c>
      <c r="P10">
        <f>O5/70.94</f>
        <v>2.8192839018889202E-4</v>
      </c>
      <c r="Q10">
        <f>SUM(G10:P10)</f>
        <v>2.9197422970424527</v>
      </c>
      <c r="T10">
        <f>0.667*L10/(0.667*L10+K10)</f>
        <v>9.4425483503981791E-2</v>
      </c>
    </row>
    <row r="13" spans="1:22" ht="17" thickBot="1" x14ac:dyDescent="0.25"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</row>
    <row r="14" spans="1:22" x14ac:dyDescent="0.2">
      <c r="G14" s="5">
        <f t="shared" ref="G14:P14" si="0">G10/$Q$10</f>
        <v>0.7145700057371609</v>
      </c>
      <c r="H14" s="5">
        <f t="shared" si="0"/>
        <v>0.21035619637257838</v>
      </c>
      <c r="I14" s="5">
        <f t="shared" si="0"/>
        <v>1.6988887907477327E-4</v>
      </c>
      <c r="J14" s="5">
        <f t="shared" si="0"/>
        <v>2.0161197550992715E-2</v>
      </c>
      <c r="K14" s="5">
        <f t="shared" si="0"/>
        <v>5.3095536113054792E-3</v>
      </c>
      <c r="L14" s="5">
        <f>L10/$Q$10</f>
        <v>8.3003652019157767E-4</v>
      </c>
      <c r="M14" s="5">
        <f t="shared" si="0"/>
        <v>1.7153316399250905E-4</v>
      </c>
      <c r="N14" s="5">
        <f t="shared" si="0"/>
        <v>2.1269654822253143E-2</v>
      </c>
      <c r="O14" s="5">
        <f t="shared" si="0"/>
        <v>2.7065374002102342E-2</v>
      </c>
      <c r="P14" s="5">
        <f t="shared" si="0"/>
        <v>9.6559340348109093E-5</v>
      </c>
    </row>
    <row r="17" spans="7:17" ht="17" thickBot="1" x14ac:dyDescent="0.25">
      <c r="G17" s="4" t="s">
        <v>29</v>
      </c>
      <c r="H17" s="4" t="s">
        <v>30</v>
      </c>
      <c r="I17" s="4" t="s">
        <v>31</v>
      </c>
      <c r="J17" s="4" t="s">
        <v>32</v>
      </c>
      <c r="K17" s="4" t="s">
        <v>33</v>
      </c>
      <c r="L17" s="4" t="s">
        <v>34</v>
      </c>
      <c r="M17" s="4" t="s">
        <v>35</v>
      </c>
      <c r="N17" s="4" t="s">
        <v>36</v>
      </c>
      <c r="O17" s="4" t="s">
        <v>37</v>
      </c>
      <c r="P17" s="4" t="s">
        <v>38</v>
      </c>
      <c r="Q17" s="1"/>
    </row>
    <row r="18" spans="7:17" x14ac:dyDescent="0.2">
      <c r="G18" s="5">
        <f t="shared" ref="G18:P18" si="1">G14*1000/$E5</f>
        <v>0.4851120201881608</v>
      </c>
      <c r="H18" s="5">
        <f t="shared" si="1"/>
        <v>0.142808008399578</v>
      </c>
      <c r="I18" s="5">
        <f t="shared" si="1"/>
        <v>1.1533528789869197E-4</v>
      </c>
      <c r="J18" s="5">
        <f t="shared" si="1"/>
        <v>1.3687167380171564E-2</v>
      </c>
      <c r="K18" s="5">
        <f t="shared" si="1"/>
        <v>3.604584936392043E-3</v>
      </c>
      <c r="L18" s="5">
        <f t="shared" si="1"/>
        <v>5.63500692594418E-4</v>
      </c>
      <c r="M18" s="5">
        <f t="shared" si="1"/>
        <v>1.1645157093856692E-4</v>
      </c>
      <c r="N18" s="5">
        <f t="shared" si="1"/>
        <v>1.4439684197048977E-2</v>
      </c>
      <c r="O18" s="5">
        <f t="shared" si="1"/>
        <v>1.8374320435914693E-2</v>
      </c>
      <c r="P18" s="5">
        <f t="shared" si="1"/>
        <v>6.555284477128927E-5</v>
      </c>
      <c r="Q18" s="6"/>
    </row>
    <row r="22" spans="7:17" x14ac:dyDescent="0.2">
      <c r="J22" s="7" t="s">
        <v>39</v>
      </c>
      <c r="K22">
        <f>0.225+(-1109*G$14+25237*K$14+12705*P$14+5214*J$14+19829*N$14-8879.108)/E$5</f>
        <v>-5.8914057542115001</v>
      </c>
      <c r="L22" t="s">
        <v>40</v>
      </c>
    </row>
    <row r="23" spans="7:17" x14ac:dyDescent="0.2">
      <c r="M23" s="8" t="s">
        <v>42</v>
      </c>
    </row>
    <row r="24" spans="7:17" x14ac:dyDescent="0.2">
      <c r="J24" s="7" t="s">
        <v>41</v>
      </c>
      <c r="K24">
        <f>(-12.948+(15602*J14+28649*O14+9496*I14+4194*H14+16016*P14+29244.229)/E5)</f>
        <v>8.2465509509532389</v>
      </c>
      <c r="L24" t="s">
        <v>40</v>
      </c>
      <c r="M24" s="8">
        <f>-213.645+55.029*LOG(E5)+(15076*J14+25696*O14+9543*I14+4316*H14+16158*P14+68254)/E5</f>
        <v>8.3317702075816698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CNRS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CRPG</dc:creator>
  <cp:lastModifiedBy>Microsoft Office User</cp:lastModifiedBy>
  <dcterms:created xsi:type="dcterms:W3CDTF">2023-06-20T12:04:21Z</dcterms:created>
  <dcterms:modified xsi:type="dcterms:W3CDTF">2023-08-02T06:05:13Z</dcterms:modified>
</cp:coreProperties>
</file>