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art0521/Documents/Google Drive/Julien Leuthold/Partitioning paper/February 2018/July 2018/May 2019/September 2020/October 2022/July 2023/Tables/"/>
    </mc:Choice>
  </mc:AlternateContent>
  <xr:revisionPtr revIDLastSave="0" documentId="13_ncr:1_{A6CA55AE-A19C-5247-A854-978246AC6B58}" xr6:coauthVersionLast="47" xr6:coauthVersionMax="47" xr10:uidLastSave="{00000000-0000-0000-0000-000000000000}"/>
  <bookViews>
    <workbookView xWindow="1580" yWindow="500" windowWidth="45020" windowHeight="21720" xr2:uid="{246EE596-0CB7-074A-A9F4-94A80C559A94}"/>
  </bookViews>
  <sheets>
    <sheet name="Notes" sheetId="2" r:id="rId1"/>
    <sheet name="Cpx Ds" sheetId="1" r:id="rId2"/>
  </sheets>
  <definedNames>
    <definedName name="_gXY1">#REF!</definedName>
    <definedName name="Ellipse1_1">#REF!</definedName>
    <definedName name="Ellipse1_10">#REF!</definedName>
    <definedName name="Ellipse1_11">#REF!</definedName>
    <definedName name="Ellipse1_12">#REF!</definedName>
    <definedName name="Ellipse1_2">#REF!</definedName>
    <definedName name="Ellipse1_3">#REF!</definedName>
    <definedName name="Ellipse1_4">#REF!</definedName>
    <definedName name="Ellipse1_5">#REF!</definedName>
    <definedName name="Ellipse1_6">#REF!</definedName>
    <definedName name="Ellipse1_7">#REF!</definedName>
    <definedName name="Ellipse1_8">#REF!</definedName>
    <definedName name="Ellipse1_9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42" i="1" l="1"/>
  <c r="CC41" i="1"/>
  <c r="CC43" i="1" l="1"/>
  <c r="CK4" i="1"/>
  <c r="P4" i="1"/>
  <c r="Q4" i="1" s="1"/>
  <c r="AW4" i="1"/>
  <c r="AX4" i="1"/>
  <c r="O4" i="1"/>
  <c r="AC4" i="1" l="1"/>
  <c r="Z4" i="1"/>
  <c r="AB4" i="1"/>
  <c r="AA4" i="1"/>
  <c r="W4" i="1"/>
  <c r="V4" i="1"/>
  <c r="S4" i="1"/>
  <c r="T4" i="1" s="1"/>
  <c r="U4" i="1" s="1"/>
  <c r="R4" i="1"/>
  <c r="AW5" i="1"/>
  <c r="AX5" i="1"/>
  <c r="AW6" i="1"/>
  <c r="AX6" i="1"/>
  <c r="AW7" i="1"/>
  <c r="AX7" i="1"/>
  <c r="AW8" i="1"/>
  <c r="AX8" i="1"/>
  <c r="AW9" i="1"/>
  <c r="AX9" i="1"/>
  <c r="AW10" i="1"/>
  <c r="AX10" i="1"/>
  <c r="AW11" i="1"/>
  <c r="AX11" i="1"/>
  <c r="AW12" i="1"/>
  <c r="AX12" i="1"/>
  <c r="AW13" i="1"/>
  <c r="AX13" i="1"/>
  <c r="AW14" i="1"/>
  <c r="AX14" i="1"/>
  <c r="AW15" i="1"/>
  <c r="AX15" i="1"/>
  <c r="AW16" i="1"/>
  <c r="AX16" i="1"/>
  <c r="AW17" i="1"/>
  <c r="AX17" i="1"/>
  <c r="AW18" i="1"/>
  <c r="AX18" i="1"/>
  <c r="AW19" i="1"/>
  <c r="AX19" i="1"/>
  <c r="AW20" i="1"/>
  <c r="AX20" i="1"/>
  <c r="AW21" i="1"/>
  <c r="AX21" i="1"/>
  <c r="AW22" i="1"/>
  <c r="AX22" i="1"/>
  <c r="AW23" i="1"/>
  <c r="AX23" i="1"/>
  <c r="AW24" i="1"/>
  <c r="AX24" i="1"/>
  <c r="AW25" i="1"/>
  <c r="AX25" i="1"/>
  <c r="AW26" i="1"/>
  <c r="AX26" i="1"/>
  <c r="AW27" i="1"/>
  <c r="AX27" i="1"/>
  <c r="AW28" i="1"/>
  <c r="AX28" i="1"/>
  <c r="AW29" i="1"/>
  <c r="AX29" i="1"/>
  <c r="AW30" i="1"/>
  <c r="AX30" i="1"/>
  <c r="AW31" i="1"/>
  <c r="AX31" i="1"/>
  <c r="AW32" i="1"/>
  <c r="AX32" i="1"/>
  <c r="AW33" i="1"/>
  <c r="AX33" i="1"/>
  <c r="AW34" i="1"/>
  <c r="AX34" i="1"/>
  <c r="AW35" i="1"/>
  <c r="AX35" i="1"/>
  <c r="AW36" i="1"/>
  <c r="AX36" i="1"/>
  <c r="AW37" i="1"/>
  <c r="AX37" i="1"/>
  <c r="AW38" i="1"/>
  <c r="AX38" i="1"/>
  <c r="AW39" i="1"/>
  <c r="AX39" i="1"/>
  <c r="AW40" i="1"/>
  <c r="AX40" i="1"/>
  <c r="AX3" i="1"/>
  <c r="AW3" i="1"/>
  <c r="CK3" i="1"/>
  <c r="CK5" i="1"/>
  <c r="CK6" i="1"/>
  <c r="CK7" i="1"/>
  <c r="CK8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3" i="1"/>
  <c r="O3" i="1"/>
  <c r="X4" i="1" l="1"/>
  <c r="Y4" i="1" s="1"/>
  <c r="AF4" i="1" s="1"/>
  <c r="AH4" i="1" s="1"/>
  <c r="CJ4" i="1" s="1"/>
  <c r="AD4" i="1"/>
  <c r="AE4" i="1"/>
  <c r="AG4" i="1" s="1"/>
  <c r="CI4" i="1" s="1"/>
  <c r="CL4" i="1"/>
  <c r="R7" i="1"/>
  <c r="AB13" i="1"/>
  <c r="AC19" i="1"/>
  <c r="AC25" i="1"/>
  <c r="AB14" i="1"/>
  <c r="AB20" i="1"/>
  <c r="R8" i="1"/>
  <c r="W9" i="1"/>
  <c r="AC15" i="1"/>
  <c r="AA33" i="1"/>
  <c r="S39" i="1"/>
  <c r="S3" i="1"/>
  <c r="AC10" i="1"/>
  <c r="R16" i="1"/>
  <c r="AB34" i="1"/>
  <c r="S40" i="1"/>
  <c r="AA5" i="1"/>
  <c r="S11" i="1"/>
  <c r="AA23" i="1"/>
  <c r="AC29" i="1"/>
  <c r="AB35" i="1"/>
  <c r="AC6" i="1"/>
  <c r="AB12" i="1"/>
  <c r="AC24" i="1"/>
  <c r="Q30" i="1"/>
  <c r="AB30" i="1"/>
  <c r="AB11" i="1"/>
  <c r="Q24" i="1"/>
  <c r="R24" i="1"/>
  <c r="S30" i="1"/>
  <c r="S10" i="1"/>
  <c r="AB24" i="1"/>
  <c r="AB29" i="1"/>
  <c r="AC30" i="1"/>
  <c r="V8" i="1"/>
  <c r="R30" i="1"/>
  <c r="AA3" i="1"/>
  <c r="V40" i="1"/>
  <c r="Z11" i="1"/>
  <c r="W40" i="1"/>
  <c r="Z7" i="1"/>
  <c r="AA11" i="1"/>
  <c r="Z40" i="1"/>
  <c r="V15" i="1"/>
  <c r="AC12" i="1"/>
  <c r="Q6" i="1"/>
  <c r="V34" i="1"/>
  <c r="V35" i="1"/>
  <c r="S6" i="1"/>
  <c r="R19" i="1"/>
  <c r="Z34" i="1"/>
  <c r="AA35" i="1"/>
  <c r="Q3" i="1"/>
  <c r="AB6" i="1"/>
  <c r="V19" i="1"/>
  <c r="AA34" i="1"/>
  <c r="V39" i="1"/>
  <c r="V3" i="1"/>
  <c r="Q8" i="1"/>
  <c r="AB19" i="1"/>
  <c r="Q29" i="1"/>
  <c r="W3" i="1"/>
  <c r="S8" i="1"/>
  <c r="Q10" i="1"/>
  <c r="R29" i="1"/>
  <c r="AC3" i="1"/>
  <c r="AC7" i="1"/>
  <c r="W8" i="1"/>
  <c r="AB10" i="1"/>
  <c r="Z14" i="1"/>
  <c r="Q23" i="1"/>
  <c r="Z8" i="1"/>
  <c r="AA14" i="1"/>
  <c r="V23" i="1"/>
  <c r="Q25" i="1"/>
  <c r="AA8" i="1"/>
  <c r="Z13" i="1"/>
  <c r="R25" i="1"/>
  <c r="AB8" i="1"/>
  <c r="AA13" i="1"/>
  <c r="AB25" i="1"/>
  <c r="AC8" i="1"/>
  <c r="Q5" i="1"/>
  <c r="AC5" i="1"/>
  <c r="Q9" i="1"/>
  <c r="AA17" i="1"/>
  <c r="Z17" i="1"/>
  <c r="W17" i="1"/>
  <c r="AA21" i="1"/>
  <c r="Z21" i="1"/>
  <c r="W21" i="1"/>
  <c r="S21" i="1"/>
  <c r="R21" i="1"/>
  <c r="R5" i="1"/>
  <c r="R9" i="1"/>
  <c r="Q17" i="1"/>
  <c r="S18" i="1"/>
  <c r="R18" i="1"/>
  <c r="AC18" i="1"/>
  <c r="Q18" i="1"/>
  <c r="Q21" i="1"/>
  <c r="S31" i="1"/>
  <c r="R31" i="1"/>
  <c r="AC31" i="1"/>
  <c r="Q31" i="1"/>
  <c r="Z31" i="1"/>
  <c r="W31" i="1"/>
  <c r="V31" i="1"/>
  <c r="AB31" i="1"/>
  <c r="AA31" i="1"/>
  <c r="S5" i="1"/>
  <c r="AA7" i="1"/>
  <c r="S9" i="1"/>
  <c r="AB15" i="1"/>
  <c r="AA16" i="1"/>
  <c r="Z16" i="1"/>
  <c r="W16" i="1"/>
  <c r="R17" i="1"/>
  <c r="V18" i="1"/>
  <c r="V21" i="1"/>
  <c r="Z3" i="1"/>
  <c r="AA6" i="1"/>
  <c r="Z6" i="1"/>
  <c r="AB7" i="1"/>
  <c r="AA10" i="1"/>
  <c r="Z10" i="1"/>
  <c r="W10" i="1"/>
  <c r="Q16" i="1"/>
  <c r="S17" i="1"/>
  <c r="W18" i="1"/>
  <c r="AB21" i="1"/>
  <c r="AA12" i="1"/>
  <c r="Z12" i="1"/>
  <c r="W12" i="1"/>
  <c r="AC21" i="1"/>
  <c r="S27" i="1"/>
  <c r="R27" i="1"/>
  <c r="AC27" i="1"/>
  <c r="Q27" i="1"/>
  <c r="W27" i="1"/>
  <c r="V27" i="1"/>
  <c r="AB27" i="1"/>
  <c r="AA27" i="1"/>
  <c r="Z27" i="1"/>
  <c r="AB3" i="1"/>
  <c r="V5" i="1"/>
  <c r="R6" i="1"/>
  <c r="V9" i="1"/>
  <c r="R10" i="1"/>
  <c r="R11" i="1"/>
  <c r="AC11" i="1"/>
  <c r="Q11" i="1"/>
  <c r="Q12" i="1"/>
  <c r="S16" i="1"/>
  <c r="Z18" i="1"/>
  <c r="W5" i="1"/>
  <c r="R12" i="1"/>
  <c r="R13" i="1"/>
  <c r="AC13" i="1"/>
  <c r="Q13" i="1"/>
  <c r="AA15" i="1"/>
  <c r="Z15" i="1"/>
  <c r="W15" i="1"/>
  <c r="V17" i="1"/>
  <c r="AA18" i="1"/>
  <c r="S22" i="1"/>
  <c r="R22" i="1"/>
  <c r="AC22" i="1"/>
  <c r="Q22" i="1"/>
  <c r="AA22" i="1"/>
  <c r="Z22" i="1"/>
  <c r="R3" i="1"/>
  <c r="Q7" i="1"/>
  <c r="V11" i="1"/>
  <c r="S12" i="1"/>
  <c r="S13" i="1"/>
  <c r="R14" i="1"/>
  <c r="AC14" i="1"/>
  <c r="Q14" i="1"/>
  <c r="Q15" i="1"/>
  <c r="AB17" i="1"/>
  <c r="AB18" i="1"/>
  <c r="V22" i="1"/>
  <c r="AA9" i="1"/>
  <c r="Z9" i="1"/>
  <c r="S7" i="1"/>
  <c r="AB9" i="1"/>
  <c r="W11" i="1"/>
  <c r="V13" i="1"/>
  <c r="S14" i="1"/>
  <c r="R15" i="1"/>
  <c r="V16" i="1"/>
  <c r="AC17" i="1"/>
  <c r="S20" i="1"/>
  <c r="R20" i="1"/>
  <c r="AC20" i="1"/>
  <c r="Q20" i="1"/>
  <c r="AA20" i="1"/>
  <c r="Z20" i="1"/>
  <c r="W22" i="1"/>
  <c r="S26" i="1"/>
  <c r="R26" i="1"/>
  <c r="AC26" i="1"/>
  <c r="Q26" i="1"/>
  <c r="W26" i="1"/>
  <c r="V26" i="1"/>
  <c r="AB26" i="1"/>
  <c r="AA26" i="1"/>
  <c r="Z26" i="1"/>
  <c r="S28" i="1"/>
  <c r="R28" i="1"/>
  <c r="AC28" i="1"/>
  <c r="Q28" i="1"/>
  <c r="W28" i="1"/>
  <c r="V28" i="1"/>
  <c r="AB28" i="1"/>
  <c r="AA28" i="1"/>
  <c r="Z28" i="1"/>
  <c r="AB5" i="1"/>
  <c r="Z5" i="1"/>
  <c r="V6" i="1"/>
  <c r="V7" i="1"/>
  <c r="AC9" i="1"/>
  <c r="V10" i="1"/>
  <c r="W13" i="1"/>
  <c r="V14" i="1"/>
  <c r="S15" i="1"/>
  <c r="AB16" i="1"/>
  <c r="AA19" i="1"/>
  <c r="Z19" i="1"/>
  <c r="W19" i="1"/>
  <c r="S19" i="1"/>
  <c r="V20" i="1"/>
  <c r="AB22" i="1"/>
  <c r="W6" i="1"/>
  <c r="W7" i="1"/>
  <c r="V12" i="1"/>
  <c r="W14" i="1"/>
  <c r="AC16" i="1"/>
  <c r="Q19" i="1"/>
  <c r="W20" i="1"/>
  <c r="AB23" i="1"/>
  <c r="Z38" i="1"/>
  <c r="W38" i="1"/>
  <c r="S38" i="1"/>
  <c r="R38" i="1"/>
  <c r="AC38" i="1"/>
  <c r="Q38" i="1"/>
  <c r="AC23" i="1"/>
  <c r="S33" i="1"/>
  <c r="R33" i="1"/>
  <c r="AC33" i="1"/>
  <c r="Q33" i="1"/>
  <c r="W33" i="1"/>
  <c r="V38" i="1"/>
  <c r="R23" i="1"/>
  <c r="Z36" i="1"/>
  <c r="W36" i="1"/>
  <c r="S36" i="1"/>
  <c r="R36" i="1"/>
  <c r="AC36" i="1"/>
  <c r="Q36" i="1"/>
  <c r="AA38" i="1"/>
  <c r="S23" i="1"/>
  <c r="Z32" i="1"/>
  <c r="W32" i="1"/>
  <c r="R32" i="1"/>
  <c r="AC32" i="1"/>
  <c r="Q32" i="1"/>
  <c r="V33" i="1"/>
  <c r="V36" i="1"/>
  <c r="AB38" i="1"/>
  <c r="Z24" i="1"/>
  <c r="W24" i="1"/>
  <c r="Z25" i="1"/>
  <c r="W25" i="1"/>
  <c r="Z29" i="1"/>
  <c r="W29" i="1"/>
  <c r="Z30" i="1"/>
  <c r="W30" i="1"/>
  <c r="S32" i="1"/>
  <c r="Z35" i="1"/>
  <c r="W35" i="1"/>
  <c r="S35" i="1"/>
  <c r="R35" i="1"/>
  <c r="AC35" i="1"/>
  <c r="Q35" i="1"/>
  <c r="AA36" i="1"/>
  <c r="Z33" i="1"/>
  <c r="AB36" i="1"/>
  <c r="W23" i="1"/>
  <c r="S24" i="1"/>
  <c r="S25" i="1"/>
  <c r="S29" i="1"/>
  <c r="V32" i="1"/>
  <c r="AB33" i="1"/>
  <c r="S37" i="1"/>
  <c r="R37" i="1"/>
  <c r="AC37" i="1"/>
  <c r="Q37" i="1"/>
  <c r="AA37" i="1"/>
  <c r="Z37" i="1"/>
  <c r="W37" i="1"/>
  <c r="AA32" i="1"/>
  <c r="AB32" i="1"/>
  <c r="V37" i="1"/>
  <c r="Z23" i="1"/>
  <c r="V24" i="1"/>
  <c r="V25" i="1"/>
  <c r="V29" i="1"/>
  <c r="V30" i="1"/>
  <c r="S34" i="1"/>
  <c r="R34" i="1"/>
  <c r="AC34" i="1"/>
  <c r="Q34" i="1"/>
  <c r="W34" i="1"/>
  <c r="AB37" i="1"/>
  <c r="AA24" i="1"/>
  <c r="AA25" i="1"/>
  <c r="AA29" i="1"/>
  <c r="AA30" i="1"/>
  <c r="W39" i="1"/>
  <c r="Z39" i="1"/>
  <c r="AA39" i="1"/>
  <c r="AA40" i="1"/>
  <c r="AB39" i="1"/>
  <c r="AB40" i="1"/>
  <c r="Q39" i="1"/>
  <c r="AC39" i="1"/>
  <c r="Q40" i="1"/>
  <c r="AC40" i="1"/>
  <c r="R39" i="1"/>
  <c r="R40" i="1"/>
  <c r="AE5" i="1" l="1"/>
  <c r="AE33" i="1"/>
  <c r="T30" i="1"/>
  <c r="U30" i="1" s="1"/>
  <c r="CL30" i="1" s="1"/>
  <c r="T3" i="1"/>
  <c r="U3" i="1" s="1"/>
  <c r="T8" i="1"/>
  <c r="U8" i="1" s="1"/>
  <c r="T23" i="1"/>
  <c r="U23" i="1" s="1"/>
  <c r="AE11" i="1"/>
  <c r="T25" i="1"/>
  <c r="U25" i="1" s="1"/>
  <c r="AE3" i="1"/>
  <c r="AD8" i="1"/>
  <c r="AE13" i="1"/>
  <c r="T10" i="1"/>
  <c r="U10" i="1" s="1"/>
  <c r="AE8" i="1"/>
  <c r="AD3" i="1"/>
  <c r="AD30" i="1"/>
  <c r="AD6" i="1"/>
  <c r="X25" i="1"/>
  <c r="Y25" i="1" s="1"/>
  <c r="AF25" i="1" s="1"/>
  <c r="AD23" i="1"/>
  <c r="AD25" i="1"/>
  <c r="X8" i="1"/>
  <c r="Y8" i="1" s="1"/>
  <c r="AF8" i="1" s="1"/>
  <c r="X10" i="1"/>
  <c r="Y10" i="1" s="1"/>
  <c r="AF10" i="1" s="1"/>
  <c r="X3" i="1"/>
  <c r="Y3" i="1" s="1"/>
  <c r="AF3" i="1" s="1"/>
  <c r="T6" i="1"/>
  <c r="U6" i="1" s="1"/>
  <c r="AE21" i="1"/>
  <c r="AE39" i="1"/>
  <c r="X5" i="1"/>
  <c r="Y5" i="1" s="1"/>
  <c r="AF5" i="1" s="1"/>
  <c r="T5" i="1"/>
  <c r="U5" i="1" s="1"/>
  <c r="AD5" i="1"/>
  <c r="AE24" i="1"/>
  <c r="AE15" i="1"/>
  <c r="X12" i="1"/>
  <c r="Y12" i="1" s="1"/>
  <c r="AF12" i="1" s="1"/>
  <c r="T12" i="1"/>
  <c r="U12" i="1" s="1"/>
  <c r="AD12" i="1"/>
  <c r="T27" i="1"/>
  <c r="U27" i="1" s="1"/>
  <c r="AD27" i="1"/>
  <c r="X27" i="1"/>
  <c r="Y27" i="1" s="1"/>
  <c r="AF27" i="1" s="1"/>
  <c r="AE17" i="1"/>
  <c r="AE19" i="1"/>
  <c r="AE22" i="1"/>
  <c r="T31" i="1"/>
  <c r="U31" i="1" s="1"/>
  <c r="AD31" i="1"/>
  <c r="X31" i="1"/>
  <c r="Y31" i="1" s="1"/>
  <c r="AF31" i="1" s="1"/>
  <c r="T34" i="1"/>
  <c r="U34" i="1" s="1"/>
  <c r="AD34" i="1"/>
  <c r="X34" i="1"/>
  <c r="Y34" i="1" s="1"/>
  <c r="AF34" i="1" s="1"/>
  <c r="AE26" i="1"/>
  <c r="T11" i="1"/>
  <c r="U11" i="1" s="1"/>
  <c r="AD11" i="1"/>
  <c r="X11" i="1"/>
  <c r="Y11" i="1" s="1"/>
  <c r="AF11" i="1" s="1"/>
  <c r="AE10" i="1"/>
  <c r="AE6" i="1"/>
  <c r="X17" i="1"/>
  <c r="Y17" i="1" s="1"/>
  <c r="AF17" i="1" s="1"/>
  <c r="AD17" i="1"/>
  <c r="T17" i="1"/>
  <c r="U17" i="1" s="1"/>
  <c r="AD24" i="1"/>
  <c r="T40" i="1"/>
  <c r="U40" i="1" s="1"/>
  <c r="AD40" i="1"/>
  <c r="X40" i="1"/>
  <c r="Y40" i="1" s="1"/>
  <c r="AF40" i="1" s="1"/>
  <c r="AE37" i="1"/>
  <c r="X24" i="1"/>
  <c r="Y24" i="1" s="1"/>
  <c r="AF24" i="1" s="1"/>
  <c r="AE34" i="1"/>
  <c r="AE14" i="1"/>
  <c r="AE20" i="1"/>
  <c r="T13" i="1"/>
  <c r="U13" i="1" s="1"/>
  <c r="AD13" i="1"/>
  <c r="X13" i="1"/>
  <c r="Y13" i="1" s="1"/>
  <c r="AF13" i="1" s="1"/>
  <c r="X9" i="1"/>
  <c r="Y9" i="1" s="1"/>
  <c r="AF9" i="1" s="1"/>
  <c r="AD9" i="1"/>
  <c r="T9" i="1"/>
  <c r="U9" i="1" s="1"/>
  <c r="AE25" i="1"/>
  <c r="T24" i="1"/>
  <c r="U24" i="1" s="1"/>
  <c r="X35" i="1"/>
  <c r="Y35" i="1" s="1"/>
  <c r="AF35" i="1" s="1"/>
  <c r="T35" i="1"/>
  <c r="U35" i="1" s="1"/>
  <c r="AD35" i="1"/>
  <c r="AE12" i="1"/>
  <c r="T37" i="1"/>
  <c r="U37" i="1" s="1"/>
  <c r="AD37" i="1"/>
  <c r="X37" i="1"/>
  <c r="Y37" i="1" s="1"/>
  <c r="AF37" i="1" s="1"/>
  <c r="AE28" i="1"/>
  <c r="T20" i="1"/>
  <c r="U20" i="1" s="1"/>
  <c r="AD20" i="1"/>
  <c r="X20" i="1"/>
  <c r="Y20" i="1" s="1"/>
  <c r="AF20" i="1" s="1"/>
  <c r="AE18" i="1"/>
  <c r="X21" i="1"/>
  <c r="Y21" i="1" s="1"/>
  <c r="AF21" i="1" s="1"/>
  <c r="T21" i="1"/>
  <c r="U21" i="1" s="1"/>
  <c r="AD21" i="1"/>
  <c r="X23" i="1"/>
  <c r="Y23" i="1" s="1"/>
  <c r="AF23" i="1" s="1"/>
  <c r="X29" i="1"/>
  <c r="Y29" i="1" s="1"/>
  <c r="AF29" i="1" s="1"/>
  <c r="AE32" i="1"/>
  <c r="X19" i="1"/>
  <c r="Y19" i="1" s="1"/>
  <c r="AF19" i="1" s="1"/>
  <c r="AD19" i="1"/>
  <c r="T19" i="1"/>
  <c r="U19" i="1" s="1"/>
  <c r="AD10" i="1"/>
  <c r="X6" i="1"/>
  <c r="Y6" i="1" s="1"/>
  <c r="AF6" i="1" s="1"/>
  <c r="AE7" i="1"/>
  <c r="T33" i="1"/>
  <c r="U33" i="1" s="1"/>
  <c r="AD33" i="1"/>
  <c r="X33" i="1"/>
  <c r="Y33" i="1" s="1"/>
  <c r="AF33" i="1" s="1"/>
  <c r="T14" i="1"/>
  <c r="U14" i="1" s="1"/>
  <c r="AD14" i="1"/>
  <c r="X14" i="1"/>
  <c r="Y14" i="1" s="1"/>
  <c r="AF14" i="1" s="1"/>
  <c r="T26" i="1"/>
  <c r="U26" i="1" s="1"/>
  <c r="AD26" i="1"/>
  <c r="X26" i="1"/>
  <c r="Y26" i="1" s="1"/>
  <c r="AF26" i="1" s="1"/>
  <c r="AD29" i="1"/>
  <c r="T39" i="1"/>
  <c r="U39" i="1" s="1"/>
  <c r="AD39" i="1"/>
  <c r="X39" i="1"/>
  <c r="Y39" i="1" s="1"/>
  <c r="AF39" i="1" s="1"/>
  <c r="AE40" i="1"/>
  <c r="AE30" i="1"/>
  <c r="T29" i="1"/>
  <c r="U29" i="1" s="1"/>
  <c r="X38" i="1"/>
  <c r="Y38" i="1" s="1"/>
  <c r="AF38" i="1" s="1"/>
  <c r="T38" i="1"/>
  <c r="U38" i="1" s="1"/>
  <c r="AD38" i="1"/>
  <c r="X16" i="1"/>
  <c r="Y16" i="1" s="1"/>
  <c r="AF16" i="1" s="1"/>
  <c r="T16" i="1"/>
  <c r="U16" i="1" s="1"/>
  <c r="AD16" i="1"/>
  <c r="AE16" i="1"/>
  <c r="AE31" i="1"/>
  <c r="T18" i="1"/>
  <c r="U18" i="1" s="1"/>
  <c r="AD18" i="1"/>
  <c r="X18" i="1"/>
  <c r="Y18" i="1" s="1"/>
  <c r="AF18" i="1" s="1"/>
  <c r="AE36" i="1"/>
  <c r="T22" i="1"/>
  <c r="U22" i="1" s="1"/>
  <c r="AD22" i="1"/>
  <c r="X22" i="1"/>
  <c r="Y22" i="1" s="1"/>
  <c r="AF22" i="1" s="1"/>
  <c r="AE29" i="1"/>
  <c r="X32" i="1"/>
  <c r="Y32" i="1" s="1"/>
  <c r="AF32" i="1" s="1"/>
  <c r="AD32" i="1"/>
  <c r="T32" i="1"/>
  <c r="U32" i="1" s="1"/>
  <c r="AE38" i="1"/>
  <c r="T28" i="1"/>
  <c r="U28" i="1" s="1"/>
  <c r="AD28" i="1"/>
  <c r="X28" i="1"/>
  <c r="Y28" i="1" s="1"/>
  <c r="AF28" i="1" s="1"/>
  <c r="AE23" i="1"/>
  <c r="X30" i="1"/>
  <c r="Y30" i="1" s="1"/>
  <c r="AF30" i="1" s="1"/>
  <c r="X36" i="1"/>
  <c r="Y36" i="1" s="1"/>
  <c r="AF36" i="1" s="1"/>
  <c r="T36" i="1"/>
  <c r="U36" i="1" s="1"/>
  <c r="AD36" i="1"/>
  <c r="AE9" i="1"/>
  <c r="X15" i="1"/>
  <c r="Y15" i="1" s="1"/>
  <c r="AF15" i="1" s="1"/>
  <c r="T15" i="1"/>
  <c r="U15" i="1" s="1"/>
  <c r="AD15" i="1"/>
  <c r="T7" i="1"/>
  <c r="U7" i="1" s="1"/>
  <c r="AD7" i="1"/>
  <c r="X7" i="1"/>
  <c r="Y7" i="1" s="1"/>
  <c r="AF7" i="1" s="1"/>
  <c r="AE27" i="1"/>
  <c r="AE35" i="1"/>
  <c r="AH30" i="1" l="1"/>
  <c r="CJ30" i="1" s="1"/>
  <c r="CL22" i="1"/>
  <c r="CL3" i="1"/>
  <c r="CL8" i="1"/>
  <c r="CL10" i="1"/>
  <c r="CL17" i="1"/>
  <c r="CL38" i="1"/>
  <c r="CL37" i="1"/>
  <c r="CL24" i="1"/>
  <c r="CL11" i="1"/>
  <c r="CL6" i="1"/>
  <c r="CL31" i="1"/>
  <c r="CL14" i="1"/>
  <c r="CL26" i="1"/>
  <c r="CL23" i="1"/>
  <c r="CL13" i="1"/>
  <c r="CL7" i="1"/>
  <c r="CL18" i="1"/>
  <c r="CL33" i="1"/>
  <c r="CL27" i="1"/>
  <c r="CL9" i="1"/>
  <c r="CL5" i="1"/>
  <c r="CL21" i="1"/>
  <c r="CL32" i="1"/>
  <c r="CL39" i="1"/>
  <c r="CL16" i="1"/>
  <c r="CL19" i="1"/>
  <c r="CL20" i="1"/>
  <c r="CL40" i="1"/>
  <c r="CL12" i="1"/>
  <c r="CL25" i="1"/>
  <c r="CL36" i="1"/>
  <c r="CL29" i="1"/>
  <c r="CL35" i="1"/>
  <c r="CL28" i="1"/>
  <c r="CL15" i="1"/>
  <c r="CL34" i="1"/>
  <c r="AH22" i="1"/>
  <c r="CJ22" i="1" s="1"/>
  <c r="AH37" i="1"/>
  <c r="CJ37" i="1" s="1"/>
  <c r="AH13" i="1"/>
  <c r="CJ13" i="1" s="1"/>
  <c r="AH14" i="1"/>
  <c r="CJ14" i="1" s="1"/>
  <c r="AH29" i="1"/>
  <c r="CJ29" i="1" s="1"/>
  <c r="AH8" i="1"/>
  <c r="CJ8" i="1" s="1"/>
  <c r="AG29" i="1"/>
  <c r="CI29" i="1" s="1"/>
  <c r="AG31" i="1"/>
  <c r="CI31" i="1" s="1"/>
  <c r="AG38" i="1"/>
  <c r="CI38" i="1" s="1"/>
  <c r="AG25" i="1"/>
  <c r="CI25" i="1" s="1"/>
  <c r="AH3" i="1"/>
  <c r="CJ3" i="1" s="1"/>
  <c r="AH31" i="1"/>
  <c r="CJ31" i="1" s="1"/>
  <c r="AG16" i="1"/>
  <c r="CI16" i="1" s="1"/>
  <c r="AH34" i="1"/>
  <c r="CJ34" i="1" s="1"/>
  <c r="AH6" i="1"/>
  <c r="CJ6" i="1" s="1"/>
  <c r="AG3" i="1"/>
  <c r="CI3" i="1" s="1"/>
  <c r="AH20" i="1"/>
  <c r="CJ20" i="1" s="1"/>
  <c r="AH5" i="1"/>
  <c r="CJ5" i="1" s="1"/>
  <c r="AH39" i="1"/>
  <c r="CJ39" i="1" s="1"/>
  <c r="AH21" i="1"/>
  <c r="CJ21" i="1" s="1"/>
  <c r="AH35" i="1"/>
  <c r="CJ35" i="1" s="1"/>
  <c r="AH24" i="1"/>
  <c r="CJ24" i="1" s="1"/>
  <c r="AH27" i="1"/>
  <c r="CJ27" i="1" s="1"/>
  <c r="AG8" i="1"/>
  <c r="CI8" i="1" s="1"/>
  <c r="AG9" i="1"/>
  <c r="CI9" i="1" s="1"/>
  <c r="AG23" i="1"/>
  <c r="CI23" i="1" s="1"/>
  <c r="AH40" i="1"/>
  <c r="CJ40" i="1" s="1"/>
  <c r="AH19" i="1"/>
  <c r="CJ19" i="1" s="1"/>
  <c r="AH38" i="1"/>
  <c r="CJ38" i="1" s="1"/>
  <c r="AH23" i="1"/>
  <c r="CJ23" i="1" s="1"/>
  <c r="AG21" i="1"/>
  <c r="CI21" i="1" s="1"/>
  <c r="AG7" i="1"/>
  <c r="CI7" i="1" s="1"/>
  <c r="AG18" i="1"/>
  <c r="CI18" i="1" s="1"/>
  <c r="AG37" i="1"/>
  <c r="CI37" i="1" s="1"/>
  <c r="AG26" i="1"/>
  <c r="CI26" i="1" s="1"/>
  <c r="AG13" i="1"/>
  <c r="CI13" i="1" s="1"/>
  <c r="AH15" i="1"/>
  <c r="CJ15" i="1" s="1"/>
  <c r="AH10" i="1"/>
  <c r="CJ10" i="1" s="1"/>
  <c r="AH32" i="1"/>
  <c r="CJ32" i="1" s="1"/>
  <c r="AH26" i="1"/>
  <c r="CJ26" i="1" s="1"/>
  <c r="AH16" i="1"/>
  <c r="CJ16" i="1" s="1"/>
  <c r="AG28" i="1"/>
  <c r="CI28" i="1" s="1"/>
  <c r="AH9" i="1"/>
  <c r="CJ9" i="1" s="1"/>
  <c r="AH12" i="1"/>
  <c r="CJ12" i="1" s="1"/>
  <c r="AG15" i="1"/>
  <c r="CI15" i="1" s="1"/>
  <c r="AG11" i="1"/>
  <c r="CI11" i="1" s="1"/>
  <c r="AH36" i="1"/>
  <c r="CJ36" i="1" s="1"/>
  <c r="AG32" i="1"/>
  <c r="CI32" i="1" s="1"/>
  <c r="AG24" i="1"/>
  <c r="CI24" i="1" s="1"/>
  <c r="AH25" i="1"/>
  <c r="CJ25" i="1" s="1"/>
  <c r="AG35" i="1"/>
  <c r="CI35" i="1" s="1"/>
  <c r="AH17" i="1"/>
  <c r="CJ17" i="1" s="1"/>
  <c r="AG27" i="1"/>
  <c r="CI27" i="1" s="1"/>
  <c r="AG36" i="1"/>
  <c r="CI36" i="1" s="1"/>
  <c r="AG12" i="1"/>
  <c r="CI12" i="1" s="1"/>
  <c r="AG20" i="1"/>
  <c r="CI20" i="1" s="1"/>
  <c r="AG6" i="1"/>
  <c r="CI6" i="1" s="1"/>
  <c r="AG22" i="1"/>
  <c r="CI22" i="1" s="1"/>
  <c r="AH7" i="1"/>
  <c r="CJ7" i="1" s="1"/>
  <c r="AH28" i="1"/>
  <c r="CJ28" i="1" s="1"/>
  <c r="AH18" i="1"/>
  <c r="CJ18" i="1" s="1"/>
  <c r="AG30" i="1"/>
  <c r="CI30" i="1" s="1"/>
  <c r="AH33" i="1"/>
  <c r="CJ33" i="1" s="1"/>
  <c r="AG14" i="1"/>
  <c r="CI14" i="1" s="1"/>
  <c r="AG10" i="1"/>
  <c r="CI10" i="1" s="1"/>
  <c r="AG19" i="1"/>
  <c r="CI19" i="1" s="1"/>
  <c r="AG33" i="1"/>
  <c r="CI33" i="1" s="1"/>
  <c r="AG40" i="1"/>
  <c r="CI40" i="1" s="1"/>
  <c r="AG34" i="1"/>
  <c r="CI34" i="1" s="1"/>
  <c r="AH11" i="1"/>
  <c r="CJ11" i="1" s="1"/>
  <c r="AG17" i="1"/>
  <c r="CI17" i="1" s="1"/>
  <c r="AG39" i="1"/>
  <c r="CI39" i="1" s="1"/>
  <c r="AG5" i="1"/>
  <c r="CI5" i="1" s="1"/>
</calcChain>
</file>

<file path=xl/sharedStrings.xml><?xml version="1.0" encoding="utf-8"?>
<sst xmlns="http://schemas.openxmlformats.org/spreadsheetml/2006/main" count="218" uniqueCount="130">
  <si>
    <t>Start Mat</t>
  </si>
  <si>
    <t>Run #</t>
  </si>
  <si>
    <t>T</t>
  </si>
  <si>
    <t>bright or dark?</t>
  </si>
  <si>
    <t>ΔNNO</t>
  </si>
  <si>
    <t>DLa</t>
  </si>
  <si>
    <t>DCe</t>
  </si>
  <si>
    <t>DPr</t>
  </si>
  <si>
    <t>DNd</t>
  </si>
  <si>
    <t>DSm</t>
  </si>
  <si>
    <t>DEu</t>
  </si>
  <si>
    <t>DGd</t>
  </si>
  <si>
    <t>DTb</t>
  </si>
  <si>
    <t>DDy</t>
  </si>
  <si>
    <t>DY</t>
  </si>
  <si>
    <t>DHo</t>
  </si>
  <si>
    <t>DEr</t>
  </si>
  <si>
    <t>DTm</t>
  </si>
  <si>
    <t>DYb</t>
  </si>
  <si>
    <t>DLu</t>
  </si>
  <si>
    <t>sdDLa</t>
  </si>
  <si>
    <t>sdDCe</t>
  </si>
  <si>
    <t>sdDPr</t>
  </si>
  <si>
    <t>sdDNd</t>
  </si>
  <si>
    <t>sdDSm</t>
  </si>
  <si>
    <t>sdDEu</t>
  </si>
  <si>
    <t>sdDGd</t>
  </si>
  <si>
    <t>sdDTb</t>
  </si>
  <si>
    <t>sdDDy</t>
  </si>
  <si>
    <t>sdDY</t>
  </si>
  <si>
    <t>sdDHo</t>
  </si>
  <si>
    <t>sdDEr</t>
  </si>
  <si>
    <t>sdDTm</t>
  </si>
  <si>
    <t>sdDYb</t>
  </si>
  <si>
    <t>sdDLu</t>
  </si>
  <si>
    <t>D0</t>
  </si>
  <si>
    <t>E</t>
  </si>
  <si>
    <t>r0</t>
  </si>
  <si>
    <t>sd D0</t>
  </si>
  <si>
    <t>sd E</t>
  </si>
  <si>
    <t>sd r0</t>
  </si>
  <si>
    <t>TiO2</t>
  </si>
  <si>
    <t>Al2O3</t>
  </si>
  <si>
    <t>Cr2O3</t>
  </si>
  <si>
    <t>FeO</t>
  </si>
  <si>
    <t>MnO</t>
  </si>
  <si>
    <t>MgO</t>
  </si>
  <si>
    <t>CaO</t>
  </si>
  <si>
    <t>Na2O</t>
  </si>
  <si>
    <t>Total</t>
  </si>
  <si>
    <t>Factor</t>
  </si>
  <si>
    <t>Ti</t>
  </si>
  <si>
    <t>Al(tot)</t>
  </si>
  <si>
    <t>Aliv</t>
  </si>
  <si>
    <t>Alvi</t>
  </si>
  <si>
    <t>Cr</t>
  </si>
  <si>
    <t>Fe(tot)</t>
  </si>
  <si>
    <t>Fe3+</t>
  </si>
  <si>
    <t>Fe2+</t>
  </si>
  <si>
    <t>Mn</t>
  </si>
  <si>
    <t>Mg</t>
  </si>
  <si>
    <t>Ca</t>
  </si>
  <si>
    <t>Na</t>
  </si>
  <si>
    <t>sum</t>
  </si>
  <si>
    <t>Mg/(Mg+FeT)</t>
  </si>
  <si>
    <t>Mg/(Mg+Fe2)</t>
  </si>
  <si>
    <t>11JL33</t>
  </si>
  <si>
    <t>bright</t>
  </si>
  <si>
    <t>dark</t>
  </si>
  <si>
    <t>run171</t>
  </si>
  <si>
    <t>B62/2</t>
  </si>
  <si>
    <t>run164</t>
  </si>
  <si>
    <t>run246</t>
  </si>
  <si>
    <t>run170</t>
  </si>
  <si>
    <t>run152</t>
  </si>
  <si>
    <t>run166</t>
  </si>
  <si>
    <t>run193</t>
  </si>
  <si>
    <t>run213</t>
  </si>
  <si>
    <t>run216</t>
  </si>
  <si>
    <t>run251</t>
  </si>
  <si>
    <t>run63</t>
  </si>
  <si>
    <t>run165</t>
  </si>
  <si>
    <t>run192</t>
  </si>
  <si>
    <t>run215</t>
  </si>
  <si>
    <t>run225</t>
  </si>
  <si>
    <t>run52</t>
  </si>
  <si>
    <t>run218</t>
  </si>
  <si>
    <t>run219</t>
  </si>
  <si>
    <t>run223</t>
  </si>
  <si>
    <t>run56</t>
  </si>
  <si>
    <t>run57</t>
  </si>
  <si>
    <t>run58</t>
  </si>
  <si>
    <t>run114/1</t>
  </si>
  <si>
    <t>run191</t>
  </si>
  <si>
    <t>run212</t>
  </si>
  <si>
    <t>run245</t>
  </si>
  <si>
    <t>run247</t>
  </si>
  <si>
    <t>run250</t>
  </si>
  <si>
    <t>run222</t>
  </si>
  <si>
    <t>E(WB)</t>
  </si>
  <si>
    <t>r0(WB)</t>
  </si>
  <si>
    <t>V2O3</t>
  </si>
  <si>
    <t>NiO</t>
  </si>
  <si>
    <t>K2O</t>
  </si>
  <si>
    <t>P2O5</t>
  </si>
  <si>
    <t>Fe2O3</t>
  </si>
  <si>
    <t>Glass</t>
  </si>
  <si>
    <t>XMg(M1) FeT</t>
  </si>
  <si>
    <t>XMg(M1) Fe2</t>
  </si>
  <si>
    <t>Mg#(L) FeT</t>
  </si>
  <si>
    <t>Mg#(L) Fe2</t>
  </si>
  <si>
    <t>D0(WB)FeT</t>
  </si>
  <si>
    <t>D0(WB)Fe2</t>
  </si>
  <si>
    <t>SiO2 (glass)</t>
  </si>
  <si>
    <t>Clinopyroxene</t>
  </si>
  <si>
    <t>Partition coefficients</t>
  </si>
  <si>
    <t>Lattice strain fit parameters</t>
  </si>
  <si>
    <t>uncertainties</t>
  </si>
  <si>
    <t>Uncertainties</t>
  </si>
  <si>
    <t>Wood &amp; Blundy (1997) values</t>
  </si>
  <si>
    <t>SiO2 (wt%)</t>
  </si>
  <si>
    <t>Si (apfu)</t>
  </si>
  <si>
    <r>
      <t>Leuthold J</t>
    </r>
    <r>
      <rPr>
        <vertAlign val="superscript"/>
        <sz val="12"/>
        <rFont val="Arial"/>
        <family val="2"/>
      </rPr>
      <t>1*</t>
    </r>
    <r>
      <rPr>
        <sz val="12"/>
        <rFont val="Arial"/>
        <family val="2"/>
      </rPr>
      <t>, Blundy JD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, Ulmer P</t>
    </r>
    <r>
      <rPr>
        <vertAlign val="superscript"/>
        <sz val="12"/>
        <rFont val="Arial"/>
        <family val="2"/>
      </rPr>
      <t>1</t>
    </r>
  </si>
  <si>
    <t>Trace element partitioning in basaltic systems as a function of oxygen fugacity</t>
  </si>
  <si>
    <t>Contrib Mineral Petrol</t>
  </si>
  <si>
    <r>
      <t>1</t>
    </r>
    <r>
      <rPr>
        <sz val="12"/>
        <color theme="1"/>
        <rFont val="Calibri"/>
        <family val="2"/>
        <scheme val="minor"/>
      </rPr>
      <t xml:space="preserve"> Institute of Geochemistry and Petrology, Department of Earth Sciences, ETH Zürich, Zürich, Switzerland</t>
    </r>
  </si>
  <si>
    <r>
      <t>2</t>
    </r>
    <r>
      <rPr>
        <sz val="12"/>
        <color theme="1"/>
        <rFont val="Calibri"/>
        <family val="2"/>
        <scheme val="minor"/>
      </rPr>
      <t xml:space="preserve"> School of Earth Sciences, University of Bristol, BS8 1RJ, Bristol, United Kingdom</t>
    </r>
  </si>
  <si>
    <t>* corresponding author present address: Inst. of Geochemistry and Petrology, Clausiusstrasse 25, 8092 ETH Zürich, Switzerland, julien.leuthold@gmail.com</t>
  </si>
  <si>
    <t>Appendix Table 4</t>
  </si>
  <si>
    <t>Clinopyroxene-melt REE partition coefficients and lattice strain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</si>
</sst>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0" xfId="1" applyFont="1"/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10" fillId="0" borderId="0" xfId="1" applyFont="1" applyAlignment="1">
      <alignment horizontal="left" wrapText="1"/>
    </xf>
    <xf numFmtId="0" fontId="5" fillId="0" borderId="0" xfId="1" applyAlignment="1">
      <alignment horizontal="left" wrapText="1"/>
    </xf>
  </cellXfs>
  <cellStyles count="2">
    <cellStyle name="Normal" xfId="0" builtinId="0"/>
    <cellStyle name="Normal 2" xfId="1" xr:uid="{CD918A8B-AD63-944B-93C7-8BF429A70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'Cpx Ds'!$CL$2</c:f>
              <c:strCache>
                <c:ptCount val="1"/>
                <c:pt idx="0">
                  <c:v>r0(WB)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1.4999999999999999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'Cpx Ds'!$CE$3:$CE$40</c:f>
              <c:numCache>
                <c:formatCode>General</c:formatCode>
                <c:ptCount val="38"/>
                <c:pt idx="0">
                  <c:v>1.032</c:v>
                </c:pt>
                <c:pt idx="1">
                  <c:v>1.0489999999999999</c:v>
                </c:pt>
                <c:pt idx="2">
                  <c:v>1.0309999999999999</c:v>
                </c:pt>
                <c:pt idx="3">
                  <c:v>1.012</c:v>
                </c:pt>
                <c:pt idx="4">
                  <c:v>1.038</c:v>
                </c:pt>
                <c:pt idx="5">
                  <c:v>1.0249999999999999</c:v>
                </c:pt>
                <c:pt idx="6">
                  <c:v>1.018</c:v>
                </c:pt>
                <c:pt idx="7">
                  <c:v>1.0229999999999999</c:v>
                </c:pt>
                <c:pt idx="8">
                  <c:v>1.0369999999999999</c:v>
                </c:pt>
                <c:pt idx="9">
                  <c:v>1.026</c:v>
                </c:pt>
                <c:pt idx="10">
                  <c:v>1.0369999999999999</c:v>
                </c:pt>
                <c:pt idx="11">
                  <c:v>1.0269999999999999</c:v>
                </c:pt>
                <c:pt idx="12">
                  <c:v>1.0249999999999999</c:v>
                </c:pt>
                <c:pt idx="13">
                  <c:v>1.0269999999999999</c:v>
                </c:pt>
                <c:pt idx="14">
                  <c:v>1.03</c:v>
                </c:pt>
                <c:pt idx="15">
                  <c:v>1.0189999999999999</c:v>
                </c:pt>
                <c:pt idx="16">
                  <c:v>1.0269999999999999</c:v>
                </c:pt>
                <c:pt idx="17">
                  <c:v>1.0169999999999999</c:v>
                </c:pt>
                <c:pt idx="18">
                  <c:v>1.016</c:v>
                </c:pt>
                <c:pt idx="19">
                  <c:v>1.0329999999999999</c:v>
                </c:pt>
                <c:pt idx="20">
                  <c:v>1.03</c:v>
                </c:pt>
                <c:pt idx="21">
                  <c:v>1.024</c:v>
                </c:pt>
                <c:pt idx="22">
                  <c:v>1.0309999999999999</c:v>
                </c:pt>
                <c:pt idx="23">
                  <c:v>1.024</c:v>
                </c:pt>
                <c:pt idx="24">
                  <c:v>1.0029999999999999</c:v>
                </c:pt>
                <c:pt idx="25">
                  <c:v>1.026</c:v>
                </c:pt>
                <c:pt idx="26">
                  <c:v>1.03</c:v>
                </c:pt>
                <c:pt idx="27">
                  <c:v>1.028</c:v>
                </c:pt>
                <c:pt idx="28">
                  <c:v>1.012</c:v>
                </c:pt>
                <c:pt idx="29">
                  <c:v>1.0269999999999999</c:v>
                </c:pt>
                <c:pt idx="30">
                  <c:v>1.024</c:v>
                </c:pt>
                <c:pt idx="31">
                  <c:v>1.018</c:v>
                </c:pt>
                <c:pt idx="32">
                  <c:v>1.0189999999999999</c:v>
                </c:pt>
                <c:pt idx="33">
                  <c:v>1.0209999999999999</c:v>
                </c:pt>
                <c:pt idx="34">
                  <c:v>1.032</c:v>
                </c:pt>
                <c:pt idx="35">
                  <c:v>1.026</c:v>
                </c:pt>
                <c:pt idx="36">
                  <c:v>1.024</c:v>
                </c:pt>
                <c:pt idx="37">
                  <c:v>1.0269999999999999</c:v>
                </c:pt>
              </c:numCache>
            </c:numRef>
          </c:xVal>
          <c:yVal>
            <c:numRef>
              <c:f>'Cpx Ds'!$CL$3:$CL$40</c:f>
              <c:numCache>
                <c:formatCode>0.000</c:formatCode>
                <c:ptCount val="38"/>
                <c:pt idx="0">
                  <c:v>1.0247476900297674</c:v>
                </c:pt>
                <c:pt idx="1">
                  <c:v>1.0298088901334452</c:v>
                </c:pt>
                <c:pt idx="2">
                  <c:v>1.0266666633903199</c:v>
                </c:pt>
                <c:pt idx="3">
                  <c:v>1.0267380868249587</c:v>
                </c:pt>
                <c:pt idx="4">
                  <c:v>1.0291383311657663</c:v>
                </c:pt>
                <c:pt idx="5">
                  <c:v>1.0282605825058044</c:v>
                </c:pt>
                <c:pt idx="6">
                  <c:v>1.0278403059277541</c:v>
                </c:pt>
                <c:pt idx="7">
                  <c:v>1.0288216066558578</c:v>
                </c:pt>
                <c:pt idx="8">
                  <c:v>1.0282830116385473</c:v>
                </c:pt>
                <c:pt idx="9">
                  <c:v>1.0280111486964203</c:v>
                </c:pt>
                <c:pt idx="10">
                  <c:v>1.0284957363996388</c:v>
                </c:pt>
                <c:pt idx="11">
                  <c:v>1.0261434141231496</c:v>
                </c:pt>
                <c:pt idx="12">
                  <c:v>1.0290315130987131</c:v>
                </c:pt>
                <c:pt idx="13">
                  <c:v>1.0262276405969413</c:v>
                </c:pt>
                <c:pt idx="14">
                  <c:v>1.0299410040837791</c:v>
                </c:pt>
                <c:pt idx="15">
                  <c:v>1.0286645910093999</c:v>
                </c:pt>
                <c:pt idx="16">
                  <c:v>1.0287314283825955</c:v>
                </c:pt>
                <c:pt idx="17">
                  <c:v>1.0303122889440359</c:v>
                </c:pt>
                <c:pt idx="18">
                  <c:v>1.0276301383044046</c:v>
                </c:pt>
                <c:pt idx="19">
                  <c:v>1.0283502776833415</c:v>
                </c:pt>
                <c:pt idx="20">
                  <c:v>1.0293716343342276</c:v>
                </c:pt>
                <c:pt idx="21">
                  <c:v>1.0296768353901113</c:v>
                </c:pt>
                <c:pt idx="22">
                  <c:v>1.0289986237512219</c:v>
                </c:pt>
                <c:pt idx="23">
                  <c:v>1.0291028031440188</c:v>
                </c:pt>
                <c:pt idx="24">
                  <c:v>1.0251534673906375</c:v>
                </c:pt>
                <c:pt idx="25">
                  <c:v>1.0287736498879589</c:v>
                </c:pt>
                <c:pt idx="26">
                  <c:v>1.0293665443235824</c:v>
                </c:pt>
                <c:pt idx="27">
                  <c:v>1.0305541106412779</c:v>
                </c:pt>
                <c:pt idx="28">
                  <c:v>1.0279522265118606</c:v>
                </c:pt>
                <c:pt idx="29">
                  <c:v>1.0314886534562113</c:v>
                </c:pt>
                <c:pt idx="30">
                  <c:v>1.028720299735475</c:v>
                </c:pt>
                <c:pt idx="31">
                  <c:v>1.0283699330833007</c:v>
                </c:pt>
                <c:pt idx="32">
                  <c:v>1.0256481829650224</c:v>
                </c:pt>
                <c:pt idx="33">
                  <c:v>1.0290908564174623</c:v>
                </c:pt>
                <c:pt idx="34">
                  <c:v>1.0279348965073198</c:v>
                </c:pt>
                <c:pt idx="35">
                  <c:v>1.0279251232963527</c:v>
                </c:pt>
                <c:pt idx="36">
                  <c:v>1.0264048936208023</c:v>
                </c:pt>
                <c:pt idx="37">
                  <c:v>1.0264184229045881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D9-3B4A-8221-3EC72A0C4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625808"/>
        <c:axId val="645181088"/>
      </c:scatterChart>
      <c:valAx>
        <c:axId val="645625808"/>
        <c:scaling>
          <c:orientation val="minMax"/>
          <c:min val="0.9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181088"/>
        <c:crosses val="autoZero"/>
        <c:crossBetween val="midCat"/>
      </c:valAx>
      <c:valAx>
        <c:axId val="645181088"/>
        <c:scaling>
          <c:orientation val="minMax"/>
          <c:max val="1.04"/>
          <c:min val="1.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625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'Cpx Ds'!$CI$2</c:f>
              <c:strCache>
                <c:ptCount val="1"/>
                <c:pt idx="0">
                  <c:v>D0(WB)FeT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x"/>
            <c:errBarType val="both"/>
            <c:errValType val="fixedVal"/>
            <c:noEndCap val="0"/>
            <c:val val="0.0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'Cpx Ds'!$CC$3:$CC$40</c:f>
              <c:numCache>
                <c:formatCode>General</c:formatCode>
                <c:ptCount val="38"/>
                <c:pt idx="0">
                  <c:v>0.52</c:v>
                </c:pt>
                <c:pt idx="1">
                  <c:v>0.496</c:v>
                </c:pt>
                <c:pt idx="2">
                  <c:v>0.33800000000000002</c:v>
                </c:pt>
                <c:pt idx="3">
                  <c:v>0.63700000000000001</c:v>
                </c:pt>
                <c:pt idx="4">
                  <c:v>0.52200000000000002</c:v>
                </c:pt>
                <c:pt idx="5">
                  <c:v>0.47699999999999998</c:v>
                </c:pt>
                <c:pt idx="6">
                  <c:v>0.42199999999999999</c:v>
                </c:pt>
                <c:pt idx="7">
                  <c:v>0.51700000000000002</c:v>
                </c:pt>
                <c:pt idx="8">
                  <c:v>0.438</c:v>
                </c:pt>
                <c:pt idx="9">
                  <c:v>0.44700000000000001</c:v>
                </c:pt>
                <c:pt idx="10">
                  <c:v>0.35499999999999998</c:v>
                </c:pt>
                <c:pt idx="11">
                  <c:v>0.376</c:v>
                </c:pt>
                <c:pt idx="12">
                  <c:v>0.53700000000000003</c:v>
                </c:pt>
                <c:pt idx="13">
                  <c:v>0.48599999999999999</c:v>
                </c:pt>
                <c:pt idx="14">
                  <c:v>0.55900000000000005</c:v>
                </c:pt>
                <c:pt idx="15">
                  <c:v>0.54300000000000004</c:v>
                </c:pt>
                <c:pt idx="16">
                  <c:v>0.60799999999999998</c:v>
                </c:pt>
                <c:pt idx="17">
                  <c:v>0.46200000000000002</c:v>
                </c:pt>
                <c:pt idx="18">
                  <c:v>0.439</c:v>
                </c:pt>
                <c:pt idx="19">
                  <c:v>0.34499999999999997</c:v>
                </c:pt>
                <c:pt idx="20">
                  <c:v>0.61199999999999999</c:v>
                </c:pt>
                <c:pt idx="21">
                  <c:v>0.52400000000000002</c:v>
                </c:pt>
                <c:pt idx="22">
                  <c:v>0.63900000000000001</c:v>
                </c:pt>
                <c:pt idx="23">
                  <c:v>0.59199999999999997</c:v>
                </c:pt>
                <c:pt idx="24">
                  <c:v>0.58899999999999997</c:v>
                </c:pt>
                <c:pt idx="25">
                  <c:v>0.65</c:v>
                </c:pt>
                <c:pt idx="26">
                  <c:v>0.55500000000000005</c:v>
                </c:pt>
                <c:pt idx="27">
                  <c:v>0.74399999999999999</c:v>
                </c:pt>
                <c:pt idx="28">
                  <c:v>0.61599999999999999</c:v>
                </c:pt>
                <c:pt idx="29">
                  <c:v>0.52500000000000002</c:v>
                </c:pt>
                <c:pt idx="30">
                  <c:v>0.60099999999999998</c:v>
                </c:pt>
                <c:pt idx="31">
                  <c:v>0.47299999999999998</c:v>
                </c:pt>
                <c:pt idx="32">
                  <c:v>0.50700000000000001</c:v>
                </c:pt>
                <c:pt idx="33">
                  <c:v>0.51200000000000001</c:v>
                </c:pt>
                <c:pt idx="34">
                  <c:v>0.43099999999999999</c:v>
                </c:pt>
                <c:pt idx="35">
                  <c:v>0.56399999999999995</c:v>
                </c:pt>
                <c:pt idx="36">
                  <c:v>0.433</c:v>
                </c:pt>
                <c:pt idx="37">
                  <c:v>0.83899999999999997</c:v>
                </c:pt>
              </c:numCache>
            </c:numRef>
          </c:xVal>
          <c:yVal>
            <c:numRef>
              <c:f>'Cpx Ds'!$CI$3:$CI$40</c:f>
              <c:numCache>
                <c:formatCode>0.000</c:formatCode>
                <c:ptCount val="38"/>
                <c:pt idx="0">
                  <c:v>0.38447098308750194</c:v>
                </c:pt>
                <c:pt idx="1">
                  <c:v>0.49846362601661415</c:v>
                </c:pt>
                <c:pt idx="2">
                  <c:v>0.48752389292246057</c:v>
                </c:pt>
                <c:pt idx="3">
                  <c:v>0.39687400350897883</c:v>
                </c:pt>
                <c:pt idx="4">
                  <c:v>0.43828068287397759</c:v>
                </c:pt>
                <c:pt idx="5">
                  <c:v>0.48557113751903619</c:v>
                </c:pt>
                <c:pt idx="6">
                  <c:v>0.45208736168020863</c:v>
                </c:pt>
                <c:pt idx="7">
                  <c:v>0.46561422001357805</c:v>
                </c:pt>
                <c:pt idx="8">
                  <c:v>0.4397830583900455</c:v>
                </c:pt>
                <c:pt idx="9">
                  <c:v>0.48394717441084606</c:v>
                </c:pt>
                <c:pt idx="10">
                  <c:v>0.43057532674867066</c:v>
                </c:pt>
                <c:pt idx="11">
                  <c:v>0.47654885495414551</c:v>
                </c:pt>
                <c:pt idx="12">
                  <c:v>0.43534187794942236</c:v>
                </c:pt>
                <c:pt idx="13">
                  <c:v>0.49607000443604898</c:v>
                </c:pt>
                <c:pt idx="14">
                  <c:v>0.42624770725448119</c:v>
                </c:pt>
                <c:pt idx="15">
                  <c:v>0.41100018991713788</c:v>
                </c:pt>
                <c:pt idx="16">
                  <c:v>0.47454794142343432</c:v>
                </c:pt>
                <c:pt idx="17">
                  <c:v>0.44601555995100822</c:v>
                </c:pt>
                <c:pt idx="18">
                  <c:v>0.50569766404442906</c:v>
                </c:pt>
                <c:pt idx="19">
                  <c:v>0.43885102779589835</c:v>
                </c:pt>
                <c:pt idx="20">
                  <c:v>0.45646210488551575</c:v>
                </c:pt>
                <c:pt idx="21">
                  <c:v>0.44453913672251311</c:v>
                </c:pt>
                <c:pt idx="22">
                  <c:v>0.47624095283334211</c:v>
                </c:pt>
                <c:pt idx="23">
                  <c:v>0.42551848837376061</c:v>
                </c:pt>
                <c:pt idx="24">
                  <c:v>0.50133176263059387</c:v>
                </c:pt>
                <c:pt idx="25">
                  <c:v>0.45242800403973871</c:v>
                </c:pt>
                <c:pt idx="26">
                  <c:v>0.40836611244066873</c:v>
                </c:pt>
                <c:pt idx="27">
                  <c:v>0.55313065312570942</c:v>
                </c:pt>
                <c:pt idx="28">
                  <c:v>0.45259473996690985</c:v>
                </c:pt>
                <c:pt idx="29">
                  <c:v>0.42273944422366055</c:v>
                </c:pt>
                <c:pt idx="30">
                  <c:v>0.43480307485638547</c:v>
                </c:pt>
                <c:pt idx="31">
                  <c:v>0.43653185776954989</c:v>
                </c:pt>
                <c:pt idx="32">
                  <c:v>0.44347648081421875</c:v>
                </c:pt>
                <c:pt idx="33">
                  <c:v>0.43001441750169744</c:v>
                </c:pt>
                <c:pt idx="34">
                  <c:v>0.40345303681467759</c:v>
                </c:pt>
                <c:pt idx="35">
                  <c:v>0.44754776540423175</c:v>
                </c:pt>
                <c:pt idx="36">
                  <c:v>0.4059292808059185</c:v>
                </c:pt>
                <c:pt idx="37">
                  <c:v>0.55198447074554136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CA-8041-8888-6B74BE95E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625808"/>
        <c:axId val="645181088"/>
      </c:scatterChart>
      <c:valAx>
        <c:axId val="645625808"/>
        <c:scaling>
          <c:orientation val="minMax"/>
          <c:min val="0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181088"/>
        <c:crosses val="autoZero"/>
        <c:crossBetween val="midCat"/>
      </c:valAx>
      <c:valAx>
        <c:axId val="645181088"/>
        <c:scaling>
          <c:orientation val="minMax"/>
          <c:max val="0.9"/>
          <c:min val="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625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'Cpx Ds'!$CJ$2</c:f>
              <c:strCache>
                <c:ptCount val="1"/>
                <c:pt idx="0">
                  <c:v>D0(WB)Fe2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x"/>
            <c:errBarType val="both"/>
            <c:errValType val="fixedVal"/>
            <c:noEndCap val="0"/>
            <c:val val="0.0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'Cpx Ds'!$CC$3:$CC$40</c:f>
              <c:numCache>
                <c:formatCode>General</c:formatCode>
                <c:ptCount val="38"/>
                <c:pt idx="0">
                  <c:v>0.52</c:v>
                </c:pt>
                <c:pt idx="1">
                  <c:v>0.496</c:v>
                </c:pt>
                <c:pt idx="2">
                  <c:v>0.33800000000000002</c:v>
                </c:pt>
                <c:pt idx="3">
                  <c:v>0.63700000000000001</c:v>
                </c:pt>
                <c:pt idx="4">
                  <c:v>0.52200000000000002</c:v>
                </c:pt>
                <c:pt idx="5">
                  <c:v>0.47699999999999998</c:v>
                </c:pt>
                <c:pt idx="6">
                  <c:v>0.42199999999999999</c:v>
                </c:pt>
                <c:pt idx="7">
                  <c:v>0.51700000000000002</c:v>
                </c:pt>
                <c:pt idx="8">
                  <c:v>0.438</c:v>
                </c:pt>
                <c:pt idx="9">
                  <c:v>0.44700000000000001</c:v>
                </c:pt>
                <c:pt idx="10">
                  <c:v>0.35499999999999998</c:v>
                </c:pt>
                <c:pt idx="11">
                  <c:v>0.376</c:v>
                </c:pt>
                <c:pt idx="12">
                  <c:v>0.53700000000000003</c:v>
                </c:pt>
                <c:pt idx="13">
                  <c:v>0.48599999999999999</c:v>
                </c:pt>
                <c:pt idx="14">
                  <c:v>0.55900000000000005</c:v>
                </c:pt>
                <c:pt idx="15">
                  <c:v>0.54300000000000004</c:v>
                </c:pt>
                <c:pt idx="16">
                  <c:v>0.60799999999999998</c:v>
                </c:pt>
                <c:pt idx="17">
                  <c:v>0.46200000000000002</c:v>
                </c:pt>
                <c:pt idx="18">
                  <c:v>0.439</c:v>
                </c:pt>
                <c:pt idx="19">
                  <c:v>0.34499999999999997</c:v>
                </c:pt>
                <c:pt idx="20">
                  <c:v>0.61199999999999999</c:v>
                </c:pt>
                <c:pt idx="21">
                  <c:v>0.52400000000000002</c:v>
                </c:pt>
                <c:pt idx="22">
                  <c:v>0.63900000000000001</c:v>
                </c:pt>
                <c:pt idx="23">
                  <c:v>0.59199999999999997</c:v>
                </c:pt>
                <c:pt idx="24">
                  <c:v>0.58899999999999997</c:v>
                </c:pt>
                <c:pt idx="25">
                  <c:v>0.65</c:v>
                </c:pt>
                <c:pt idx="26">
                  <c:v>0.55500000000000005</c:v>
                </c:pt>
                <c:pt idx="27">
                  <c:v>0.74399999999999999</c:v>
                </c:pt>
                <c:pt idx="28">
                  <c:v>0.61599999999999999</c:v>
                </c:pt>
                <c:pt idx="29">
                  <c:v>0.52500000000000002</c:v>
                </c:pt>
                <c:pt idx="30">
                  <c:v>0.60099999999999998</c:v>
                </c:pt>
                <c:pt idx="31">
                  <c:v>0.47299999999999998</c:v>
                </c:pt>
                <c:pt idx="32">
                  <c:v>0.50700000000000001</c:v>
                </c:pt>
                <c:pt idx="33">
                  <c:v>0.51200000000000001</c:v>
                </c:pt>
                <c:pt idx="34">
                  <c:v>0.43099999999999999</c:v>
                </c:pt>
                <c:pt idx="35">
                  <c:v>0.56399999999999995</c:v>
                </c:pt>
                <c:pt idx="36">
                  <c:v>0.433</c:v>
                </c:pt>
                <c:pt idx="37">
                  <c:v>0.83899999999999997</c:v>
                </c:pt>
              </c:numCache>
            </c:numRef>
          </c:xVal>
          <c:yVal>
            <c:numRef>
              <c:f>'Cpx Ds'!$CJ$3:$CJ$40</c:f>
              <c:numCache>
                <c:formatCode>0.000</c:formatCode>
                <c:ptCount val="38"/>
                <c:pt idx="0">
                  <c:v>0.39102270133378286</c:v>
                </c:pt>
                <c:pt idx="1">
                  <c:v>0.4984160475643124</c:v>
                </c:pt>
                <c:pt idx="2">
                  <c:v>0.48895989967550452</c:v>
                </c:pt>
                <c:pt idx="3">
                  <c:v>0.40680895252394977</c:v>
                </c:pt>
                <c:pt idx="4">
                  <c:v>0.45469588692726154</c:v>
                </c:pt>
                <c:pt idx="5">
                  <c:v>0.49828481922582007</c:v>
                </c:pt>
                <c:pt idx="6">
                  <c:v>0.45365375220386783</c:v>
                </c:pt>
                <c:pt idx="7">
                  <c:v>0.4758301444815784</c:v>
                </c:pt>
                <c:pt idx="8">
                  <c:v>0.44720935653131727</c:v>
                </c:pt>
                <c:pt idx="9">
                  <c:v>0.48934873722876426</c:v>
                </c:pt>
                <c:pt idx="10">
                  <c:v>0.44743430435470272</c:v>
                </c:pt>
                <c:pt idx="11">
                  <c:v>0.50479483620774079</c:v>
                </c:pt>
                <c:pt idx="12">
                  <c:v>0.46437382951805406</c:v>
                </c:pt>
                <c:pt idx="13">
                  <c:v>0.49074148080643026</c:v>
                </c:pt>
                <c:pt idx="14">
                  <c:v>0.42171687788978857</c:v>
                </c:pt>
                <c:pt idx="15">
                  <c:v>0.4096999383112559</c:v>
                </c:pt>
                <c:pt idx="16">
                  <c:v>0.46909964356399253</c:v>
                </c:pt>
                <c:pt idx="17">
                  <c:v>0.44143499589840302</c:v>
                </c:pt>
                <c:pt idx="18">
                  <c:v>0.51615828965715926</c:v>
                </c:pt>
                <c:pt idx="19">
                  <c:v>0.47567706867005138</c:v>
                </c:pt>
                <c:pt idx="20">
                  <c:v>0.47234561931277552</c:v>
                </c:pt>
                <c:pt idx="21">
                  <c:v>0.44795059717986435</c:v>
                </c:pt>
                <c:pt idx="22">
                  <c:v>0.47341848390593649</c:v>
                </c:pt>
                <c:pt idx="23">
                  <c:v>0.44032195964994647</c:v>
                </c:pt>
                <c:pt idx="24">
                  <c:v>0.50785828639946629</c:v>
                </c:pt>
                <c:pt idx="25">
                  <c:v>0.46047433035740409</c:v>
                </c:pt>
                <c:pt idx="26">
                  <c:v>0.42327529418493004</c:v>
                </c:pt>
                <c:pt idx="27">
                  <c:v>0.5366797568966063</c:v>
                </c:pt>
                <c:pt idx="28">
                  <c:v>0.48097660460373454</c:v>
                </c:pt>
                <c:pt idx="29">
                  <c:v>0.42007867312076957</c:v>
                </c:pt>
                <c:pt idx="30">
                  <c:v>0.43159232672451886</c:v>
                </c:pt>
                <c:pt idx="31">
                  <c:v>0.43731562882267244</c:v>
                </c:pt>
                <c:pt idx="32">
                  <c:v>0.45059533816974617</c:v>
                </c:pt>
                <c:pt idx="33">
                  <c:v>0.44753801803195786</c:v>
                </c:pt>
                <c:pt idx="34">
                  <c:v>0.42269154627932792</c:v>
                </c:pt>
                <c:pt idx="35">
                  <c:v>0.48438810497694551</c:v>
                </c:pt>
                <c:pt idx="36">
                  <c:v>0.4510745589011052</c:v>
                </c:pt>
                <c:pt idx="37">
                  <c:v>0.52671373542033129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B4-F342-AAD3-FD7AEB5A4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625808"/>
        <c:axId val="645181088"/>
      </c:scatterChart>
      <c:valAx>
        <c:axId val="645625808"/>
        <c:scaling>
          <c:orientation val="minMax"/>
          <c:min val="0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181088"/>
        <c:crosses val="autoZero"/>
        <c:crossBetween val="midCat"/>
      </c:valAx>
      <c:valAx>
        <c:axId val="645181088"/>
        <c:scaling>
          <c:orientation val="minMax"/>
          <c:max val="0.9"/>
          <c:min val="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625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152400</xdr:colOff>
      <xdr:row>41</xdr:row>
      <xdr:rowOff>76200</xdr:rowOff>
    </xdr:from>
    <xdr:to>
      <xdr:col>79</xdr:col>
      <xdr:colOff>660400</xdr:colOff>
      <xdr:row>74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7B034B-0D6C-C1F1-A9A5-85002481CB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228600</xdr:colOff>
      <xdr:row>41</xdr:row>
      <xdr:rowOff>76200</xdr:rowOff>
    </xdr:from>
    <xdr:to>
      <xdr:col>15</xdr:col>
      <xdr:colOff>482600</xdr:colOff>
      <xdr:row>75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DECCEE-1758-C149-AB26-A8C036906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342900</xdr:colOff>
      <xdr:row>43</xdr:row>
      <xdr:rowOff>0</xdr:rowOff>
    </xdr:from>
    <xdr:to>
      <xdr:col>28</xdr:col>
      <xdr:colOff>76200</xdr:colOff>
      <xdr:row>77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197D50-7A1E-7B49-B123-4104E79BE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70DC-3ECB-C041-8F26-AA1105FD85BF}">
  <dimension ref="A1:A13"/>
  <sheetViews>
    <sheetView tabSelected="1" workbookViewId="0">
      <selection activeCell="A24" sqref="A24"/>
    </sheetView>
  </sheetViews>
  <sheetFormatPr baseColWidth="10" defaultColWidth="10.83203125" defaultRowHeight="16" x14ac:dyDescent="0.2"/>
  <cols>
    <col min="1" max="1" width="57.33203125" style="31" customWidth="1"/>
    <col min="2" max="16384" width="10.83203125" style="31"/>
  </cols>
  <sheetData>
    <row r="1" spans="1:1" ht="17" x14ac:dyDescent="0.2">
      <c r="A1" s="30" t="s">
        <v>128</v>
      </c>
    </row>
    <row r="2" spans="1:1" ht="34" x14ac:dyDescent="0.2">
      <c r="A2" s="30" t="s">
        <v>129</v>
      </c>
    </row>
    <row r="3" spans="1:1" x14ac:dyDescent="0.2">
      <c r="A3" s="32"/>
    </row>
    <row r="4" spans="1:1" ht="19" x14ac:dyDescent="0.2">
      <c r="A4" s="32" t="s">
        <v>122</v>
      </c>
    </row>
    <row r="5" spans="1:1" x14ac:dyDescent="0.2">
      <c r="A5" s="32"/>
    </row>
    <row r="6" spans="1:1" ht="29" customHeight="1" x14ac:dyDescent="0.2">
      <c r="A6" s="33" t="s">
        <v>123</v>
      </c>
    </row>
    <row r="7" spans="1:1" x14ac:dyDescent="0.2">
      <c r="A7" s="32"/>
    </row>
    <row r="8" spans="1:1" ht="17" x14ac:dyDescent="0.2">
      <c r="A8" s="32" t="s">
        <v>124</v>
      </c>
    </row>
    <row r="9" spans="1:1" x14ac:dyDescent="0.2">
      <c r="A9" s="32"/>
    </row>
    <row r="10" spans="1:1" x14ac:dyDescent="0.2">
      <c r="A10" s="32"/>
    </row>
    <row r="11" spans="1:1" ht="28" customHeight="1" x14ac:dyDescent="0.2">
      <c r="A11" s="34" t="s">
        <v>125</v>
      </c>
    </row>
    <row r="12" spans="1:1" ht="28" customHeight="1" x14ac:dyDescent="0.2">
      <c r="A12" s="34" t="s">
        <v>126</v>
      </c>
    </row>
    <row r="13" spans="1:1" ht="40" customHeight="1" x14ac:dyDescent="0.2">
      <c r="A13" s="35" t="s">
        <v>127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37AE-F83C-A346-9C16-BDA4819E1EB7}">
  <dimension ref="A1:RS117"/>
  <sheetViews>
    <sheetView zoomScale="126" zoomScaleNormal="126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L17" sqref="L17"/>
    </sheetView>
  </sheetViews>
  <sheetFormatPr baseColWidth="10" defaultRowHeight="16" x14ac:dyDescent="0.2"/>
  <cols>
    <col min="1" max="1" width="9" style="1" bestFit="1" customWidth="1"/>
    <col min="2" max="2" width="8.83203125" style="1" bestFit="1" customWidth="1"/>
    <col min="3" max="3" width="7.1640625" style="1" bestFit="1" customWidth="1"/>
    <col min="4" max="4" width="13.33203125" style="1" bestFit="1" customWidth="1"/>
    <col min="5" max="5" width="6.33203125" style="1" bestFit="1" customWidth="1"/>
    <col min="6" max="6" width="6.83203125" style="28" customWidth="1"/>
    <col min="7" max="14" width="6.83203125" style="2" customWidth="1"/>
    <col min="15" max="15" width="6.83203125" style="1" customWidth="1"/>
    <col min="16" max="16" width="6.83203125" style="2" customWidth="1"/>
    <col min="17" max="19" width="6.83203125" style="4" customWidth="1"/>
    <col min="20" max="21" width="6.83203125" style="2" customWidth="1"/>
    <col min="22" max="23" width="6.83203125" style="4" customWidth="1"/>
    <col min="24" max="25" width="6.83203125" style="2" customWidth="1"/>
    <col min="26" max="30" width="6.83203125" style="4" customWidth="1"/>
    <col min="31" max="31" width="8.1640625" style="5" customWidth="1"/>
    <col min="32" max="32" width="6.83203125" style="5" customWidth="1"/>
    <col min="33" max="33" width="12.83203125" customWidth="1"/>
    <col min="34" max="34" width="12.83203125" style="5" customWidth="1"/>
    <col min="35" max="35" width="10.83203125" style="25"/>
    <col min="36" max="48" width="10.83203125" style="7"/>
    <col min="49" max="49" width="13.5" style="5" customWidth="1"/>
    <col min="50" max="50" width="13.6640625" style="5" customWidth="1"/>
    <col min="51" max="51" width="10.83203125" style="20"/>
    <col min="52" max="80" width="10.83203125" style="1"/>
    <col min="81" max="81" width="10.83203125" style="20"/>
    <col min="82" max="86" width="10.83203125" style="1"/>
    <col min="87" max="87" width="12.33203125" style="20" bestFit="1" customWidth="1"/>
    <col min="88" max="88" width="12.33203125" style="1" customWidth="1"/>
    <col min="89" max="90" width="10.83203125" style="1"/>
    <col min="488" max="16384" width="10.83203125" style="5"/>
  </cols>
  <sheetData>
    <row r="1" spans="1:90" x14ac:dyDescent="0.2">
      <c r="F1" s="28" t="s">
        <v>114</v>
      </c>
      <c r="AI1" s="25" t="s">
        <v>106</v>
      </c>
      <c r="AY1" s="19" t="s">
        <v>115</v>
      </c>
      <c r="BN1" s="6" t="s">
        <v>118</v>
      </c>
      <c r="CB1" s="6"/>
      <c r="CC1" s="19" t="s">
        <v>116</v>
      </c>
      <c r="CD1" s="6"/>
      <c r="CF1" s="6" t="s">
        <v>117</v>
      </c>
      <c r="CH1" s="6"/>
      <c r="CI1" s="19" t="s">
        <v>119</v>
      </c>
    </row>
    <row r="2" spans="1:9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8" t="s">
        <v>120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3" t="s">
        <v>49</v>
      </c>
      <c r="P2" s="2" t="s">
        <v>50</v>
      </c>
      <c r="Q2" s="4" t="s">
        <v>121</v>
      </c>
      <c r="R2" s="4" t="s">
        <v>51</v>
      </c>
      <c r="S2" s="4" t="s">
        <v>52</v>
      </c>
      <c r="T2" s="2" t="s">
        <v>53</v>
      </c>
      <c r="U2" s="2" t="s">
        <v>54</v>
      </c>
      <c r="V2" s="4" t="s">
        <v>55</v>
      </c>
      <c r="W2" s="4" t="s">
        <v>56</v>
      </c>
      <c r="X2" s="2" t="s">
        <v>57</v>
      </c>
      <c r="Y2" s="2" t="s">
        <v>58</v>
      </c>
      <c r="Z2" s="4" t="s">
        <v>59</v>
      </c>
      <c r="AA2" s="4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107</v>
      </c>
      <c r="AH2" s="5" t="s">
        <v>108</v>
      </c>
      <c r="AI2" s="25" t="s">
        <v>113</v>
      </c>
      <c r="AJ2" s="7" t="s">
        <v>41</v>
      </c>
      <c r="AK2" s="7" t="s">
        <v>42</v>
      </c>
      <c r="AL2" s="7" t="s">
        <v>43</v>
      </c>
      <c r="AM2" s="7" t="s">
        <v>44</v>
      </c>
      <c r="AN2" s="7" t="s">
        <v>105</v>
      </c>
      <c r="AO2" s="7" t="s">
        <v>101</v>
      </c>
      <c r="AP2" s="7" t="s">
        <v>45</v>
      </c>
      <c r="AQ2" s="7" t="s">
        <v>46</v>
      </c>
      <c r="AR2" s="7" t="s">
        <v>102</v>
      </c>
      <c r="AS2" s="7" t="s">
        <v>47</v>
      </c>
      <c r="AT2" s="7" t="s">
        <v>48</v>
      </c>
      <c r="AU2" s="7" t="s">
        <v>103</v>
      </c>
      <c r="AV2" s="7" t="s">
        <v>104</v>
      </c>
      <c r="AW2" s="5" t="s">
        <v>109</v>
      </c>
      <c r="AX2" s="5" t="s">
        <v>110</v>
      </c>
      <c r="AY2" s="20" t="s">
        <v>5</v>
      </c>
      <c r="AZ2" s="1" t="s">
        <v>6</v>
      </c>
      <c r="BA2" s="1" t="s">
        <v>7</v>
      </c>
      <c r="BB2" s="1" t="s">
        <v>8</v>
      </c>
      <c r="BC2" s="1" t="s">
        <v>9</v>
      </c>
      <c r="BD2" s="1" t="s">
        <v>10</v>
      </c>
      <c r="BE2" s="1" t="s">
        <v>11</v>
      </c>
      <c r="BF2" s="1" t="s">
        <v>12</v>
      </c>
      <c r="BG2" s="1" t="s">
        <v>13</v>
      </c>
      <c r="BH2" s="1" t="s">
        <v>14</v>
      </c>
      <c r="BI2" s="1" t="s">
        <v>15</v>
      </c>
      <c r="BJ2" s="1" t="s">
        <v>16</v>
      </c>
      <c r="BK2" s="1" t="s">
        <v>17</v>
      </c>
      <c r="BL2" s="1" t="s">
        <v>18</v>
      </c>
      <c r="BM2" s="1" t="s">
        <v>19</v>
      </c>
      <c r="BN2" s="1" t="s">
        <v>20</v>
      </c>
      <c r="BO2" s="1" t="s">
        <v>21</v>
      </c>
      <c r="BP2" s="1" t="s">
        <v>22</v>
      </c>
      <c r="BQ2" s="1" t="s">
        <v>23</v>
      </c>
      <c r="BR2" s="1" t="s">
        <v>24</v>
      </c>
      <c r="BS2" s="1" t="s">
        <v>25</v>
      </c>
      <c r="BT2" s="1" t="s">
        <v>26</v>
      </c>
      <c r="BU2" s="1" t="s">
        <v>27</v>
      </c>
      <c r="BV2" s="1" t="s">
        <v>28</v>
      </c>
      <c r="BW2" s="1" t="s">
        <v>29</v>
      </c>
      <c r="BX2" s="1" t="s">
        <v>30</v>
      </c>
      <c r="BY2" s="1" t="s">
        <v>31</v>
      </c>
      <c r="BZ2" s="1" t="s">
        <v>32</v>
      </c>
      <c r="CA2" s="1" t="s">
        <v>33</v>
      </c>
      <c r="CB2" s="1" t="s">
        <v>34</v>
      </c>
      <c r="CC2" s="20" t="s">
        <v>35</v>
      </c>
      <c r="CD2" s="1" t="s">
        <v>36</v>
      </c>
      <c r="CE2" s="1" t="s">
        <v>37</v>
      </c>
      <c r="CF2" s="1" t="s">
        <v>38</v>
      </c>
      <c r="CG2" s="1" t="s">
        <v>39</v>
      </c>
      <c r="CH2" s="1" t="s">
        <v>40</v>
      </c>
      <c r="CI2" s="20" t="s">
        <v>111</v>
      </c>
      <c r="CJ2" s="1" t="s">
        <v>112</v>
      </c>
      <c r="CK2" s="1" t="s">
        <v>99</v>
      </c>
      <c r="CL2" s="1" t="s">
        <v>100</v>
      </c>
    </row>
    <row r="3" spans="1:90" x14ac:dyDescent="0.2">
      <c r="A3" s="1" t="s">
        <v>66</v>
      </c>
      <c r="B3" s="1" t="s">
        <v>69</v>
      </c>
      <c r="C3" s="8">
        <v>1085</v>
      </c>
      <c r="D3" s="1" t="s">
        <v>68</v>
      </c>
      <c r="E3" s="1">
        <v>-2</v>
      </c>
      <c r="F3" s="24">
        <v>50.61</v>
      </c>
      <c r="G3" s="3">
        <v>1.1216999999999999</v>
      </c>
      <c r="H3" s="3">
        <v>2.13</v>
      </c>
      <c r="I3" s="3">
        <v>0.19800000000000001</v>
      </c>
      <c r="J3" s="3">
        <v>10.43</v>
      </c>
      <c r="K3" s="3">
        <v>0.27489999999999998</v>
      </c>
      <c r="L3" s="3">
        <v>15.42</v>
      </c>
      <c r="M3" s="3">
        <v>18.87</v>
      </c>
      <c r="N3" s="3">
        <v>0.25390000000000001</v>
      </c>
      <c r="O3" s="3">
        <f t="shared" ref="O3:O23" si="0">SUM(F3:N3)</f>
        <v>99.308500000000009</v>
      </c>
      <c r="P3" s="4">
        <f t="shared" ref="P3:P40" si="1">4/((F3/60.086)+(G3/79.867)+(2*H3/101.963)+(J3/71.845)+(K3/70.938)+(L3/40.305)+(M3/56.078)+(2*N3/61.9796)+(2*I3/151.992))</f>
        <v>2.2509305313569654</v>
      </c>
      <c r="Q3" s="4">
        <f t="shared" ref="Q3:Q40" si="2">$P3*F3/60.086</f>
        <v>1.8959423857799824</v>
      </c>
      <c r="R3" s="4">
        <f t="shared" ref="R3:R40" si="3">$P3*G3/79.867</f>
        <v>3.1613417018582238E-2</v>
      </c>
      <c r="S3" s="4">
        <f t="shared" ref="S3:S40" si="4">$P3*2*H3/101.963</f>
        <v>9.4043565446099792E-2</v>
      </c>
      <c r="T3" s="4">
        <f t="shared" ref="T3:T23" si="5">IF((2-Q3)&lt;S3,2-Q3,S3)</f>
        <v>9.4043565446099792E-2</v>
      </c>
      <c r="U3" s="4">
        <f t="shared" ref="U3:U23" si="6">S3-T3</f>
        <v>0</v>
      </c>
      <c r="V3" s="4">
        <f t="shared" ref="V3:V40" si="7">$P3*2*I3/151.992</f>
        <v>5.8645750461692615E-3</v>
      </c>
      <c r="W3" s="4">
        <f t="shared" ref="W3:W40" si="8">$P3*J3/71.845</f>
        <v>0.3267757734296492</v>
      </c>
      <c r="X3" s="4">
        <f t="shared" ref="X3:X23" si="9">IF((12-(Q3*4+R3*4+S3*3+W3*2+Z3*2+AA3*2+AB3*2+AC3+V3*3))&gt;0,12-(Q3*4+R3*4+S3*3+W3*2+Z3*2+AA3*2+AB3*2+AC3+V3*3),0)</f>
        <v>6.3422169054019761E-2</v>
      </c>
      <c r="Y3" s="4">
        <f t="shared" ref="Y3:Y23" si="10">W3-X3</f>
        <v>0.26335360437562944</v>
      </c>
      <c r="Z3" s="4">
        <f t="shared" ref="Z3:Z40" si="11">$P3*K3/70.938</f>
        <v>8.7228397060817846E-3</v>
      </c>
      <c r="AA3" s="4">
        <f t="shared" ref="AA3:AA40" si="12">$P3*L3/40.305</f>
        <v>0.86116731903050259</v>
      </c>
      <c r="AB3" s="4">
        <f t="shared" ref="AB3:AB40" si="13">$P3*M3/56.078</f>
        <v>0.75742820939951383</v>
      </c>
      <c r="AC3" s="4">
        <f t="shared" ref="AC3:AC40" si="14">$P3*2*N3/61.9796</f>
        <v>1.8441915143419241E-2</v>
      </c>
      <c r="AD3" s="4">
        <f t="shared" ref="AD3:AD23" si="15">Q3+R3+S3+W3+Z3+AA3+AB3+AC3+V3</f>
        <v>4</v>
      </c>
      <c r="AE3" s="9">
        <f t="shared" ref="AE3:AE23" si="16">AA3/(AA3+W3)</f>
        <v>0.72492304092368764</v>
      </c>
      <c r="AF3" s="9">
        <f t="shared" ref="AF3:AF23" si="17">AA3/(AA3+Y3)</f>
        <v>0.7658081776033645</v>
      </c>
      <c r="AG3" s="9">
        <f>AE3*(1-U3-V3-X3)</f>
        <v>0.67469548369487731</v>
      </c>
      <c r="AH3" s="9">
        <f>AF3*(1-U3-V3-X3)</f>
        <v>0.71274782237192813</v>
      </c>
      <c r="AI3" s="26">
        <v>46.860000000000007</v>
      </c>
      <c r="AJ3" s="10">
        <v>4.3685714285714283</v>
      </c>
      <c r="AK3" s="10">
        <v>11.622857142857145</v>
      </c>
      <c r="AL3" s="10">
        <v>1.4475E-2</v>
      </c>
      <c r="AM3" s="10">
        <v>15.309937794888233</v>
      </c>
      <c r="AN3" s="10">
        <v>1.7794889228144757</v>
      </c>
      <c r="AO3" s="10">
        <v>0</v>
      </c>
      <c r="AP3" s="10">
        <v>0.27735714285714286</v>
      </c>
      <c r="AQ3" s="10">
        <v>3.484285714285714</v>
      </c>
      <c r="AR3" s="10">
        <v>0</v>
      </c>
      <c r="AS3" s="10">
        <v>8.7057142857142846</v>
      </c>
      <c r="AT3" s="10">
        <v>3.4242857142857148</v>
      </c>
      <c r="AU3" s="10">
        <v>1.304285714285714</v>
      </c>
      <c r="AV3" s="11">
        <v>0.54801666666666671</v>
      </c>
      <c r="AW3" s="9">
        <f t="shared" ref="AW3:AW40" si="18">(AQ3/40.305)/((AQ3/40.305)+(AM3/71.85)+(AN3/79.85))</f>
        <v>0.26862604679861635</v>
      </c>
      <c r="AX3" s="9">
        <f t="shared" ref="AX3:AX40" si="19">(AQ3/40.305)/((AQ3/40.305)+(AM3/71.85))</f>
        <v>0.2886121568703176</v>
      </c>
      <c r="AY3" s="21">
        <v>0.11196573697329973</v>
      </c>
      <c r="AZ3" s="12">
        <v>0.17552472954132523</v>
      </c>
      <c r="BA3" s="12">
        <v>0.22067651182676326</v>
      </c>
      <c r="BB3" s="12">
        <v>0.30936004806384526</v>
      </c>
      <c r="BC3" s="12">
        <v>0.41538018417745776</v>
      </c>
      <c r="BD3" s="12">
        <v>0.48316020617637223</v>
      </c>
      <c r="BE3" s="12">
        <v>0.5225623171415722</v>
      </c>
      <c r="BF3" s="12">
        <v>0.57214891537394374</v>
      </c>
      <c r="BG3" s="12">
        <v>0.56329151579489301</v>
      </c>
      <c r="BH3" s="12">
        <v>0.48783160301930067</v>
      </c>
      <c r="BI3" s="12">
        <v>0.50318457315178711</v>
      </c>
      <c r="BJ3" s="12">
        <v>0.50398981241866847</v>
      </c>
      <c r="BK3" s="12">
        <v>0.42992749488541798</v>
      </c>
      <c r="BL3" s="12">
        <v>0.43678245984512371</v>
      </c>
      <c r="BM3" s="12">
        <v>0.46190902550121921</v>
      </c>
      <c r="BN3" s="12">
        <v>2.5635001423179076E-2</v>
      </c>
      <c r="BO3" s="12">
        <v>3.9882375648269179E-2</v>
      </c>
      <c r="BP3" s="12">
        <v>5.5288395967392177E-2</v>
      </c>
      <c r="BQ3" s="12">
        <v>6.9521863602451509E-2</v>
      </c>
      <c r="BR3" s="12">
        <v>8.424564379945465E-2</v>
      </c>
      <c r="BS3" s="12">
        <v>0.10622266338673592</v>
      </c>
      <c r="BT3" s="12">
        <v>0.11181655241410025</v>
      </c>
      <c r="BU3" s="12">
        <v>0.19379063121476608</v>
      </c>
      <c r="BV3" s="12">
        <v>0.16965333708463345</v>
      </c>
      <c r="BW3" s="12">
        <v>5.589106076000952E-2</v>
      </c>
      <c r="BX3" s="12">
        <v>0.11668947838885491</v>
      </c>
      <c r="BY3" s="12">
        <v>0.12398796852876118</v>
      </c>
      <c r="BZ3" s="12">
        <v>0.18532094244742683</v>
      </c>
      <c r="CA3" s="12">
        <v>0.16111200435845593</v>
      </c>
      <c r="CB3" s="12">
        <v>0.18996061593035604</v>
      </c>
      <c r="CC3" s="20">
        <v>0.52</v>
      </c>
      <c r="CD3" s="1">
        <v>285.10000000000002</v>
      </c>
      <c r="CE3" s="1">
        <v>1.032</v>
      </c>
      <c r="CF3" s="1">
        <v>4.1000000000000002E-2</v>
      </c>
      <c r="CG3" s="1">
        <v>75.5</v>
      </c>
      <c r="CH3" s="1">
        <v>1.2999999999999999E-2</v>
      </c>
      <c r="CI3" s="21">
        <f t="shared" ref="CI3:CI40" si="20">(AW3/AG3)*EXP((88750-65.644*(273+C3))/((273+C3)*8.314))</f>
        <v>0.38447098308750194</v>
      </c>
      <c r="CJ3" s="12">
        <f t="shared" ref="CJ3:CJ40" si="21">(AX3/AH3)*EXP((88750-65.644*(273+C3))/((273+C3)*8.314))</f>
        <v>0.39102270133378286</v>
      </c>
      <c r="CK3" s="13">
        <f t="shared" ref="CK3:CK40" si="22">318.6-0.036*(C3+273)</f>
        <v>269.71200000000005</v>
      </c>
      <c r="CL3" s="12">
        <f t="shared" ref="CL3:CL40" si="23">0.974+0.067*AB3-0.051*U3</f>
        <v>1.0247476900297674</v>
      </c>
    </row>
    <row r="4" spans="1:90" x14ac:dyDescent="0.2">
      <c r="A4" s="1" t="s">
        <v>70</v>
      </c>
      <c r="B4" s="1" t="s">
        <v>71</v>
      </c>
      <c r="C4" s="8">
        <v>1110</v>
      </c>
      <c r="E4" s="1">
        <v>-2</v>
      </c>
      <c r="F4" s="29">
        <v>47.572500000000005</v>
      </c>
      <c r="G4" s="14">
        <v>2.6950000000000003</v>
      </c>
      <c r="H4" s="14">
        <v>5.0049999999999999</v>
      </c>
      <c r="I4" s="14">
        <v>0.26295000000000002</v>
      </c>
      <c r="J4" s="14">
        <v>9.1474999999999991</v>
      </c>
      <c r="K4" s="15">
        <v>0.18</v>
      </c>
      <c r="L4" s="15">
        <v>13.01</v>
      </c>
      <c r="M4" s="14">
        <v>20.917500000000004</v>
      </c>
      <c r="N4" s="14">
        <v>0.4118</v>
      </c>
      <c r="O4" s="3">
        <f t="shared" si="0"/>
        <v>99.202250000000021</v>
      </c>
      <c r="P4" s="4">
        <f t="shared" si="1"/>
        <v>2.2649273737471605</v>
      </c>
      <c r="Q4" s="4">
        <f t="shared" si="2"/>
        <v>1.7932339894082947</v>
      </c>
      <c r="R4" s="4">
        <f t="shared" si="3"/>
        <v>7.6426800458870334E-2</v>
      </c>
      <c r="S4" s="4">
        <f t="shared" si="4"/>
        <v>0.22235441298519146</v>
      </c>
      <c r="T4" s="4">
        <f t="shared" ref="T4" si="24">IF((2-Q4)&lt;S4,2-Q4,S4)</f>
        <v>0.2067660105917053</v>
      </c>
      <c r="U4" s="4">
        <f t="shared" ref="U4" si="25">S4-T4</f>
        <v>1.5588402393486162E-2</v>
      </c>
      <c r="V4" s="4">
        <f t="shared" si="7"/>
        <v>7.8367631576242956E-3</v>
      </c>
      <c r="W4" s="4">
        <f t="shared" si="8"/>
        <v>0.28837668802772842</v>
      </c>
      <c r="X4" s="4">
        <f t="shared" ref="X4" si="26">IF((12-(Q4*4+R4*4+S4*3+W4*2+Z4*2+AA4*2+AB4*2+AC4+V4*3))&gt;0,12-(Q4*4+R4*4+S4*3+W4*2+Z4*2+AA4*2+AB4*2+AC4+V4*3),0)</f>
        <v>6.0584149959908018E-2</v>
      </c>
      <c r="Y4" s="4">
        <f t="shared" ref="Y4" si="27">W4-X4</f>
        <v>0.2277925380678204</v>
      </c>
      <c r="Z4" s="4">
        <f t="shared" si="11"/>
        <v>5.7470879821039334E-3</v>
      </c>
      <c r="AA4" s="4">
        <f t="shared" si="12"/>
        <v>0.73109304385189322</v>
      </c>
      <c r="AB4" s="4">
        <f t="shared" si="13"/>
        <v>0.8448343082912414</v>
      </c>
      <c r="AC4" s="4">
        <f t="shared" si="14"/>
        <v>3.0096905837052216E-2</v>
      </c>
      <c r="AD4" s="4">
        <f t="shared" ref="AD4" si="28">Q4+R4+S4+W4+Z4+AA4+AB4+AC4+V4</f>
        <v>4</v>
      </c>
      <c r="AE4" s="9">
        <f t="shared" ref="AE4" si="29">AA4/(AA4+W4)</f>
        <v>0.71713070137350599</v>
      </c>
      <c r="AF4" s="9">
        <f t="shared" ref="AF4" si="30">AA4/(AA4+Y4)</f>
        <v>0.76244033452690585</v>
      </c>
      <c r="AG4" s="9">
        <f>AE4*(1-U4-V4-X4)</f>
        <v>0.65688504201918119</v>
      </c>
      <c r="AH4" s="9">
        <f>AF4*(1-U4-V4-X4)</f>
        <v>0.69838824390530863</v>
      </c>
      <c r="AI4" s="27">
        <v>45.186666666666667</v>
      </c>
      <c r="AJ4" s="16">
        <v>6.7399999999999993</v>
      </c>
      <c r="AK4" s="16">
        <v>11.555000000000001</v>
      </c>
      <c r="AL4" s="16">
        <v>1.77E-2</v>
      </c>
      <c r="AM4" s="17">
        <v>12.6721427033635</v>
      </c>
      <c r="AN4" s="17">
        <v>1.5198881835672544</v>
      </c>
      <c r="AO4" s="10">
        <v>0</v>
      </c>
      <c r="AP4" s="16">
        <v>0.24666666666666667</v>
      </c>
      <c r="AQ4" s="16">
        <v>5.0533333333333337</v>
      </c>
      <c r="AR4" s="16">
        <v>0</v>
      </c>
      <c r="AS4" s="16">
        <v>9.9283333333333328</v>
      </c>
      <c r="AT4" s="16">
        <v>3.1533333333333338</v>
      </c>
      <c r="AU4" s="16">
        <v>0.6388166666666667</v>
      </c>
      <c r="AV4" s="11">
        <v>0.8</v>
      </c>
      <c r="AW4" s="9">
        <f t="shared" si="18"/>
        <v>0.39085019105634061</v>
      </c>
      <c r="AX4" s="9">
        <f t="shared" si="19"/>
        <v>0.41550515923196513</v>
      </c>
      <c r="AY4" s="21">
        <v>0.13361298104984629</v>
      </c>
      <c r="AZ4" s="12">
        <v>0.19549552977981557</v>
      </c>
      <c r="BA4" s="12">
        <v>0.27356814618096786</v>
      </c>
      <c r="BB4" s="12">
        <v>0.30193346711948132</v>
      </c>
      <c r="BC4" s="12">
        <v>0.45868980382982988</v>
      </c>
      <c r="BD4" s="12">
        <v>0.48256445211180943</v>
      </c>
      <c r="BE4" s="12">
        <v>0.49494673562303843</v>
      </c>
      <c r="BF4" s="12">
        <v>0.49468442242180244</v>
      </c>
      <c r="BG4" s="12">
        <v>0.46980522658314572</v>
      </c>
      <c r="BH4" s="12">
        <v>0.44488003290181144</v>
      </c>
      <c r="BI4" s="12">
        <v>0.42459072178404283</v>
      </c>
      <c r="BJ4" s="18">
        <v>0.45030668957639403</v>
      </c>
      <c r="BK4" s="18">
        <v>0.59261579296615796</v>
      </c>
      <c r="BL4" s="18">
        <v>0.53465982028241343</v>
      </c>
      <c r="BM4" s="18">
        <v>0.42100370657095271</v>
      </c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20">
        <v>0.496</v>
      </c>
      <c r="CD4" s="1">
        <v>338.3</v>
      </c>
      <c r="CE4" s="1">
        <v>1.0489999999999999</v>
      </c>
      <c r="CF4" s="1">
        <v>6.0000000000000001E-3</v>
      </c>
      <c r="CG4" s="1">
        <v>20.2</v>
      </c>
      <c r="CH4" s="1">
        <v>2E-3</v>
      </c>
      <c r="CI4" s="21">
        <f t="shared" si="20"/>
        <v>0.49846362601661415</v>
      </c>
      <c r="CJ4" s="12">
        <f t="shared" si="21"/>
        <v>0.4984160475643124</v>
      </c>
      <c r="CK4" s="13">
        <f t="shared" si="22"/>
        <v>268.81200000000001</v>
      </c>
      <c r="CL4" s="12">
        <f t="shared" si="23"/>
        <v>1.0298088901334452</v>
      </c>
    </row>
    <row r="5" spans="1:90" x14ac:dyDescent="0.2">
      <c r="A5" s="1" t="s">
        <v>70</v>
      </c>
      <c r="B5" s="1" t="s">
        <v>72</v>
      </c>
      <c r="C5" s="8">
        <v>1110</v>
      </c>
      <c r="D5" s="1" t="s">
        <v>67</v>
      </c>
      <c r="E5" s="1">
        <v>-3</v>
      </c>
      <c r="F5" s="24">
        <v>48.64</v>
      </c>
      <c r="G5" s="3">
        <v>1.9949999999999997</v>
      </c>
      <c r="H5" s="3">
        <v>4.8574999999999999</v>
      </c>
      <c r="I5" s="3">
        <v>0.38667499999999999</v>
      </c>
      <c r="J5" s="3">
        <v>8.3425000000000011</v>
      </c>
      <c r="K5" s="3">
        <v>0.185225</v>
      </c>
      <c r="L5" s="3">
        <v>14.31</v>
      </c>
      <c r="M5" s="3">
        <v>20.272500000000001</v>
      </c>
      <c r="N5" s="3">
        <v>0.23020000000000002</v>
      </c>
      <c r="O5" s="3">
        <f t="shared" si="0"/>
        <v>99.219600000000014</v>
      </c>
      <c r="P5" s="4">
        <f t="shared" si="1"/>
        <v>2.2502772714855963</v>
      </c>
      <c r="Q5" s="4">
        <f t="shared" si="2"/>
        <v>1.8216137949781879</v>
      </c>
      <c r="R5" s="4">
        <f t="shared" si="3"/>
        <v>5.6209738147342009E-2</v>
      </c>
      <c r="S5" s="4">
        <f t="shared" si="4"/>
        <v>0.2144056539380223</v>
      </c>
      <c r="T5" s="4">
        <f t="shared" si="5"/>
        <v>0.17838620502181213</v>
      </c>
      <c r="U5" s="4">
        <f t="shared" si="6"/>
        <v>3.6019448916210173E-2</v>
      </c>
      <c r="V5" s="4">
        <f t="shared" si="7"/>
        <v>1.1449628453493513E-2</v>
      </c>
      <c r="W5" s="4">
        <f t="shared" si="8"/>
        <v>0.26129776793609288</v>
      </c>
      <c r="X5" s="4">
        <f t="shared" si="9"/>
        <v>3.5213274817273543E-2</v>
      </c>
      <c r="Y5" s="4">
        <f t="shared" si="10"/>
        <v>0.22608449311881934</v>
      </c>
      <c r="Z5" s="4">
        <f t="shared" si="11"/>
        <v>5.8756605431633194E-3</v>
      </c>
      <c r="AA5" s="4">
        <f t="shared" si="12"/>
        <v>0.79894474022972051</v>
      </c>
      <c r="AB5" s="4">
        <f t="shared" si="13"/>
        <v>0.81348739231412948</v>
      </c>
      <c r="AC5" s="4">
        <f t="shared" si="14"/>
        <v>1.6715623459847572E-2</v>
      </c>
      <c r="AD5" s="4">
        <f t="shared" si="15"/>
        <v>3.9999999999999996</v>
      </c>
      <c r="AE5" s="9">
        <f t="shared" si="16"/>
        <v>0.75354905512312476</v>
      </c>
      <c r="AF5" s="9">
        <f t="shared" si="17"/>
        <v>0.77943605336966626</v>
      </c>
      <c r="AG5" s="9">
        <f t="shared" ref="AG5:AG40" si="31">AE5*(1-U5-V5-X5)</f>
        <v>0.69124384675727057</v>
      </c>
      <c r="AH5" s="9">
        <f t="shared" ref="AH5:AH40" si="32">AF5*(1-U5-V5-X5)</f>
        <v>0.71499044709772785</v>
      </c>
      <c r="AI5" s="26">
        <v>45.733644444444437</v>
      </c>
      <c r="AJ5" s="10">
        <v>7.8233333333333333</v>
      </c>
      <c r="AK5" s="10">
        <v>10.897777777777778</v>
      </c>
      <c r="AL5" s="10">
        <v>3.2688888888888892E-2</v>
      </c>
      <c r="AM5" s="10">
        <v>13.903023730022287</v>
      </c>
      <c r="AN5" s="10">
        <v>0.99173252825526403</v>
      </c>
      <c r="AO5" s="10">
        <v>0</v>
      </c>
      <c r="AP5" s="10">
        <v>0.28516666666666668</v>
      </c>
      <c r="AQ5" s="10">
        <v>5.5855555555555547</v>
      </c>
      <c r="AR5" s="10">
        <v>2.0685714285714283E-2</v>
      </c>
      <c r="AS5" s="10">
        <v>10.466666666666665</v>
      </c>
      <c r="AT5" s="10">
        <v>1.96</v>
      </c>
      <c r="AU5" s="10">
        <v>0.43746666666666673</v>
      </c>
      <c r="AV5" s="11">
        <v>0.57701111111111103</v>
      </c>
      <c r="AW5" s="9">
        <f t="shared" si="18"/>
        <v>0.40226724088680998</v>
      </c>
      <c r="AX5" s="9">
        <f t="shared" si="19"/>
        <v>0.41731208943992459</v>
      </c>
      <c r="AY5" s="21">
        <v>4.9161036433293358E-2</v>
      </c>
      <c r="AZ5" s="12">
        <v>9.8394594997692764E-2</v>
      </c>
      <c r="BA5" s="12">
        <v>0.15178063956076754</v>
      </c>
      <c r="BB5" s="12">
        <v>0.2001851896636459</v>
      </c>
      <c r="BC5" s="12">
        <v>0.28098834872563161</v>
      </c>
      <c r="BD5" s="12">
        <v>0.31235117517129241</v>
      </c>
      <c r="BE5" s="12">
        <v>0.30943598450738785</v>
      </c>
      <c r="BF5" s="12">
        <v>0.3182153641608077</v>
      </c>
      <c r="BG5" s="12">
        <v>0.30579927860545469</v>
      </c>
      <c r="BH5" s="12">
        <v>0.310095810120605</v>
      </c>
      <c r="BI5" s="12">
        <v>0.35685914651086437</v>
      </c>
      <c r="BJ5" s="12">
        <v>0.28666813369790195</v>
      </c>
      <c r="BK5" s="12">
        <v>0.27081428567953514</v>
      </c>
      <c r="BL5" s="12">
        <v>0.37219335724668351</v>
      </c>
      <c r="BM5" s="12">
        <v>0.28913834612171085</v>
      </c>
      <c r="BN5" s="12">
        <v>1.2820725706782306E-2</v>
      </c>
      <c r="BO5" s="12">
        <v>2.7811939349330596E-2</v>
      </c>
      <c r="BP5" s="12">
        <v>4.5445604064168699E-2</v>
      </c>
      <c r="BQ5" s="12">
        <v>5.5298697786093309E-2</v>
      </c>
      <c r="BR5" s="12">
        <v>7.132387045813332E-2</v>
      </c>
      <c r="BS5" s="12">
        <v>4.8387293141258482E-2</v>
      </c>
      <c r="BT5" s="12">
        <v>6.5746588080352358E-2</v>
      </c>
      <c r="BU5" s="12">
        <v>0.10373295761064369</v>
      </c>
      <c r="BV5" s="12">
        <v>8.1481182592206436E-2</v>
      </c>
      <c r="BW5" s="12">
        <v>7.0908972438255585E-2</v>
      </c>
      <c r="BX5" s="12">
        <v>9.4312793314882001E-2</v>
      </c>
      <c r="BY5" s="12">
        <v>7.1821965388579545E-2</v>
      </c>
      <c r="BZ5" s="12">
        <v>0.10730997269562408</v>
      </c>
      <c r="CA5" s="12">
        <v>0.16405422838322603</v>
      </c>
      <c r="CB5" s="12">
        <v>9.3090275004764661E-2</v>
      </c>
      <c r="CC5" s="20">
        <v>0.33800000000000002</v>
      </c>
      <c r="CD5" s="1">
        <v>343.7</v>
      </c>
      <c r="CE5" s="1">
        <v>1.0309999999999999</v>
      </c>
      <c r="CF5" s="1">
        <v>3.2000000000000001E-2</v>
      </c>
      <c r="CG5" s="1">
        <v>80.3</v>
      </c>
      <c r="CH5" s="1">
        <v>1.2E-2</v>
      </c>
      <c r="CI5" s="21">
        <f t="shared" si="20"/>
        <v>0.48752389292246057</v>
      </c>
      <c r="CJ5" s="12">
        <f t="shared" si="21"/>
        <v>0.48895989967550452</v>
      </c>
      <c r="CK5" s="13">
        <f t="shared" si="22"/>
        <v>268.81200000000001</v>
      </c>
      <c r="CL5" s="12">
        <f t="shared" si="23"/>
        <v>1.0266666633903199</v>
      </c>
    </row>
    <row r="6" spans="1:90" x14ac:dyDescent="0.2">
      <c r="A6" s="1" t="s">
        <v>66</v>
      </c>
      <c r="B6" s="1" t="s">
        <v>73</v>
      </c>
      <c r="C6" s="8">
        <v>1120</v>
      </c>
      <c r="D6" s="1" t="s">
        <v>68</v>
      </c>
      <c r="E6" s="1">
        <v>-2</v>
      </c>
      <c r="F6" s="24">
        <v>50.195</v>
      </c>
      <c r="G6" s="3">
        <v>1.244675</v>
      </c>
      <c r="H6" s="3">
        <v>2.4750000000000001</v>
      </c>
      <c r="I6" s="3">
        <v>0.18409999999999999</v>
      </c>
      <c r="J6" s="3">
        <v>8.98</v>
      </c>
      <c r="K6" s="3">
        <v>0.22410000000000002</v>
      </c>
      <c r="L6" s="3">
        <v>15.147499999999999</v>
      </c>
      <c r="M6" s="3">
        <v>19.557499999999997</v>
      </c>
      <c r="N6" s="3">
        <v>0.26272499999999999</v>
      </c>
      <c r="O6" s="3">
        <f t="shared" si="0"/>
        <v>98.270600000000016</v>
      </c>
      <c r="P6" s="4">
        <f t="shared" si="1"/>
        <v>2.2686731004471623</v>
      </c>
      <c r="Q6" s="4">
        <f t="shared" si="2"/>
        <v>1.8952176260184621</v>
      </c>
      <c r="R6" s="4">
        <f t="shared" si="3"/>
        <v>3.5355787638186878E-2</v>
      </c>
      <c r="S6" s="4">
        <f t="shared" si="4"/>
        <v>0.11013732282507825</v>
      </c>
      <c r="T6" s="4">
        <f t="shared" si="5"/>
        <v>0.10478237398153789</v>
      </c>
      <c r="U6" s="4">
        <f t="shared" si="6"/>
        <v>5.3549488435403608E-3</v>
      </c>
      <c r="V6" s="4">
        <f t="shared" si="7"/>
        <v>5.4958513315480099E-3</v>
      </c>
      <c r="W6" s="4">
        <f t="shared" si="8"/>
        <v>0.28356440172615377</v>
      </c>
      <c r="X6" s="4">
        <f t="shared" si="9"/>
        <v>4.2453331443320863E-2</v>
      </c>
      <c r="Y6" s="4">
        <f t="shared" si="10"/>
        <v>0.24111107028283291</v>
      </c>
      <c r="Z6" s="4">
        <f t="shared" si="11"/>
        <v>7.1669576504864684E-3</v>
      </c>
      <c r="AA6" s="4">
        <f t="shared" si="12"/>
        <v>0.8526169405538615</v>
      </c>
      <c r="AB6" s="4">
        <f t="shared" si="13"/>
        <v>0.79121177934297537</v>
      </c>
      <c r="AC6" s="4">
        <f t="shared" si="14"/>
        <v>1.9233332913248254E-2</v>
      </c>
      <c r="AD6" s="4">
        <f t="shared" si="15"/>
        <v>4.0000000000000009</v>
      </c>
      <c r="AE6" s="9">
        <f t="shared" si="16"/>
        <v>0.75042328968620875</v>
      </c>
      <c r="AF6" s="9">
        <f t="shared" si="17"/>
        <v>0.77955116089750265</v>
      </c>
      <c r="AG6" s="9">
        <f t="shared" si="31"/>
        <v>0.71042262788325539</v>
      </c>
      <c r="AH6" s="9">
        <f t="shared" si="32"/>
        <v>0.73799786321373839</v>
      </c>
      <c r="AI6" s="26">
        <v>47.571999999999996</v>
      </c>
      <c r="AJ6" s="10">
        <v>3.492</v>
      </c>
      <c r="AK6" s="10">
        <v>12.302</v>
      </c>
      <c r="AL6" s="10">
        <v>1.5049999999999999E-2</v>
      </c>
      <c r="AM6" s="10">
        <v>13.834219350814999</v>
      </c>
      <c r="AN6" s="10">
        <v>1.6042500586539545</v>
      </c>
      <c r="AO6" s="10">
        <v>0</v>
      </c>
      <c r="AP6" s="10">
        <v>0.24113999999999999</v>
      </c>
      <c r="AQ6" s="10">
        <v>4.7320000000000002</v>
      </c>
      <c r="AR6" s="10">
        <v>0</v>
      </c>
      <c r="AS6" s="10">
        <v>9.8680000000000003</v>
      </c>
      <c r="AT6" s="10">
        <v>3.1819999999999999</v>
      </c>
      <c r="AU6" s="10">
        <v>0.77851999999999999</v>
      </c>
      <c r="AV6" s="11">
        <v>0.35212000000000004</v>
      </c>
      <c r="AW6" s="9">
        <f t="shared" si="18"/>
        <v>0.35573042136802163</v>
      </c>
      <c r="AX6" s="9">
        <f t="shared" si="19"/>
        <v>0.37878883973003047</v>
      </c>
      <c r="AY6" s="21">
        <v>0.15722206847589126</v>
      </c>
      <c r="AZ6" s="12">
        <v>0.20706998573449548</v>
      </c>
      <c r="BA6" s="12">
        <v>0.27088787982898038</v>
      </c>
      <c r="BB6" s="12">
        <v>0.37559566316791748</v>
      </c>
      <c r="BC6" s="12">
        <v>0.51945438630688701</v>
      </c>
      <c r="BD6" s="12">
        <v>0.56273605546005878</v>
      </c>
      <c r="BE6" s="12">
        <v>0.57626963939324116</v>
      </c>
      <c r="BF6" s="12">
        <v>0.57694674280215974</v>
      </c>
      <c r="BG6" s="12">
        <v>0.68796632345976361</v>
      </c>
      <c r="BH6" s="12">
        <v>0.62433912000396252</v>
      </c>
      <c r="BI6" s="12">
        <v>0.64116905109262068</v>
      </c>
      <c r="BJ6" s="12">
        <v>0.6686996459775516</v>
      </c>
      <c r="BK6" s="12">
        <v>0.55765044868916824</v>
      </c>
      <c r="BL6" s="12">
        <v>0.60545539133997117</v>
      </c>
      <c r="BM6" s="12">
        <v>0.58867162775061854</v>
      </c>
      <c r="BN6" s="12">
        <v>7.7820611975489298E-2</v>
      </c>
      <c r="BO6" s="12">
        <v>6.1133017338136517E-2</v>
      </c>
      <c r="BP6" s="12">
        <v>2.942882065449854E-2</v>
      </c>
      <c r="BQ6" s="12">
        <v>0.28960629930968895</v>
      </c>
      <c r="BR6" s="12">
        <v>3.2187495704655469E-2</v>
      </c>
      <c r="BS6" s="12">
        <v>0.10131808527924953</v>
      </c>
      <c r="BT6" s="12">
        <v>1.7507994732385059</v>
      </c>
      <c r="BU6" s="12">
        <v>8.8253909828218916E-2</v>
      </c>
      <c r="BV6" s="12">
        <v>2.6887677430683188</v>
      </c>
      <c r="BW6" s="12">
        <v>1.2810343509405799E-2</v>
      </c>
      <c r="BX6" s="12">
        <v>0.18276627620033042</v>
      </c>
      <c r="BY6" s="12">
        <v>2.5118749381300941E-2</v>
      </c>
      <c r="BZ6" s="12">
        <v>7.445847256707902E-2</v>
      </c>
      <c r="CA6" s="12">
        <v>29.064447497634976</v>
      </c>
      <c r="CB6" s="12">
        <v>3.5454118516955416E-2</v>
      </c>
      <c r="CC6" s="20">
        <v>0.63700000000000001</v>
      </c>
      <c r="CD6" s="1">
        <v>202.4</v>
      </c>
      <c r="CE6" s="1">
        <v>1.012</v>
      </c>
      <c r="CF6" s="1">
        <v>1.0999999999999999E-2</v>
      </c>
      <c r="CG6" s="1">
        <v>32.1</v>
      </c>
      <c r="CH6" s="1">
        <v>8.0000000000000002E-3</v>
      </c>
      <c r="CI6" s="21">
        <f t="shared" si="20"/>
        <v>0.39687400350897883</v>
      </c>
      <c r="CJ6" s="12">
        <f t="shared" si="21"/>
        <v>0.40680895252394977</v>
      </c>
      <c r="CK6" s="13">
        <f t="shared" si="22"/>
        <v>268.452</v>
      </c>
      <c r="CL6" s="12">
        <f t="shared" si="23"/>
        <v>1.0267380868249587</v>
      </c>
    </row>
    <row r="7" spans="1:90" x14ac:dyDescent="0.2">
      <c r="A7" s="1" t="s">
        <v>70</v>
      </c>
      <c r="B7" s="1" t="s">
        <v>74</v>
      </c>
      <c r="C7" s="8">
        <v>1125</v>
      </c>
      <c r="D7" s="1" t="s">
        <v>67</v>
      </c>
      <c r="E7" s="1">
        <v>-2</v>
      </c>
      <c r="F7" s="24">
        <v>47.06</v>
      </c>
      <c r="G7" s="3">
        <v>2.21</v>
      </c>
      <c r="H7" s="3">
        <v>5.6850000000000005</v>
      </c>
      <c r="I7" s="3">
        <v>0.42830000000000001</v>
      </c>
      <c r="J7" s="3">
        <v>7.5250000000000004</v>
      </c>
      <c r="K7" s="3">
        <v>0.16830000000000001</v>
      </c>
      <c r="L7" s="3">
        <v>12.925000000000001</v>
      </c>
      <c r="M7" s="3">
        <v>21.119999999999997</v>
      </c>
      <c r="N7" s="3">
        <v>0.26755000000000001</v>
      </c>
      <c r="O7" s="3">
        <f t="shared" si="0"/>
        <v>97.389150000000001</v>
      </c>
      <c r="P7" s="4">
        <f t="shared" si="1"/>
        <v>2.2974350862877624</v>
      </c>
      <c r="Q7" s="4">
        <f t="shared" si="2"/>
        <v>1.7993758140116183</v>
      </c>
      <c r="R7" s="4">
        <f t="shared" si="3"/>
        <v>6.3572333262748748E-2</v>
      </c>
      <c r="S7" s="4">
        <f t="shared" si="4"/>
        <v>0.25618937193974151</v>
      </c>
      <c r="T7" s="4">
        <f t="shared" si="5"/>
        <v>0.20062418598838172</v>
      </c>
      <c r="U7" s="4">
        <f t="shared" si="6"/>
        <v>5.5565185951359786E-2</v>
      </c>
      <c r="V7" s="4">
        <f t="shared" si="7"/>
        <v>1.2947937357980008E-2</v>
      </c>
      <c r="W7" s="4">
        <f t="shared" si="8"/>
        <v>0.24063190234971696</v>
      </c>
      <c r="X7" s="4">
        <f t="shared" si="9"/>
        <v>2.4801269477546128E-2</v>
      </c>
      <c r="Y7" s="4">
        <f t="shared" si="10"/>
        <v>0.21583063287217083</v>
      </c>
      <c r="Z7" s="4">
        <f t="shared" si="11"/>
        <v>5.4506516256763709E-3</v>
      </c>
      <c r="AA7" s="4">
        <f t="shared" si="12"/>
        <v>0.73674106166156383</v>
      </c>
      <c r="AB7" s="4">
        <f t="shared" si="13"/>
        <v>0.86525605446694842</v>
      </c>
      <c r="AC7" s="4">
        <f t="shared" si="14"/>
        <v>1.9834873324006314E-2</v>
      </c>
      <c r="AD7" s="4">
        <f t="shared" si="15"/>
        <v>4</v>
      </c>
      <c r="AE7" s="9">
        <f t="shared" si="16"/>
        <v>0.75379725937770092</v>
      </c>
      <c r="AF7" s="9">
        <f t="shared" si="17"/>
        <v>0.77342321411532622</v>
      </c>
      <c r="AG7" s="9">
        <f t="shared" si="31"/>
        <v>0.68345712583445206</v>
      </c>
      <c r="AH7" s="9">
        <f t="shared" si="32"/>
        <v>0.70125169652287289</v>
      </c>
      <c r="AI7" s="26">
        <v>45.362500000000004</v>
      </c>
      <c r="AJ7" s="10">
        <v>4.4375</v>
      </c>
      <c r="AK7" s="10">
        <v>11.865</v>
      </c>
      <c r="AL7" s="10">
        <v>3.4933333333333337E-2</v>
      </c>
      <c r="AM7" s="10">
        <v>12.593142252769418</v>
      </c>
      <c r="AN7" s="10">
        <v>1.5382225814193891</v>
      </c>
      <c r="AO7" s="10">
        <v>9.2425000000000007E-2</v>
      </c>
      <c r="AP7" s="10">
        <v>0.238675</v>
      </c>
      <c r="AQ7" s="10">
        <v>4.9800000000000004</v>
      </c>
      <c r="AR7" s="10">
        <v>0</v>
      </c>
      <c r="AS7" s="10">
        <v>10.8325</v>
      </c>
      <c r="AT7" s="10">
        <v>3.1675000000000004</v>
      </c>
      <c r="AU7" s="10">
        <v>0.51017500000000005</v>
      </c>
      <c r="AV7" s="11">
        <v>0.49607499999999993</v>
      </c>
      <c r="AW7" s="9">
        <f t="shared" si="18"/>
        <v>0.38843478762029487</v>
      </c>
      <c r="AX7" s="9">
        <f t="shared" si="19"/>
        <v>0.41347519703618268</v>
      </c>
      <c r="AY7" s="21">
        <v>8.4933433593179439E-2</v>
      </c>
      <c r="AZ7" s="12">
        <v>0.14578222852771572</v>
      </c>
      <c r="BA7" s="12">
        <v>0.2182425554303043</v>
      </c>
      <c r="BB7" s="12">
        <v>0.29072674888381361</v>
      </c>
      <c r="BC7" s="12">
        <v>0.42058355649528878</v>
      </c>
      <c r="BD7" s="12">
        <v>0.377585745659058</v>
      </c>
      <c r="BE7" s="12">
        <v>0.47105646225332731</v>
      </c>
      <c r="BF7" s="12">
        <v>0.54513311966490019</v>
      </c>
      <c r="BG7" s="12">
        <v>0.51772307449969857</v>
      </c>
      <c r="BH7" s="12">
        <v>0.47755272524564529</v>
      </c>
      <c r="BI7" s="12">
        <v>0.49285334956536858</v>
      </c>
      <c r="BJ7" s="12">
        <v>0.46968583942820091</v>
      </c>
      <c r="BK7" s="12">
        <v>0.48467355952181729</v>
      </c>
      <c r="BL7" s="12">
        <v>0.48522018735109185</v>
      </c>
      <c r="BM7" s="12">
        <v>0.51555011229839021</v>
      </c>
      <c r="BN7" s="12">
        <v>1.1957209967930352E-2</v>
      </c>
      <c r="BO7" s="12">
        <v>6.9699674126830818E-3</v>
      </c>
      <c r="BP7" s="12">
        <v>1.7197038556013768E-2</v>
      </c>
      <c r="BQ7" s="12">
        <v>1.374305104218238E-2</v>
      </c>
      <c r="BR7" s="12">
        <v>3.3107884612942638E-2</v>
      </c>
      <c r="BS7" s="12">
        <v>5.3462339070429403E-2</v>
      </c>
      <c r="BT7" s="12">
        <v>7.1792675452874377E-2</v>
      </c>
      <c r="BU7" s="12">
        <v>5.7229435781579477E-2</v>
      </c>
      <c r="BV7" s="12">
        <v>2.9077546420062769E-2</v>
      </c>
      <c r="BW7" s="12">
        <v>2.6673221692385184E-2</v>
      </c>
      <c r="BX7" s="12">
        <v>3.6481033485807113E-2</v>
      </c>
      <c r="BY7" s="12">
        <v>5.9908460899321773E-2</v>
      </c>
      <c r="BZ7" s="12">
        <v>0.10362731086129866</v>
      </c>
      <c r="CA7" s="12">
        <v>0.15155998958419992</v>
      </c>
      <c r="CB7" s="12">
        <v>0.21038392666287262</v>
      </c>
      <c r="CC7" s="20">
        <v>0.52200000000000002</v>
      </c>
      <c r="CD7" s="1">
        <v>365.1</v>
      </c>
      <c r="CE7" s="1">
        <v>1.038</v>
      </c>
      <c r="CF7" s="1">
        <v>1.6E-2</v>
      </c>
      <c r="CG7" s="1">
        <v>35.700000000000003</v>
      </c>
      <c r="CH7" s="1">
        <v>4.0000000000000001E-3</v>
      </c>
      <c r="CI7" s="21">
        <f t="shared" si="20"/>
        <v>0.43828068287397759</v>
      </c>
      <c r="CJ7" s="12">
        <f t="shared" si="21"/>
        <v>0.45469588692726154</v>
      </c>
      <c r="CK7" s="13">
        <f t="shared" si="22"/>
        <v>268.27200000000005</v>
      </c>
      <c r="CL7" s="12">
        <f t="shared" si="23"/>
        <v>1.0291383311657663</v>
      </c>
    </row>
    <row r="8" spans="1:90" x14ac:dyDescent="0.2">
      <c r="A8" s="1" t="s">
        <v>70</v>
      </c>
      <c r="B8" s="1" t="s">
        <v>75</v>
      </c>
      <c r="C8" s="8">
        <v>1125</v>
      </c>
      <c r="D8" s="1" t="s">
        <v>68</v>
      </c>
      <c r="E8" s="1">
        <v>0</v>
      </c>
      <c r="F8" s="24">
        <v>48.620000000000005</v>
      </c>
      <c r="G8" s="3">
        <v>1.5747666666666664</v>
      </c>
      <c r="H8" s="3">
        <v>4.2266666666666666</v>
      </c>
      <c r="I8" s="3">
        <v>9.8333333333333342E-2</v>
      </c>
      <c r="J8" s="3">
        <v>8.7999999999999989</v>
      </c>
      <c r="K8" s="3">
        <v>0.19189999999999999</v>
      </c>
      <c r="L8" s="3">
        <v>14.67</v>
      </c>
      <c r="M8" s="3">
        <v>20.323333333333334</v>
      </c>
      <c r="N8" s="3">
        <v>0.39830000000000004</v>
      </c>
      <c r="O8" s="3">
        <f t="shared" si="0"/>
        <v>98.903300000000016</v>
      </c>
      <c r="P8" s="4">
        <f t="shared" si="1"/>
        <v>2.2503250644021682</v>
      </c>
      <c r="Q8" s="4">
        <f t="shared" si="2"/>
        <v>1.8209034489104523</v>
      </c>
      <c r="R8" s="4">
        <f t="shared" si="3"/>
        <v>4.437047717561763E-2</v>
      </c>
      <c r="S8" s="4">
        <f t="shared" si="4"/>
        <v>0.18656520382635197</v>
      </c>
      <c r="T8" s="4">
        <f t="shared" si="5"/>
        <v>0.1790965510895477</v>
      </c>
      <c r="U8" s="4">
        <f t="shared" si="6"/>
        <v>7.4686527368042765E-3</v>
      </c>
      <c r="V8" s="4">
        <f t="shared" si="7"/>
        <v>2.9117580486632618E-3</v>
      </c>
      <c r="W8" s="4">
        <f t="shared" si="8"/>
        <v>0.27563310692099768</v>
      </c>
      <c r="X8" s="4">
        <f t="shared" si="9"/>
        <v>0.10889774993039225</v>
      </c>
      <c r="Y8" s="4">
        <f t="shared" si="10"/>
        <v>0.16673535699060543</v>
      </c>
      <c r="Z8" s="4">
        <f t="shared" si="11"/>
        <v>6.0875324911722354E-3</v>
      </c>
      <c r="AA8" s="4">
        <f t="shared" si="12"/>
        <v>0.81906137438977311</v>
      </c>
      <c r="AB8" s="4">
        <f t="shared" si="13"/>
        <v>0.81554453425942552</v>
      </c>
      <c r="AC8" s="4">
        <f t="shared" si="14"/>
        <v>2.8922563977546927E-2</v>
      </c>
      <c r="AD8" s="4">
        <f t="shared" si="15"/>
        <v>4.0000000000000009</v>
      </c>
      <c r="AE8" s="9">
        <f t="shared" si="16"/>
        <v>0.74821001509849694</v>
      </c>
      <c r="AF8" s="9">
        <f t="shared" si="17"/>
        <v>0.8308623353243102</v>
      </c>
      <c r="AG8" s="9">
        <f t="shared" si="31"/>
        <v>0.65896490066836255</v>
      </c>
      <c r="AH8" s="9">
        <f t="shared" si="32"/>
        <v>0.7317586041587425</v>
      </c>
      <c r="AI8" s="26">
        <v>46.192500000000003</v>
      </c>
      <c r="AJ8" s="10">
        <v>4.88</v>
      </c>
      <c r="AK8" s="10">
        <v>12.236249999999998</v>
      </c>
      <c r="AL8" s="10">
        <v>2.2257142857142857E-2</v>
      </c>
      <c r="AM8" s="10">
        <v>10.914258744717321</v>
      </c>
      <c r="AN8" s="10">
        <v>3.2106445798286587</v>
      </c>
      <c r="AO8" s="10">
        <v>0</v>
      </c>
      <c r="AP8" s="10">
        <v>0.2487625</v>
      </c>
      <c r="AQ8" s="10">
        <v>5.4912499999999991</v>
      </c>
      <c r="AR8" s="10">
        <v>2.9999999999999997E-4</v>
      </c>
      <c r="AS8" s="10">
        <v>10.098749999999999</v>
      </c>
      <c r="AT8" s="10">
        <v>3.3162500000000001</v>
      </c>
      <c r="AU8" s="10">
        <v>0.51369999999999993</v>
      </c>
      <c r="AV8" s="11">
        <v>0.55625000000000002</v>
      </c>
      <c r="AW8" s="9">
        <f t="shared" si="18"/>
        <v>0.41492505405174213</v>
      </c>
      <c r="AX8" s="9">
        <f t="shared" si="19"/>
        <v>0.47282453701482929</v>
      </c>
      <c r="AY8" s="21">
        <v>0.10529475639994981</v>
      </c>
      <c r="AZ8" s="12">
        <v>0.14237875009442688</v>
      </c>
      <c r="BA8" s="12">
        <v>0.20150565277178398</v>
      </c>
      <c r="BB8" s="12">
        <v>0.23825586466620194</v>
      </c>
      <c r="BC8" s="12">
        <v>0.3640355463468512</v>
      </c>
      <c r="BD8" s="12">
        <v>0.39777432122817336</v>
      </c>
      <c r="BE8" s="12">
        <v>0.45532726287570169</v>
      </c>
      <c r="BF8" s="12">
        <v>0.42575775673897892</v>
      </c>
      <c r="BG8" s="12">
        <v>0.53106324343224964</v>
      </c>
      <c r="BH8" s="12">
        <v>0.47293977712785495</v>
      </c>
      <c r="BI8" s="12">
        <v>0.45685217665490802</v>
      </c>
      <c r="BJ8" s="12">
        <v>0.42638291721398003</v>
      </c>
      <c r="BK8" s="12">
        <v>0.42262955778245143</v>
      </c>
      <c r="BL8" s="12">
        <v>0.40269304183263138</v>
      </c>
      <c r="BM8" s="12">
        <v>0.39219711844286248</v>
      </c>
      <c r="BN8" s="12">
        <v>1.8578451452490062E-2</v>
      </c>
      <c r="BO8" s="12">
        <v>2.585519748752297E-2</v>
      </c>
      <c r="BP8" s="12">
        <v>3.1470980846902009E-2</v>
      </c>
      <c r="BQ8" s="12">
        <v>4.826594799686084E-2</v>
      </c>
      <c r="BR8" s="12">
        <v>7.431354036880157E-2</v>
      </c>
      <c r="BS8" s="12">
        <v>8.5097166880090475E-2</v>
      </c>
      <c r="BT8" s="12">
        <v>9.2870123516747297E-2</v>
      </c>
      <c r="BU8" s="12">
        <v>0.10036752191814129</v>
      </c>
      <c r="BV8" s="12">
        <v>6.4159352787584917E-2</v>
      </c>
      <c r="BW8" s="12">
        <v>7.0999495072757671E-2</v>
      </c>
      <c r="BX8" s="12">
        <v>8.548927108283863E-2</v>
      </c>
      <c r="BY8" s="12">
        <v>8.3148355173163144E-2</v>
      </c>
      <c r="BZ8" s="12">
        <v>8.6696148176621662E-2</v>
      </c>
      <c r="CA8" s="12">
        <v>0.14568298578090288</v>
      </c>
      <c r="CB8" s="12">
        <v>7.0214907685077141E-2</v>
      </c>
      <c r="CC8" s="20">
        <v>0.47699999999999998</v>
      </c>
      <c r="CD8" s="1">
        <v>277.10000000000002</v>
      </c>
      <c r="CE8" s="1">
        <v>1.0249999999999999</v>
      </c>
      <c r="CF8" s="1">
        <v>0.03</v>
      </c>
      <c r="CG8" s="1">
        <v>53.9</v>
      </c>
      <c r="CH8" s="1">
        <v>0.01</v>
      </c>
      <c r="CI8" s="21">
        <f t="shared" si="20"/>
        <v>0.48557113751903619</v>
      </c>
      <c r="CJ8" s="12">
        <f t="shared" si="21"/>
        <v>0.49828481922582007</v>
      </c>
      <c r="CK8" s="13">
        <f t="shared" si="22"/>
        <v>268.27200000000005</v>
      </c>
      <c r="CL8" s="12">
        <f t="shared" si="23"/>
        <v>1.0282605825058044</v>
      </c>
    </row>
    <row r="9" spans="1:90" x14ac:dyDescent="0.2">
      <c r="A9" s="1" t="s">
        <v>70</v>
      </c>
      <c r="B9" s="1" t="s">
        <v>76</v>
      </c>
      <c r="C9" s="8">
        <v>1125</v>
      </c>
      <c r="D9" s="1" t="s">
        <v>67</v>
      </c>
      <c r="E9" s="1">
        <v>-4</v>
      </c>
      <c r="F9" s="24">
        <v>49.403999999999996</v>
      </c>
      <c r="G9" s="3">
        <v>1.8038565000000002</v>
      </c>
      <c r="H9" s="3">
        <v>4.2744444999999995</v>
      </c>
      <c r="I9" s="3">
        <v>0.48232912500000003</v>
      </c>
      <c r="J9" s="3">
        <v>7.4290807499999998</v>
      </c>
      <c r="K9" s="3">
        <v>0.18075850000000002</v>
      </c>
      <c r="L9" s="3">
        <v>14.579538999999999</v>
      </c>
      <c r="M9" s="3">
        <v>20.731995000000001</v>
      </c>
      <c r="N9" s="3">
        <v>0.25773507499999998</v>
      </c>
      <c r="O9" s="3">
        <f t="shared" si="0"/>
        <v>99.143738450000001</v>
      </c>
      <c r="P9" s="4">
        <f t="shared" si="1"/>
        <v>2.2463129648904299</v>
      </c>
      <c r="Q9" s="4">
        <f t="shared" si="2"/>
        <v>1.846966776244829</v>
      </c>
      <c r="R9" s="4">
        <f t="shared" si="3"/>
        <v>5.0734674430639365E-2</v>
      </c>
      <c r="S9" s="4">
        <f t="shared" si="4"/>
        <v>0.18833773227650402</v>
      </c>
      <c r="T9" s="4">
        <f t="shared" si="5"/>
        <v>0.15303322375517103</v>
      </c>
      <c r="U9" s="4">
        <f t="shared" si="6"/>
        <v>3.5304508521332989E-2</v>
      </c>
      <c r="V9" s="4">
        <f t="shared" si="7"/>
        <v>1.4256831502075858E-2</v>
      </c>
      <c r="W9" s="4">
        <f t="shared" si="8"/>
        <v>0.23227838271198994</v>
      </c>
      <c r="X9" s="4">
        <f t="shared" si="9"/>
        <v>2.0684605760889596E-2</v>
      </c>
      <c r="Y9" s="4">
        <f t="shared" si="10"/>
        <v>0.21159377695110035</v>
      </c>
      <c r="Z9" s="4">
        <f t="shared" si="11"/>
        <v>5.7238738343926635E-3</v>
      </c>
      <c r="AA9" s="4">
        <f t="shared" si="12"/>
        <v>0.81255942135778803</v>
      </c>
      <c r="AB9" s="4">
        <f t="shared" si="13"/>
        <v>0.83046023675137426</v>
      </c>
      <c r="AC9" s="4">
        <f t="shared" si="14"/>
        <v>1.8682070890406112E-2</v>
      </c>
      <c r="AD9" s="4">
        <f t="shared" si="15"/>
        <v>3.9999999999999987</v>
      </c>
      <c r="AE9" s="9">
        <f t="shared" si="16"/>
        <v>0.77768953055944601</v>
      </c>
      <c r="AF9" s="9">
        <f t="shared" si="17"/>
        <v>0.79339636169618954</v>
      </c>
      <c r="AG9" s="9">
        <f t="shared" si="31"/>
        <v>0.72305999395875054</v>
      </c>
      <c r="AH9" s="9">
        <f t="shared" si="32"/>
        <v>0.7376634838870193</v>
      </c>
      <c r="AI9" s="26">
        <v>46.923333333333339</v>
      </c>
      <c r="AJ9" s="10">
        <v>6.3033333333333337</v>
      </c>
      <c r="AK9" s="10">
        <v>12.103333333333333</v>
      </c>
      <c r="AL9" s="10">
        <v>4.1966666666666673E-2</v>
      </c>
      <c r="AM9" s="10">
        <v>13.161445768388745</v>
      </c>
      <c r="AN9" s="10">
        <v>0.61322726477358447</v>
      </c>
      <c r="AO9" s="10">
        <v>0</v>
      </c>
      <c r="AP9" s="10">
        <v>0.2699333333333333</v>
      </c>
      <c r="AQ9" s="10">
        <v>5.66</v>
      </c>
      <c r="AR9" s="10">
        <v>2.085E-2</v>
      </c>
      <c r="AS9" s="10">
        <v>10.67</v>
      </c>
      <c r="AT9" s="10">
        <v>2.4166666666666665</v>
      </c>
      <c r="AU9" s="10">
        <v>0.42876666666666668</v>
      </c>
      <c r="AV9" s="11">
        <v>0.50836666666666674</v>
      </c>
      <c r="AW9" s="9">
        <f t="shared" si="18"/>
        <v>0.42388808739937306</v>
      </c>
      <c r="AX9" s="9">
        <f t="shared" si="19"/>
        <v>0.43394761406547944</v>
      </c>
      <c r="AY9" s="21">
        <v>9.0314324185336248E-2</v>
      </c>
      <c r="AZ9" s="12">
        <v>0.125474630718823</v>
      </c>
      <c r="BA9" s="12">
        <v>0.17373872499642568</v>
      </c>
      <c r="BB9" s="12">
        <v>0.23462581879790262</v>
      </c>
      <c r="BC9" s="12">
        <v>0.33242154685720321</v>
      </c>
      <c r="BD9" s="12">
        <v>0.34815826548342388</v>
      </c>
      <c r="BE9" s="12">
        <v>0.40770620765393928</v>
      </c>
      <c r="BF9" s="12">
        <v>0.42176079315628362</v>
      </c>
      <c r="BG9" s="12">
        <v>0.40439184274523704</v>
      </c>
      <c r="BH9" s="12">
        <v>0.40438262995795671</v>
      </c>
      <c r="BI9" s="12">
        <v>0.3689192310645702</v>
      </c>
      <c r="BJ9" s="12">
        <v>0.41152795959115129</v>
      </c>
      <c r="BK9" s="12">
        <v>0.42913672324844943</v>
      </c>
      <c r="BL9" s="12">
        <v>0.39791812069621013</v>
      </c>
      <c r="BM9" s="12">
        <v>0.4700906445964691</v>
      </c>
      <c r="BN9" s="12">
        <v>2.7458715653162248E-2</v>
      </c>
      <c r="BO9" s="12">
        <v>4.3101862353562621E-2</v>
      </c>
      <c r="BP9" s="12">
        <v>5.5199619708705981E-2</v>
      </c>
      <c r="BQ9" s="12">
        <v>8.4922223582002715E-2</v>
      </c>
      <c r="BR9" s="12">
        <v>8.9665377954524103E-2</v>
      </c>
      <c r="BS9" s="12">
        <v>0.1066076610065619</v>
      </c>
      <c r="BT9" s="12">
        <v>0.10450260624488976</v>
      </c>
      <c r="BU9" s="12">
        <v>0.11606496487068596</v>
      </c>
      <c r="BV9" s="12">
        <v>0.12811675336003597</v>
      </c>
      <c r="BW9" s="12">
        <v>9.9019605235802693E-2</v>
      </c>
      <c r="BX9" s="12">
        <v>9.9809406344399443E-2</v>
      </c>
      <c r="BY9" s="12">
        <v>0.14838268742232463</v>
      </c>
      <c r="BZ9" s="12">
        <v>0.17513770223106781</v>
      </c>
      <c r="CA9" s="12">
        <v>0.16230791642641398</v>
      </c>
      <c r="CB9" s="12">
        <v>0.19888281227072074</v>
      </c>
      <c r="CC9" s="20">
        <v>0.42199999999999999</v>
      </c>
      <c r="CD9" s="1">
        <v>249.6</v>
      </c>
      <c r="CE9" s="1">
        <v>1.018</v>
      </c>
      <c r="CF9" s="1">
        <v>4.2999999999999997E-2</v>
      </c>
      <c r="CG9" s="1">
        <v>95.2</v>
      </c>
      <c r="CH9" s="1">
        <v>2.5000000000000001E-2</v>
      </c>
      <c r="CI9" s="21">
        <f t="shared" si="20"/>
        <v>0.45208736168020863</v>
      </c>
      <c r="CJ9" s="12">
        <f t="shared" si="21"/>
        <v>0.45365375220386783</v>
      </c>
      <c r="CK9" s="13">
        <f t="shared" si="22"/>
        <v>268.27200000000005</v>
      </c>
      <c r="CL9" s="12">
        <f t="shared" si="23"/>
        <v>1.0278403059277541</v>
      </c>
    </row>
    <row r="10" spans="1:90" x14ac:dyDescent="0.2">
      <c r="A10" s="1" t="s">
        <v>70</v>
      </c>
      <c r="B10" s="1" t="s">
        <v>77</v>
      </c>
      <c r="C10" s="8">
        <v>1125</v>
      </c>
      <c r="D10" s="1" t="s">
        <v>67</v>
      </c>
      <c r="E10" s="1">
        <v>-4</v>
      </c>
      <c r="F10" s="24">
        <v>48.129999999999995</v>
      </c>
      <c r="G10" s="3">
        <v>2.67</v>
      </c>
      <c r="H10" s="3">
        <v>5.7433333333333332</v>
      </c>
      <c r="I10" s="3">
        <v>0.5440666666666667</v>
      </c>
      <c r="J10" s="3">
        <v>7.79</v>
      </c>
      <c r="K10" s="3">
        <v>0.1734</v>
      </c>
      <c r="L10" s="3">
        <v>13.083333333333334</v>
      </c>
      <c r="M10" s="3">
        <v>21.423333333333336</v>
      </c>
      <c r="N10" s="3">
        <v>0.27376666666666666</v>
      </c>
      <c r="O10" s="3">
        <f t="shared" si="0"/>
        <v>99.831233333333316</v>
      </c>
      <c r="P10" s="4">
        <f t="shared" si="1"/>
        <v>2.2464268922674435</v>
      </c>
      <c r="Q10" s="4">
        <f t="shared" si="2"/>
        <v>1.7994295896686756</v>
      </c>
      <c r="R10" s="4">
        <f t="shared" si="3"/>
        <v>7.509935019913197E-2</v>
      </c>
      <c r="S10" s="4">
        <f t="shared" si="4"/>
        <v>0.25307177017655458</v>
      </c>
      <c r="T10" s="4">
        <f t="shared" si="5"/>
        <v>0.20057041033132439</v>
      </c>
      <c r="U10" s="4">
        <f t="shared" si="6"/>
        <v>5.2501359845230189E-2</v>
      </c>
      <c r="V10" s="4">
        <f t="shared" si="7"/>
        <v>1.6082504226358062E-2</v>
      </c>
      <c r="W10" s="4">
        <f t="shared" si="8"/>
        <v>0.24357527302892873</v>
      </c>
      <c r="X10" s="4">
        <f t="shared" si="9"/>
        <v>1.632982074239564E-3</v>
      </c>
      <c r="Y10" s="4">
        <f t="shared" si="10"/>
        <v>0.24194229095468917</v>
      </c>
      <c r="Z10" s="4">
        <f t="shared" si="11"/>
        <v>5.4911390667790839E-3</v>
      </c>
      <c r="AA10" s="4">
        <f t="shared" si="12"/>
        <v>0.72920858058551186</v>
      </c>
      <c r="AB10" s="4">
        <f t="shared" si="13"/>
        <v>0.85819665683529256</v>
      </c>
      <c r="AC10" s="4">
        <f t="shared" si="14"/>
        <v>1.9845136212767331E-2</v>
      </c>
      <c r="AD10" s="4">
        <f t="shared" si="15"/>
        <v>3.9999999999999996</v>
      </c>
      <c r="AE10" s="9">
        <f t="shared" si="16"/>
        <v>0.74961007820605852</v>
      </c>
      <c r="AF10" s="9">
        <f t="shared" si="17"/>
        <v>0.7508705412878024</v>
      </c>
      <c r="AG10" s="9">
        <f t="shared" si="31"/>
        <v>0.69697482267530175</v>
      </c>
      <c r="AH10" s="9">
        <f t="shared" si="32"/>
        <v>0.69814678001476238</v>
      </c>
      <c r="AI10" s="26">
        <v>47.828571428571429</v>
      </c>
      <c r="AJ10" s="10">
        <v>5.2857142857142856</v>
      </c>
      <c r="AK10" s="10">
        <v>11.852857142857145</v>
      </c>
      <c r="AL10" s="10">
        <v>2.8314285714285712E-2</v>
      </c>
      <c r="AM10" s="10">
        <v>13.134001705212087</v>
      </c>
      <c r="AN10" s="10">
        <v>0.60668343001612712</v>
      </c>
      <c r="AO10" s="10">
        <v>0</v>
      </c>
      <c r="AP10" s="10">
        <v>0.26214285714285712</v>
      </c>
      <c r="AQ10" s="10">
        <v>5.5757142857142856</v>
      </c>
      <c r="AR10" s="10">
        <v>2.716E-2</v>
      </c>
      <c r="AS10" s="10">
        <v>10.579999999999998</v>
      </c>
      <c r="AT10" s="10">
        <v>2.2342857142857144</v>
      </c>
      <c r="AU10" s="10">
        <v>0.4498428571428571</v>
      </c>
      <c r="AV10" s="11">
        <v>0.46907142857142864</v>
      </c>
      <c r="AW10" s="9">
        <f t="shared" si="18"/>
        <v>0.42082142008235662</v>
      </c>
      <c r="AX10" s="9">
        <f t="shared" si="19"/>
        <v>0.43077769013893841</v>
      </c>
      <c r="AY10" s="21">
        <v>8.743547570850202E-2</v>
      </c>
      <c r="AZ10" s="12">
        <v>0.13816899497487439</v>
      </c>
      <c r="BA10" s="12">
        <v>0.19851894047279978</v>
      </c>
      <c r="BB10" s="12">
        <v>0.24273147006261384</v>
      </c>
      <c r="BC10" s="12">
        <v>0.36623096711395403</v>
      </c>
      <c r="BD10" s="12">
        <v>0.39040532842346642</v>
      </c>
      <c r="BE10" s="12">
        <v>0.49523856587383119</v>
      </c>
      <c r="BF10" s="12">
        <v>0.55790300619904376</v>
      </c>
      <c r="BG10" s="12">
        <v>0.4499852881633844</v>
      </c>
      <c r="BH10" s="12">
        <v>0.48474800734941004</v>
      </c>
      <c r="BI10" s="12">
        <v>0.52331497980189245</v>
      </c>
      <c r="BJ10" s="12">
        <v>0.41451130094241667</v>
      </c>
      <c r="BK10" s="12">
        <v>0.66175044969692887</v>
      </c>
      <c r="BL10" s="12">
        <v>0.27623992154232463</v>
      </c>
      <c r="BM10" s="12">
        <v>0.67758005620930617</v>
      </c>
      <c r="BN10" s="12">
        <v>1.5360105973239429E-2</v>
      </c>
      <c r="BO10" s="12">
        <v>2.2098520736534892E-2</v>
      </c>
      <c r="BP10" s="12">
        <v>2.5466000094780727E-2</v>
      </c>
      <c r="BQ10" s="12">
        <v>2.9302002586373187E-2</v>
      </c>
      <c r="BR10" s="12">
        <v>6.2358342296008902E-2</v>
      </c>
      <c r="BS10" s="12">
        <v>4.9509079259335391E-2</v>
      </c>
      <c r="BT10" s="12">
        <v>9.0957993419932812E-2</v>
      </c>
      <c r="BU10" s="12">
        <v>8.9762941630073825E-2</v>
      </c>
      <c r="BV10" s="12">
        <v>0.10350258173721354</v>
      </c>
      <c r="BW10" s="12">
        <v>6.4838994413864023E-2</v>
      </c>
      <c r="BX10" s="12">
        <v>2.4042871716570709E-2</v>
      </c>
      <c r="BY10" s="12">
        <v>7.9552158928699698E-2</v>
      </c>
      <c r="BZ10" s="12">
        <v>0.11959616249478421</v>
      </c>
      <c r="CA10" s="12">
        <v>8.7246171134271105E-2</v>
      </c>
      <c r="CB10" s="12">
        <v>0.13627727751414329</v>
      </c>
      <c r="CC10" s="20">
        <v>0.51700000000000002</v>
      </c>
      <c r="CD10" s="1">
        <v>305.3</v>
      </c>
      <c r="CE10" s="1">
        <v>1.0229999999999999</v>
      </c>
      <c r="CF10" s="1">
        <v>0.02</v>
      </c>
      <c r="CG10" s="1">
        <v>53.1</v>
      </c>
      <c r="CH10" s="1">
        <v>0.01</v>
      </c>
      <c r="CI10" s="21">
        <f t="shared" si="20"/>
        <v>0.46561422001357805</v>
      </c>
      <c r="CJ10" s="12">
        <f t="shared" si="21"/>
        <v>0.4758301444815784</v>
      </c>
      <c r="CK10" s="13">
        <f t="shared" si="22"/>
        <v>268.27200000000005</v>
      </c>
      <c r="CL10" s="12">
        <f t="shared" si="23"/>
        <v>1.0288216066558578</v>
      </c>
    </row>
    <row r="11" spans="1:90" x14ac:dyDescent="0.2">
      <c r="A11" s="1" t="s">
        <v>70</v>
      </c>
      <c r="B11" s="1" t="s">
        <v>77</v>
      </c>
      <c r="C11" s="8">
        <v>1125</v>
      </c>
      <c r="D11" s="1" t="s">
        <v>68</v>
      </c>
      <c r="E11" s="1">
        <v>-4</v>
      </c>
      <c r="F11" s="24">
        <v>49.510000000000005</v>
      </c>
      <c r="G11" s="3">
        <v>2.2675000000000001</v>
      </c>
      <c r="H11" s="3">
        <v>4.2224999999999993</v>
      </c>
      <c r="I11" s="3">
        <v>0.425875</v>
      </c>
      <c r="J11" s="3">
        <v>7.4587499999999993</v>
      </c>
      <c r="K11" s="3">
        <v>0.18248749999999997</v>
      </c>
      <c r="L11" s="3">
        <v>14.477499999999999</v>
      </c>
      <c r="M11" s="3">
        <v>20.862499999999997</v>
      </c>
      <c r="N11" s="3">
        <v>0.2762</v>
      </c>
      <c r="O11" s="3">
        <f t="shared" si="0"/>
        <v>99.6833125</v>
      </c>
      <c r="P11" s="4">
        <f t="shared" si="1"/>
        <v>2.2379724911589172</v>
      </c>
      <c r="Q11" s="4">
        <f t="shared" si="2"/>
        <v>1.8440571520367142</v>
      </c>
      <c r="R11" s="4">
        <f t="shared" si="3"/>
        <v>6.3538164995590729E-2</v>
      </c>
      <c r="S11" s="4">
        <f t="shared" si="4"/>
        <v>0.18535819550069194</v>
      </c>
      <c r="T11" s="4">
        <f t="shared" si="5"/>
        <v>0.15594284796328584</v>
      </c>
      <c r="U11" s="4">
        <f t="shared" si="6"/>
        <v>2.94153475374061E-2</v>
      </c>
      <c r="V11" s="4">
        <f t="shared" si="7"/>
        <v>1.2541403951159323E-2</v>
      </c>
      <c r="W11" s="4">
        <f t="shared" si="8"/>
        <v>0.2323401394450772</v>
      </c>
      <c r="X11" s="4">
        <f t="shared" si="9"/>
        <v>6.8559423884497761E-3</v>
      </c>
      <c r="Y11" s="4">
        <f t="shared" si="10"/>
        <v>0.22548419705662742</v>
      </c>
      <c r="Z11" s="4">
        <f t="shared" si="11"/>
        <v>5.7571683016206096E-3</v>
      </c>
      <c r="AA11" s="4">
        <f t="shared" si="12"/>
        <v>0.80387660937236616</v>
      </c>
      <c r="AB11" s="4">
        <f t="shared" si="13"/>
        <v>0.83258499049186674</v>
      </c>
      <c r="AC11" s="4">
        <f t="shared" si="14"/>
        <v>1.9946175904913648E-2</v>
      </c>
      <c r="AD11" s="4">
        <f t="shared" si="15"/>
        <v>4.0000000000000009</v>
      </c>
      <c r="AE11" s="9">
        <f t="shared" si="16"/>
        <v>0.77578036669429473</v>
      </c>
      <c r="AF11" s="9">
        <f t="shared" si="17"/>
        <v>0.78094736495858452</v>
      </c>
      <c r="AG11" s="9">
        <f t="shared" si="31"/>
        <v>0.73791243713904753</v>
      </c>
      <c r="AH11" s="9">
        <f t="shared" si="32"/>
        <v>0.74282722029879944</v>
      </c>
      <c r="AI11" s="26">
        <v>47.828571428571429</v>
      </c>
      <c r="AJ11" s="10">
        <v>5.2857142857142856</v>
      </c>
      <c r="AK11" s="10">
        <v>11.852857142857145</v>
      </c>
      <c r="AL11" s="10">
        <v>2.8314285714285712E-2</v>
      </c>
      <c r="AM11" s="10">
        <v>13.134001705212087</v>
      </c>
      <c r="AN11" s="10">
        <v>0.60668343001612712</v>
      </c>
      <c r="AO11" s="10">
        <v>0</v>
      </c>
      <c r="AP11" s="10">
        <v>0.26214285714285712</v>
      </c>
      <c r="AQ11" s="10">
        <v>5.5757142857142856</v>
      </c>
      <c r="AR11" s="10">
        <v>2.716E-2</v>
      </c>
      <c r="AS11" s="10">
        <v>10.579999999999998</v>
      </c>
      <c r="AT11" s="10">
        <v>2.2342857142857144</v>
      </c>
      <c r="AU11" s="10">
        <v>0.4498428571428571</v>
      </c>
      <c r="AV11" s="11">
        <v>0.46907142857142864</v>
      </c>
      <c r="AW11" s="9">
        <f t="shared" si="18"/>
        <v>0.42082142008235662</v>
      </c>
      <c r="AX11" s="9">
        <f t="shared" si="19"/>
        <v>0.43077769013893841</v>
      </c>
      <c r="AY11" s="21">
        <v>5.8070175438596487E-2</v>
      </c>
      <c r="AZ11" s="12">
        <v>0.13384974874371861</v>
      </c>
      <c r="BA11" s="12">
        <v>0.15170831310850005</v>
      </c>
      <c r="BB11" s="12">
        <v>0.23492312818315961</v>
      </c>
      <c r="BC11" s="12">
        <v>0.37493259789720895</v>
      </c>
      <c r="BD11" s="12">
        <v>0.36034497263438237</v>
      </c>
      <c r="BE11" s="12">
        <v>0.47106285030625378</v>
      </c>
      <c r="BF11" s="12">
        <v>0.41865965044027603</v>
      </c>
      <c r="BG11" s="12">
        <v>0.54428816086953247</v>
      </c>
      <c r="BH11" s="12">
        <v>0.37560992399818394</v>
      </c>
      <c r="BI11" s="12">
        <v>0.40548018925350005</v>
      </c>
      <c r="BJ11" s="12">
        <v>0.43282753881634656</v>
      </c>
      <c r="BK11" s="12">
        <v>0.28097940431098761</v>
      </c>
      <c r="BL11" s="12">
        <v>0.54342296972446824</v>
      </c>
      <c r="BM11" s="12">
        <v>0.38650696308548438</v>
      </c>
      <c r="BN11" s="12">
        <v>1.0201397560815409E-2</v>
      </c>
      <c r="BO11" s="12">
        <v>2.1407707631737008E-2</v>
      </c>
      <c r="BP11" s="12">
        <v>1.9461135077584367E-2</v>
      </c>
      <c r="BQ11" s="12">
        <v>2.8359396941180028E-2</v>
      </c>
      <c r="BR11" s="12">
        <v>6.3839973615150897E-2</v>
      </c>
      <c r="BS11" s="12">
        <v>4.5696988519346074E-2</v>
      </c>
      <c r="BT11" s="12">
        <v>8.6517760511904213E-2</v>
      </c>
      <c r="BU11" s="12">
        <v>6.7359597184049047E-2</v>
      </c>
      <c r="BV11" s="12">
        <v>0.12519349263378973</v>
      </c>
      <c r="BW11" s="12">
        <v>5.0240886800294711E-2</v>
      </c>
      <c r="BX11" s="12">
        <v>1.8629140288556785E-2</v>
      </c>
      <c r="BY11" s="12">
        <v>8.306737374433909E-2</v>
      </c>
      <c r="BZ11" s="12">
        <v>5.0780560120593295E-2</v>
      </c>
      <c r="CA11" s="12">
        <v>0.17163186678508568</v>
      </c>
      <c r="CB11" s="12">
        <v>7.7735636087374355E-2</v>
      </c>
      <c r="CC11" s="20">
        <v>0.438</v>
      </c>
      <c r="CD11" s="1">
        <v>403.4</v>
      </c>
      <c r="CE11" s="1">
        <v>1.0369999999999999</v>
      </c>
      <c r="CF11" s="1">
        <v>2.3E-2</v>
      </c>
      <c r="CG11" s="1">
        <v>55</v>
      </c>
      <c r="CH11" s="1">
        <v>5.0000000000000001E-3</v>
      </c>
      <c r="CI11" s="21">
        <f t="shared" si="20"/>
        <v>0.4397830583900455</v>
      </c>
      <c r="CJ11" s="12">
        <f t="shared" si="21"/>
        <v>0.44720935653131727</v>
      </c>
      <c r="CK11" s="13">
        <f t="shared" si="22"/>
        <v>268.27200000000005</v>
      </c>
      <c r="CL11" s="12">
        <f t="shared" si="23"/>
        <v>1.0282830116385473</v>
      </c>
    </row>
    <row r="12" spans="1:90" x14ac:dyDescent="0.2">
      <c r="A12" s="1" t="s">
        <v>70</v>
      </c>
      <c r="B12" s="1" t="s">
        <v>78</v>
      </c>
      <c r="C12" s="8">
        <v>1125</v>
      </c>
      <c r="D12" s="1" t="s">
        <v>67</v>
      </c>
      <c r="E12" s="1">
        <v>-3</v>
      </c>
      <c r="F12" s="24">
        <v>47.263333333333328</v>
      </c>
      <c r="G12" s="3">
        <v>2.7633333333333332</v>
      </c>
      <c r="H12" s="3">
        <v>6.6499999999999995</v>
      </c>
      <c r="I12" s="3">
        <v>0.3604</v>
      </c>
      <c r="J12" s="3">
        <v>8.3333333333333339</v>
      </c>
      <c r="K12" s="3">
        <v>0.15236666666666665</v>
      </c>
      <c r="L12" s="3">
        <v>12.583333333333334</v>
      </c>
      <c r="M12" s="3">
        <v>21.293333333333333</v>
      </c>
      <c r="N12" s="3">
        <v>0.35139999999999999</v>
      </c>
      <c r="O12" s="3">
        <f t="shared" si="0"/>
        <v>99.750833333333318</v>
      </c>
      <c r="P12" s="4">
        <f t="shared" si="1"/>
        <v>2.2500157550882514</v>
      </c>
      <c r="Q12" s="4">
        <f t="shared" si="2"/>
        <v>1.7698506247376713</v>
      </c>
      <c r="R12" s="4">
        <f t="shared" si="3"/>
        <v>7.7848717700183229E-2</v>
      </c>
      <c r="S12" s="4">
        <f t="shared" si="4"/>
        <v>0.29349086965540189</v>
      </c>
      <c r="T12" s="4">
        <f t="shared" si="5"/>
        <v>0.2301493752623287</v>
      </c>
      <c r="U12" s="4">
        <f t="shared" si="6"/>
        <v>6.3341494393073183E-2</v>
      </c>
      <c r="V12" s="4">
        <f t="shared" si="7"/>
        <v>1.067037315297918E-2</v>
      </c>
      <c r="W12" s="4">
        <f t="shared" si="8"/>
        <v>0.26098032281163747</v>
      </c>
      <c r="X12" s="4">
        <f t="shared" si="9"/>
        <v>2.59534843527085E-2</v>
      </c>
      <c r="Y12" s="4">
        <f t="shared" si="10"/>
        <v>0.23502683845892897</v>
      </c>
      <c r="Z12" s="4">
        <f t="shared" si="11"/>
        <v>4.8327751071397538E-3</v>
      </c>
      <c r="AA12" s="4">
        <f t="shared" si="12"/>
        <v>0.70246118971659011</v>
      </c>
      <c r="AB12" s="4">
        <f t="shared" si="13"/>
        <v>0.85435171508159757</v>
      </c>
      <c r="AC12" s="4">
        <f t="shared" si="14"/>
        <v>2.551341203679958E-2</v>
      </c>
      <c r="AD12" s="4">
        <f t="shared" si="15"/>
        <v>3.9999999999999996</v>
      </c>
      <c r="AE12" s="9">
        <f t="shared" si="16"/>
        <v>0.72911658941622459</v>
      </c>
      <c r="AF12" s="9">
        <f t="shared" si="17"/>
        <v>0.74930150423752762</v>
      </c>
      <c r="AG12" s="9">
        <f t="shared" si="31"/>
        <v>0.6562301929800074</v>
      </c>
      <c r="AH12" s="9">
        <f t="shared" si="32"/>
        <v>0.67439731568815231</v>
      </c>
      <c r="AI12" s="26">
        <v>46.148333333333333</v>
      </c>
      <c r="AJ12" s="10">
        <v>5.2316666666666674</v>
      </c>
      <c r="AK12" s="10">
        <v>12.154999999999999</v>
      </c>
      <c r="AL12" s="10">
        <v>2.2839999999999999E-2</v>
      </c>
      <c r="AM12" s="10">
        <v>13.098319292925629</v>
      </c>
      <c r="AN12" s="10">
        <v>0.99634253841118514</v>
      </c>
      <c r="AO12" s="10">
        <v>0</v>
      </c>
      <c r="AP12" s="10">
        <v>0.23978333333333335</v>
      </c>
      <c r="AQ12" s="10">
        <v>5.4966666666666661</v>
      </c>
      <c r="AR12" s="10">
        <v>2.1133333333333334E-2</v>
      </c>
      <c r="AS12" s="10">
        <v>11.048333333333332</v>
      </c>
      <c r="AT12" s="10">
        <v>2.8783333333333334</v>
      </c>
      <c r="AU12" s="10">
        <v>0.44118333333333332</v>
      </c>
      <c r="AV12" s="11">
        <v>0.57384999999999997</v>
      </c>
      <c r="AW12" s="9">
        <f t="shared" si="18"/>
        <v>0.41182118031189963</v>
      </c>
      <c r="AX12" s="9">
        <f t="shared" si="19"/>
        <v>0.42794584799547225</v>
      </c>
      <c r="AY12" s="21">
        <v>8.5100603806177455E-2</v>
      </c>
      <c r="AZ12" s="12">
        <v>0.13528466223227761</v>
      </c>
      <c r="BA12" s="12">
        <v>0.20029854351669452</v>
      </c>
      <c r="BB12" s="12">
        <v>0.25829482562694828</v>
      </c>
      <c r="BC12" s="12">
        <v>0.35318342411815451</v>
      </c>
      <c r="BD12" s="12">
        <v>0.31899221451321602</v>
      </c>
      <c r="BE12" s="12">
        <v>0.43844465129449217</v>
      </c>
      <c r="BF12" s="12">
        <v>0.46323144320542242</v>
      </c>
      <c r="BG12" s="12">
        <v>0.51002155339154331</v>
      </c>
      <c r="BH12" s="12">
        <v>0.40790554945692614</v>
      </c>
      <c r="BI12" s="12">
        <v>0.42045036870730124</v>
      </c>
      <c r="BJ12" s="12">
        <v>0.39584585777911452</v>
      </c>
      <c r="BK12" s="12">
        <v>0.50389547270791257</v>
      </c>
      <c r="BL12" s="12">
        <v>0.44900322913818891</v>
      </c>
      <c r="BM12" s="12">
        <v>0.41043320213870554</v>
      </c>
      <c r="BN12" s="12">
        <v>2.3428077357650366E-2</v>
      </c>
      <c r="BO12" s="12">
        <v>1.8586747082383E-2</v>
      </c>
      <c r="BP12" s="12">
        <v>2.3484885984571796E-2</v>
      </c>
      <c r="BQ12" s="12">
        <v>3.5289854077682696E-2</v>
      </c>
      <c r="BR12" s="12">
        <v>4.5050949785559923E-2</v>
      </c>
      <c r="BS12" s="12">
        <v>7.0912430583179725E-2</v>
      </c>
      <c r="BT12" s="12">
        <v>6.715264215718042E-2</v>
      </c>
      <c r="BU12" s="12">
        <v>8.6527768540409319E-2</v>
      </c>
      <c r="BV12" s="12">
        <v>0.10817795451374032</v>
      </c>
      <c r="BW12" s="12">
        <v>4.0202214932296865E-2</v>
      </c>
      <c r="BX12" s="12">
        <v>5.8406846954833093E-2</v>
      </c>
      <c r="BY12" s="12">
        <v>7.4010873823323067E-2</v>
      </c>
      <c r="BZ12" s="12">
        <v>0.1241368284039223</v>
      </c>
      <c r="CA12" s="12">
        <v>0.13655953683310995</v>
      </c>
      <c r="CB12" s="12">
        <v>7.4221688890508328E-2</v>
      </c>
      <c r="CC12" s="20">
        <v>0.44700000000000001</v>
      </c>
      <c r="CD12" s="1">
        <v>272.5</v>
      </c>
      <c r="CE12" s="1">
        <v>1.026</v>
      </c>
      <c r="CF12" s="1">
        <v>2.3E-2</v>
      </c>
      <c r="CG12" s="1">
        <v>53.2</v>
      </c>
      <c r="CH12" s="1">
        <v>0.01</v>
      </c>
      <c r="CI12" s="21">
        <f t="shared" si="20"/>
        <v>0.48394717441084606</v>
      </c>
      <c r="CJ12" s="12">
        <f t="shared" si="21"/>
        <v>0.48934873722876426</v>
      </c>
      <c r="CK12" s="13">
        <f t="shared" si="22"/>
        <v>268.27200000000005</v>
      </c>
      <c r="CL12" s="12">
        <f t="shared" si="23"/>
        <v>1.0280111486964203</v>
      </c>
    </row>
    <row r="13" spans="1:90" x14ac:dyDescent="0.2">
      <c r="A13" s="1" t="s">
        <v>70</v>
      </c>
      <c r="B13" s="1" t="s">
        <v>78</v>
      </c>
      <c r="C13" s="8">
        <v>1125</v>
      </c>
      <c r="D13" s="1" t="s">
        <v>68</v>
      </c>
      <c r="E13" s="1">
        <v>-3</v>
      </c>
      <c r="F13" s="24">
        <v>50.21</v>
      </c>
      <c r="G13" s="3">
        <v>1.9508400000000001</v>
      </c>
      <c r="H13" s="3">
        <v>4.1160000000000005</v>
      </c>
      <c r="I13" s="3">
        <v>0.48439999999999994</v>
      </c>
      <c r="J13" s="3">
        <v>7.1260000000000003</v>
      </c>
      <c r="K13" s="3">
        <v>0.18237999999999999</v>
      </c>
      <c r="L13" s="3">
        <v>14.334</v>
      </c>
      <c r="M13" s="3">
        <v>21.277999999999999</v>
      </c>
      <c r="N13" s="3">
        <v>0.32823999999999998</v>
      </c>
      <c r="O13" s="3">
        <f t="shared" si="0"/>
        <v>100.00986</v>
      </c>
      <c r="P13" s="4">
        <f t="shared" si="1"/>
        <v>2.228916989116057</v>
      </c>
      <c r="Q13" s="4">
        <f t="shared" si="2"/>
        <v>1.8625623610078423</v>
      </c>
      <c r="R13" s="4">
        <f t="shared" si="3"/>
        <v>5.4443768002393589E-2</v>
      </c>
      <c r="S13" s="4">
        <f t="shared" si="4"/>
        <v>0.17995198899996454</v>
      </c>
      <c r="T13" s="4">
        <f t="shared" si="5"/>
        <v>0.13743763899215766</v>
      </c>
      <c r="U13" s="4">
        <f t="shared" si="6"/>
        <v>4.2514350007806873E-2</v>
      </c>
      <c r="V13" s="4">
        <f t="shared" si="7"/>
        <v>1.4207160765406309E-2</v>
      </c>
      <c r="W13" s="4">
        <f t="shared" si="8"/>
        <v>0.22107679677696462</v>
      </c>
      <c r="X13" s="4">
        <f t="shared" si="9"/>
        <v>0</v>
      </c>
      <c r="Y13" s="4">
        <f t="shared" si="10"/>
        <v>0.22107679677696462</v>
      </c>
      <c r="Z13" s="4">
        <f t="shared" si="11"/>
        <v>5.7304953688430233E-3</v>
      </c>
      <c r="AA13" s="4">
        <f t="shared" si="12"/>
        <v>0.7926881558612966</v>
      </c>
      <c r="AB13" s="4">
        <f t="shared" si="13"/>
        <v>0.84573086940353537</v>
      </c>
      <c r="AC13" s="4">
        <f t="shared" si="14"/>
        <v>2.3608403813753381E-2</v>
      </c>
      <c r="AD13" s="4">
        <f t="shared" si="15"/>
        <v>4</v>
      </c>
      <c r="AE13" s="9">
        <f t="shared" si="16"/>
        <v>0.7819249953338534</v>
      </c>
      <c r="AF13" s="9">
        <f t="shared" si="17"/>
        <v>0.7819249953338534</v>
      </c>
      <c r="AG13" s="9">
        <f t="shared" si="31"/>
        <v>0.73757302828717952</v>
      </c>
      <c r="AH13" s="9">
        <f t="shared" si="32"/>
        <v>0.73757302828717952</v>
      </c>
      <c r="AI13" s="26">
        <v>46.148333333333333</v>
      </c>
      <c r="AJ13" s="10">
        <v>5.2316666666666674</v>
      </c>
      <c r="AK13" s="10">
        <v>12.154999999999999</v>
      </c>
      <c r="AL13" s="10">
        <v>2.2839999999999999E-2</v>
      </c>
      <c r="AM13" s="10">
        <v>13.098319292925629</v>
      </c>
      <c r="AN13" s="10">
        <v>0.99634253841118514</v>
      </c>
      <c r="AO13" s="10">
        <v>0</v>
      </c>
      <c r="AP13" s="10">
        <v>0.23978333333333335</v>
      </c>
      <c r="AQ13" s="10">
        <v>5.4966666666666661</v>
      </c>
      <c r="AR13" s="10">
        <v>2.1133333333333334E-2</v>
      </c>
      <c r="AS13" s="10">
        <v>11.048333333333332</v>
      </c>
      <c r="AT13" s="10">
        <v>2.8783333333333334</v>
      </c>
      <c r="AU13" s="10">
        <v>0.44118333333333332</v>
      </c>
      <c r="AV13" s="11">
        <v>0.57384999999999997</v>
      </c>
      <c r="AW13" s="9">
        <f t="shared" si="18"/>
        <v>0.41182118031189963</v>
      </c>
      <c r="AX13" s="9">
        <f t="shared" si="19"/>
        <v>0.42794584799547225</v>
      </c>
      <c r="AY13" s="21">
        <v>4.5122167101984564E-2</v>
      </c>
      <c r="AZ13" s="12">
        <v>0.10465969848963867</v>
      </c>
      <c r="BA13" s="12">
        <v>0.14351151816574595</v>
      </c>
      <c r="BB13" s="12">
        <v>0.25513502136087862</v>
      </c>
      <c r="BC13" s="12">
        <v>0.26323858749620865</v>
      </c>
      <c r="BD13" s="12">
        <v>0.37018976668269898</v>
      </c>
      <c r="BE13" s="12">
        <v>0.31935525582279556</v>
      </c>
      <c r="BF13" s="12">
        <v>0.48021990434316458</v>
      </c>
      <c r="BG13" s="12">
        <v>0.33636925082952041</v>
      </c>
      <c r="BH13" s="12">
        <v>0.40582295533972756</v>
      </c>
      <c r="BI13" s="12">
        <v>0.21962727583882377</v>
      </c>
      <c r="BJ13" s="12">
        <v>0.34308088863782282</v>
      </c>
      <c r="BK13" s="12"/>
      <c r="BL13" s="12">
        <v>0.30557912853879088</v>
      </c>
      <c r="BM13" s="12">
        <v>0.52199879391131576</v>
      </c>
      <c r="BN13" s="12">
        <v>1.9102095117756819E-3</v>
      </c>
      <c r="BO13" s="12">
        <v>5.679852623711467E-3</v>
      </c>
      <c r="BP13" s="12">
        <v>7.7745095060598552E-3</v>
      </c>
      <c r="BQ13" s="12">
        <v>1.5793525229207839E-2</v>
      </c>
      <c r="BR13" s="12">
        <v>1.1300591302060242E-2</v>
      </c>
      <c r="BS13" s="12">
        <v>1.8161388912254321E-2</v>
      </c>
      <c r="BT13" s="12">
        <v>1.6506782386035215E-2</v>
      </c>
      <c r="BU13" s="12">
        <v>5.0075501517704062E-2</v>
      </c>
      <c r="BV13" s="12">
        <v>3.6158580667828913E-2</v>
      </c>
      <c r="BW13" s="12">
        <v>1.6698603930533386E-2</v>
      </c>
      <c r="BX13" s="12">
        <v>1.6448607909095112E-2</v>
      </c>
      <c r="BY13" s="12">
        <v>4.444622680176874E-2</v>
      </c>
      <c r="BZ13" s="12"/>
      <c r="CA13" s="12">
        <v>5.1447287569528856E-2</v>
      </c>
      <c r="CB13" s="12">
        <v>4.4642086886192499E-2</v>
      </c>
      <c r="CC13" s="20">
        <v>0.35499999999999998</v>
      </c>
      <c r="CD13" s="1">
        <v>413.9</v>
      </c>
      <c r="CE13" s="1">
        <v>1.0369999999999999</v>
      </c>
      <c r="CF13" s="1">
        <v>8.0000000000000002E-3</v>
      </c>
      <c r="CG13" s="1">
        <v>20.399999999999999</v>
      </c>
      <c r="CH13" s="1">
        <v>3.0000000000000001E-3</v>
      </c>
      <c r="CI13" s="21">
        <f t="shared" si="20"/>
        <v>0.43057532674867066</v>
      </c>
      <c r="CJ13" s="12">
        <f t="shared" si="21"/>
        <v>0.44743430435470272</v>
      </c>
      <c r="CK13" s="13">
        <f t="shared" si="22"/>
        <v>268.27200000000005</v>
      </c>
      <c r="CL13" s="12">
        <f t="shared" si="23"/>
        <v>1.0284957363996388</v>
      </c>
    </row>
    <row r="14" spans="1:90" x14ac:dyDescent="0.2">
      <c r="A14" s="1" t="s">
        <v>70</v>
      </c>
      <c r="B14" s="1" t="s">
        <v>79</v>
      </c>
      <c r="C14" s="8">
        <v>1125</v>
      </c>
      <c r="D14" s="1" t="s">
        <v>68</v>
      </c>
      <c r="E14" s="1">
        <v>0.7</v>
      </c>
      <c r="F14" s="24">
        <v>49.560798571428563</v>
      </c>
      <c r="G14" s="3">
        <v>1.2656571428571426</v>
      </c>
      <c r="H14" s="3">
        <v>4.6571428571428575</v>
      </c>
      <c r="I14" s="3">
        <v>0.32515714285714281</v>
      </c>
      <c r="J14" s="3">
        <v>8.3171428571428567</v>
      </c>
      <c r="K14" s="3">
        <v>0.1681</v>
      </c>
      <c r="L14" s="3">
        <v>14.967142857142857</v>
      </c>
      <c r="M14" s="3">
        <v>20.338571428571431</v>
      </c>
      <c r="N14" s="3">
        <v>0.33227142857142855</v>
      </c>
      <c r="O14" s="3">
        <f t="shared" si="0"/>
        <v>99.931984285714279</v>
      </c>
      <c r="P14" s="4">
        <f t="shared" si="1"/>
        <v>2.2232180159733077</v>
      </c>
      <c r="Q14" s="4">
        <f t="shared" si="2"/>
        <v>1.8337792542359976</v>
      </c>
      <c r="R14" s="4">
        <f t="shared" si="3"/>
        <v>3.5231469343349593E-2</v>
      </c>
      <c r="S14" s="4">
        <f t="shared" si="4"/>
        <v>0.20309021709760217</v>
      </c>
      <c r="T14" s="4">
        <f t="shared" si="5"/>
        <v>0.16622074576400236</v>
      </c>
      <c r="U14" s="4">
        <f t="shared" si="6"/>
        <v>3.6869471333599801E-2</v>
      </c>
      <c r="V14" s="4">
        <f t="shared" si="7"/>
        <v>9.5122798308122335E-3</v>
      </c>
      <c r="W14" s="4">
        <f t="shared" si="8"/>
        <v>0.25737103265952688</v>
      </c>
      <c r="X14" s="4">
        <f t="shared" si="9"/>
        <v>7.3213312887547843E-2</v>
      </c>
      <c r="Y14" s="4">
        <f t="shared" si="10"/>
        <v>0.18415771977197903</v>
      </c>
      <c r="Z14" s="4">
        <f t="shared" si="11"/>
        <v>5.2683039905990162E-3</v>
      </c>
      <c r="AA14" s="4">
        <f t="shared" si="12"/>
        <v>0.82558545211874967</v>
      </c>
      <c r="AB14" s="4">
        <f t="shared" si="13"/>
        <v>0.80632473374870683</v>
      </c>
      <c r="AC14" s="4">
        <f t="shared" si="14"/>
        <v>2.3837256974655791E-2</v>
      </c>
      <c r="AD14" s="4">
        <f t="shared" si="15"/>
        <v>3.9999999999999996</v>
      </c>
      <c r="AE14" s="9">
        <f t="shared" si="16"/>
        <v>0.76234406804238242</v>
      </c>
      <c r="AF14" s="9">
        <f t="shared" si="17"/>
        <v>0.81761924725160917</v>
      </c>
      <c r="AG14" s="9">
        <f t="shared" si="31"/>
        <v>0.67117148039522201</v>
      </c>
      <c r="AH14" s="9">
        <f t="shared" si="32"/>
        <v>0.71983602100643773</v>
      </c>
      <c r="AI14" s="26">
        <v>47.301228333333334</v>
      </c>
      <c r="AJ14" s="10">
        <v>4.9433333333333342</v>
      </c>
      <c r="AK14" s="10">
        <v>11.980000000000002</v>
      </c>
      <c r="AL14" s="10">
        <v>1.8599999999999998E-2</v>
      </c>
      <c r="AM14" s="10">
        <v>11.513402077166647</v>
      </c>
      <c r="AN14" s="10">
        <v>3.2926174721873926</v>
      </c>
      <c r="AO14" s="10">
        <v>0</v>
      </c>
      <c r="AP14" s="10">
        <v>0.25664999999999999</v>
      </c>
      <c r="AQ14" s="10">
        <v>5.7549999999999999</v>
      </c>
      <c r="AR14" s="10">
        <v>1.255E-2</v>
      </c>
      <c r="AS14" s="10">
        <v>10.166666666666666</v>
      </c>
      <c r="AT14" s="10">
        <v>3.0350000000000001</v>
      </c>
      <c r="AU14" s="10">
        <v>0.45154999999999995</v>
      </c>
      <c r="AV14" s="11">
        <v>0.48713333333333336</v>
      </c>
      <c r="AW14" s="9">
        <f t="shared" si="18"/>
        <v>0.41475863508686589</v>
      </c>
      <c r="AX14" s="9">
        <f t="shared" si="19"/>
        <v>0.47119751460631781</v>
      </c>
      <c r="AY14" s="21">
        <v>4.4145097024579562E-2</v>
      </c>
      <c r="AZ14" s="12">
        <v>8.623392701052203E-2</v>
      </c>
      <c r="BA14" s="12">
        <v>0.13483556835699162</v>
      </c>
      <c r="BB14" s="12">
        <v>0.17966575941800422</v>
      </c>
      <c r="BC14" s="12">
        <v>0.29539980053874415</v>
      </c>
      <c r="BD14" s="12">
        <v>0.32567986858915859</v>
      </c>
      <c r="BE14" s="12">
        <v>0.34489330923233691</v>
      </c>
      <c r="BF14" s="12">
        <v>0.36226151049908456</v>
      </c>
      <c r="BG14" s="12">
        <v>0.43574803456115202</v>
      </c>
      <c r="BH14" s="12">
        <v>0.35477409523550418</v>
      </c>
      <c r="BI14" s="12">
        <v>0.3434986839157706</v>
      </c>
      <c r="BJ14" s="12">
        <v>0.34093491829840827</v>
      </c>
      <c r="BK14" s="12">
        <v>0.32159138520430031</v>
      </c>
      <c r="BL14" s="12">
        <v>0.30615803312852063</v>
      </c>
      <c r="BM14" s="12">
        <v>0.33859589294124698</v>
      </c>
      <c r="BN14" s="12">
        <v>1.1062804541188414E-2</v>
      </c>
      <c r="BO14" s="12">
        <v>1.5063614409529306E-2</v>
      </c>
      <c r="BP14" s="12">
        <v>1.3139480239207104E-2</v>
      </c>
      <c r="BQ14" s="12">
        <v>3.4791082468123645E-2</v>
      </c>
      <c r="BR14" s="12">
        <v>2.9462869165982165E-2</v>
      </c>
      <c r="BS14" s="12">
        <v>2.4660624193687732E-2</v>
      </c>
      <c r="BT14" s="12">
        <v>6.1603653640566781E-2</v>
      </c>
      <c r="BU14" s="12">
        <v>5.8229773923867779E-2</v>
      </c>
      <c r="BV14" s="12">
        <v>4.4002071520958121E-2</v>
      </c>
      <c r="BW14" s="12">
        <v>2.1779398783890628E-2</v>
      </c>
      <c r="BX14" s="12">
        <v>4.5488372428909088E-2</v>
      </c>
      <c r="BY14" s="12">
        <v>2.2931786069564919E-2</v>
      </c>
      <c r="BZ14" s="12">
        <v>5.7972957485173511E-2</v>
      </c>
      <c r="CA14" s="12">
        <v>6.1309383819719634E-2</v>
      </c>
      <c r="CB14" s="12">
        <v>4.0072155867471419E-2</v>
      </c>
      <c r="CC14" s="20">
        <v>0.376</v>
      </c>
      <c r="CD14" s="1">
        <v>352.1</v>
      </c>
      <c r="CE14" s="1">
        <v>1.0269999999999999</v>
      </c>
      <c r="CF14" s="1">
        <v>1.4999999999999999E-2</v>
      </c>
      <c r="CG14" s="1">
        <v>42.6</v>
      </c>
      <c r="CH14" s="1">
        <v>6.0000000000000001E-3</v>
      </c>
      <c r="CI14" s="21">
        <f t="shared" si="20"/>
        <v>0.47654885495414551</v>
      </c>
      <c r="CJ14" s="12">
        <f t="shared" si="21"/>
        <v>0.50479483620774079</v>
      </c>
      <c r="CK14" s="13">
        <f t="shared" si="22"/>
        <v>268.27200000000005</v>
      </c>
      <c r="CL14" s="12">
        <f t="shared" si="23"/>
        <v>1.0261434141231496</v>
      </c>
    </row>
    <row r="15" spans="1:90" x14ac:dyDescent="0.2">
      <c r="A15" s="1" t="s">
        <v>70</v>
      </c>
      <c r="B15" s="1" t="s">
        <v>80</v>
      </c>
      <c r="C15" s="8">
        <v>1125</v>
      </c>
      <c r="D15" s="1" t="s">
        <v>67</v>
      </c>
      <c r="E15" s="1">
        <v>-0.8</v>
      </c>
      <c r="F15" s="24">
        <v>47.982799999999997</v>
      </c>
      <c r="G15" s="3">
        <v>1.9754782608695654</v>
      </c>
      <c r="H15" s="3">
        <v>5.5526</v>
      </c>
      <c r="I15" s="3">
        <v>0.28159292035398231</v>
      </c>
      <c r="J15" s="3">
        <v>8.948599999999999</v>
      </c>
      <c r="K15" s="3">
        <v>0.19319999999999998</v>
      </c>
      <c r="L15" s="3">
        <v>12.353461538461538</v>
      </c>
      <c r="M15" s="3">
        <v>21.405799999999999</v>
      </c>
      <c r="N15" s="3">
        <v>0.37320000000000003</v>
      </c>
      <c r="O15" s="3">
        <f t="shared" si="0"/>
        <v>99.066732719685064</v>
      </c>
      <c r="P15" s="4">
        <f t="shared" si="1"/>
        <v>2.2682714586212191</v>
      </c>
      <c r="Q15" s="4">
        <f t="shared" si="2"/>
        <v>1.8113706311741542</v>
      </c>
      <c r="R15" s="4">
        <f t="shared" si="3"/>
        <v>5.6104786160205318E-2</v>
      </c>
      <c r="S15" s="4">
        <f t="shared" si="4"/>
        <v>0.24704655808754511</v>
      </c>
      <c r="T15" s="4">
        <f t="shared" si="5"/>
        <v>0.1886293688258458</v>
      </c>
      <c r="U15" s="4">
        <f t="shared" si="6"/>
        <v>5.8417189261699309E-2</v>
      </c>
      <c r="V15" s="4">
        <f t="shared" si="7"/>
        <v>8.4047737274163935E-3</v>
      </c>
      <c r="W15" s="4">
        <f t="shared" si="8"/>
        <v>0.28252284744405093</v>
      </c>
      <c r="X15" s="4">
        <f t="shared" si="9"/>
        <v>3.6913882937660958E-2</v>
      </c>
      <c r="Y15" s="4">
        <f t="shared" si="10"/>
        <v>0.24560896450638997</v>
      </c>
      <c r="Z15" s="4">
        <f t="shared" si="11"/>
        <v>6.1776487327753742E-3</v>
      </c>
      <c r="AA15" s="4">
        <f t="shared" si="12"/>
        <v>0.69522402240087544</v>
      </c>
      <c r="AB15" s="4">
        <f t="shared" si="13"/>
        <v>0.86583268285163684</v>
      </c>
      <c r="AC15" s="4">
        <f t="shared" si="14"/>
        <v>2.7316049421339895E-2</v>
      </c>
      <c r="AD15" s="4">
        <f t="shared" si="15"/>
        <v>3.9999999999999991</v>
      </c>
      <c r="AE15" s="9">
        <f t="shared" si="16"/>
        <v>0.71104704483599124</v>
      </c>
      <c r="AF15" s="9">
        <f t="shared" si="17"/>
        <v>0.73894520289540111</v>
      </c>
      <c r="AG15" s="9">
        <f t="shared" si="31"/>
        <v>0.63728597814619492</v>
      </c>
      <c r="AH15" s="9">
        <f t="shared" si="32"/>
        <v>0.66229009717951304</v>
      </c>
      <c r="AI15" s="26">
        <v>46.618333333333339</v>
      </c>
      <c r="AJ15" s="10">
        <v>3.4447826086956521</v>
      </c>
      <c r="AK15" s="10">
        <v>11.99</v>
      </c>
      <c r="AL15" s="10">
        <v>0</v>
      </c>
      <c r="AM15" s="10">
        <v>13.815589704214467</v>
      </c>
      <c r="AN15" s="10">
        <v>2.7720226168703079</v>
      </c>
      <c r="AO15" s="10">
        <v>0</v>
      </c>
      <c r="AP15" s="10">
        <v>0.28999999999999998</v>
      </c>
      <c r="AQ15" s="10">
        <v>5.1411858974358973</v>
      </c>
      <c r="AR15" s="10">
        <v>4.465952437582419E-2</v>
      </c>
      <c r="AS15" s="10">
        <v>10.822166666666666</v>
      </c>
      <c r="AT15" s="10">
        <v>3.2650000000000001</v>
      </c>
      <c r="AU15" s="10">
        <v>0.40999999999999992</v>
      </c>
      <c r="AV15" s="11">
        <v>0.34966666666666663</v>
      </c>
      <c r="AW15" s="9">
        <f t="shared" si="18"/>
        <v>0.35976534061804372</v>
      </c>
      <c r="AX15" s="9">
        <f t="shared" si="19"/>
        <v>0.39881410520601485</v>
      </c>
      <c r="AY15" s="21">
        <v>9.2393057515010327E-2</v>
      </c>
      <c r="AZ15" s="12">
        <v>0.1490672265670821</v>
      </c>
      <c r="BA15" s="12">
        <v>0.22222369853856494</v>
      </c>
      <c r="BB15" s="12">
        <v>0.29354791112572093</v>
      </c>
      <c r="BC15" s="12">
        <v>0.42335715109823763</v>
      </c>
      <c r="BD15" s="12">
        <v>0.44134160874387007</v>
      </c>
      <c r="BE15" s="12">
        <v>0.54012459104340893</v>
      </c>
      <c r="BF15" s="12">
        <v>0.50607237752390755</v>
      </c>
      <c r="BG15" s="12">
        <v>0.54272941375493999</v>
      </c>
      <c r="BH15" s="12">
        <v>0.48597449212195887</v>
      </c>
      <c r="BI15" s="12">
        <v>0.49289877659159975</v>
      </c>
      <c r="BJ15" s="12">
        <v>0.49930308185336719</v>
      </c>
      <c r="BK15" s="12">
        <v>0.44372742587120079</v>
      </c>
      <c r="BL15" s="12">
        <v>0.44996340757408604</v>
      </c>
      <c r="BM15" s="12">
        <v>0.54166302733863214</v>
      </c>
      <c r="BN15" s="12">
        <v>1.5602890581921273E-2</v>
      </c>
      <c r="BO15" s="12">
        <v>1.6766788817060039E-2</v>
      </c>
      <c r="BP15" s="12">
        <v>2.2795738066563539E-2</v>
      </c>
      <c r="BQ15" s="12">
        <v>3.2106295844260412E-2</v>
      </c>
      <c r="BR15" s="12">
        <v>4.8125631152018955E-2</v>
      </c>
      <c r="BS15" s="12">
        <v>4.5548145006183823E-2</v>
      </c>
      <c r="BT15" s="12">
        <v>4.4254959756550749E-2</v>
      </c>
      <c r="BU15" s="12">
        <v>5.7988085433941447E-2</v>
      </c>
      <c r="BV15" s="12">
        <v>5.0607616229186719E-2</v>
      </c>
      <c r="BW15" s="12">
        <v>4.4499471705667766E-2</v>
      </c>
      <c r="BX15" s="12">
        <v>5.507760175388611E-2</v>
      </c>
      <c r="BY15" s="12">
        <v>6.9532968858138616E-2</v>
      </c>
      <c r="BZ15" s="12">
        <v>7.428465340785495E-2</v>
      </c>
      <c r="CA15" s="12">
        <v>6.6226326751694722E-2</v>
      </c>
      <c r="CB15" s="12">
        <v>5.9822193144623489E-2</v>
      </c>
      <c r="CC15" s="20">
        <v>0.53700000000000003</v>
      </c>
      <c r="CD15" s="1">
        <v>292.8</v>
      </c>
      <c r="CE15" s="1">
        <v>1.0249999999999999</v>
      </c>
      <c r="CF15" s="1">
        <v>0.02</v>
      </c>
      <c r="CG15" s="1">
        <v>34.6</v>
      </c>
      <c r="CH15" s="1">
        <v>6.0000000000000001E-3</v>
      </c>
      <c r="CI15" s="21">
        <f t="shared" si="20"/>
        <v>0.43534187794942236</v>
      </c>
      <c r="CJ15" s="12">
        <f t="shared" si="21"/>
        <v>0.46437382951805406</v>
      </c>
      <c r="CK15" s="13">
        <f t="shared" si="22"/>
        <v>268.27200000000005</v>
      </c>
      <c r="CL15" s="12">
        <f t="shared" si="23"/>
        <v>1.0290315130987131</v>
      </c>
    </row>
    <row r="16" spans="1:90" x14ac:dyDescent="0.2">
      <c r="A16" s="1" t="s">
        <v>70</v>
      </c>
      <c r="B16" s="1" t="s">
        <v>81</v>
      </c>
      <c r="C16" s="8">
        <v>1140</v>
      </c>
      <c r="D16" s="1" t="s">
        <v>67</v>
      </c>
      <c r="E16" s="1">
        <v>0</v>
      </c>
      <c r="F16" s="24">
        <v>47.856666666666662</v>
      </c>
      <c r="G16" s="3">
        <v>1.3265</v>
      </c>
      <c r="H16" s="3">
        <v>5.333333333333333</v>
      </c>
      <c r="I16" s="3">
        <v>0.28410000000000002</v>
      </c>
      <c r="J16" s="3">
        <v>8.64</v>
      </c>
      <c r="K16" s="3">
        <v>0.17636666666666667</v>
      </c>
      <c r="L16" s="3">
        <v>15.366666666666665</v>
      </c>
      <c r="M16" s="3">
        <v>19.83666666666667</v>
      </c>
      <c r="N16" s="3">
        <v>0.29070000000000001</v>
      </c>
      <c r="O16" s="3">
        <f t="shared" si="0"/>
        <v>99.111000000000004</v>
      </c>
      <c r="P16" s="4">
        <f t="shared" si="1"/>
        <v>2.2364504067916706</v>
      </c>
      <c r="Q16" s="4">
        <f t="shared" si="2"/>
        <v>1.7812645480537901</v>
      </c>
      <c r="R16" s="4">
        <f t="shared" si="3"/>
        <v>3.7144896698375438E-2</v>
      </c>
      <c r="S16" s="4">
        <f t="shared" si="4"/>
        <v>0.23396203530474605</v>
      </c>
      <c r="T16" s="4">
        <f t="shared" si="5"/>
        <v>0.21873545194620991</v>
      </c>
      <c r="U16" s="4">
        <f t="shared" si="6"/>
        <v>1.5226583358536133E-2</v>
      </c>
      <c r="V16" s="4">
        <f t="shared" si="7"/>
        <v>8.3606447782714061E-3</v>
      </c>
      <c r="W16" s="4">
        <f t="shared" si="8"/>
        <v>0.26895304495344197</v>
      </c>
      <c r="X16" s="4">
        <f t="shared" si="9"/>
        <v>0.14183746652305906</v>
      </c>
      <c r="Y16" s="4">
        <f t="shared" si="10"/>
        <v>0.1271155784303829</v>
      </c>
      <c r="Z16" s="4">
        <f t="shared" si="11"/>
        <v>5.5602822663615784E-3</v>
      </c>
      <c r="AA16" s="4">
        <f t="shared" si="12"/>
        <v>0.8526681036521192</v>
      </c>
      <c r="AB16" s="4">
        <f t="shared" si="13"/>
        <v>0.79110740818248582</v>
      </c>
      <c r="AC16" s="4">
        <f t="shared" si="14"/>
        <v>2.0979036110408546E-2</v>
      </c>
      <c r="AD16" s="4">
        <f t="shared" si="15"/>
        <v>4</v>
      </c>
      <c r="AE16" s="9">
        <f t="shared" si="16"/>
        <v>0.76021043710898828</v>
      </c>
      <c r="AF16" s="9">
        <f t="shared" si="17"/>
        <v>0.87026158859861558</v>
      </c>
      <c r="AG16" s="9">
        <f t="shared" si="31"/>
        <v>0.6344528576729902</v>
      </c>
      <c r="AH16" s="9">
        <f t="shared" si="32"/>
        <v>0.72629883103047921</v>
      </c>
      <c r="AI16" s="26">
        <v>46.353000000000009</v>
      </c>
      <c r="AJ16" s="10">
        <v>3.976</v>
      </c>
      <c r="AK16" s="10">
        <v>12.474</v>
      </c>
      <c r="AL16" s="10">
        <v>2.6700000000000002E-2</v>
      </c>
      <c r="AM16" s="10">
        <v>10.771718535779073</v>
      </c>
      <c r="AN16" s="10">
        <v>3.1792994035437596</v>
      </c>
      <c r="AO16" s="10">
        <v>0</v>
      </c>
      <c r="AP16" s="10">
        <v>0.23925999999999997</v>
      </c>
      <c r="AQ16" s="10">
        <v>6.0719999999999992</v>
      </c>
      <c r="AR16" s="10">
        <v>0</v>
      </c>
      <c r="AS16" s="10">
        <v>10.825999999999999</v>
      </c>
      <c r="AT16" s="10">
        <v>3.1770000000000005</v>
      </c>
      <c r="AU16" s="10">
        <v>0.42180999999999996</v>
      </c>
      <c r="AV16" s="11">
        <v>0.38034999999999997</v>
      </c>
      <c r="AW16" s="9">
        <f t="shared" si="18"/>
        <v>0.44258861193141957</v>
      </c>
      <c r="AX16" s="9">
        <f t="shared" si="19"/>
        <v>0.50121726672490807</v>
      </c>
      <c r="AY16" s="21">
        <v>0.12420030044285042</v>
      </c>
      <c r="AZ16" s="12">
        <v>0.18066519378200133</v>
      </c>
      <c r="BA16" s="12">
        <v>0.23403125724359436</v>
      </c>
      <c r="BB16" s="12">
        <v>0.28417751042448197</v>
      </c>
      <c r="BC16" s="12">
        <v>0.38138642402813738</v>
      </c>
      <c r="BD16" s="12">
        <v>0.37188813012460659</v>
      </c>
      <c r="BE16" s="12">
        <v>0.44507245623496855</v>
      </c>
      <c r="BF16" s="12">
        <v>0.49225989320715613</v>
      </c>
      <c r="BG16" s="12">
        <v>0.48256350196127951</v>
      </c>
      <c r="BH16" s="12">
        <v>0.48605964001137064</v>
      </c>
      <c r="BI16" s="12">
        <v>0.5045168309340442</v>
      </c>
      <c r="BJ16" s="12">
        <v>0.43427781313255054</v>
      </c>
      <c r="BK16" s="12">
        <v>0.46422797934871451</v>
      </c>
      <c r="BL16" s="12">
        <v>0.37726767729771388</v>
      </c>
      <c r="BM16" s="12">
        <v>0.45571142252105995</v>
      </c>
      <c r="BN16" s="12">
        <v>3.1581032672281392E-2</v>
      </c>
      <c r="BO16" s="12">
        <v>3.8518055731459652E-2</v>
      </c>
      <c r="BP16" s="12">
        <v>4.5217549256576721E-2</v>
      </c>
      <c r="BQ16" s="12">
        <v>3.6335627474449905E-2</v>
      </c>
      <c r="BR16" s="12">
        <v>5.5216407320559047E-2</v>
      </c>
      <c r="BS16" s="12">
        <v>4.0904679605079174E-2</v>
      </c>
      <c r="BT16" s="12">
        <v>5.1080391794614211E-2</v>
      </c>
      <c r="BU16" s="12">
        <v>5.5401287566768785E-2</v>
      </c>
      <c r="BV16" s="12">
        <v>8.5521086295724025E-2</v>
      </c>
      <c r="BW16" s="12">
        <v>4.2101646963404508E-2</v>
      </c>
      <c r="BX16" s="12">
        <v>5.4696122302259273E-2</v>
      </c>
      <c r="BY16" s="12">
        <v>8.9861557433888253E-2</v>
      </c>
      <c r="BZ16" s="12">
        <v>0.11029425285354728</v>
      </c>
      <c r="CA16" s="12">
        <v>7.3410953480662178E-2</v>
      </c>
      <c r="CB16" s="12">
        <v>0.13955546710391498</v>
      </c>
      <c r="CC16" s="20">
        <v>0.48599999999999999</v>
      </c>
      <c r="CD16" s="1">
        <v>249.7</v>
      </c>
      <c r="CE16" s="1">
        <v>1.0269999999999999</v>
      </c>
      <c r="CF16" s="1">
        <v>2.1999999999999999E-2</v>
      </c>
      <c r="CG16" s="1">
        <v>54.2</v>
      </c>
      <c r="CH16" s="1">
        <v>0.01</v>
      </c>
      <c r="CI16" s="21">
        <f t="shared" si="20"/>
        <v>0.49607000443604898</v>
      </c>
      <c r="CJ16" s="12">
        <f t="shared" si="21"/>
        <v>0.49074148080643026</v>
      </c>
      <c r="CK16" s="13">
        <f t="shared" si="22"/>
        <v>267.73200000000003</v>
      </c>
      <c r="CL16" s="12">
        <f t="shared" si="23"/>
        <v>1.0262276405969413</v>
      </c>
    </row>
    <row r="17" spans="1:90" x14ac:dyDescent="0.2">
      <c r="A17" s="1" t="s">
        <v>70</v>
      </c>
      <c r="B17" s="1" t="s">
        <v>82</v>
      </c>
      <c r="C17" s="8">
        <v>1140</v>
      </c>
      <c r="D17" s="1" t="s">
        <v>67</v>
      </c>
      <c r="E17" s="1">
        <v>-4</v>
      </c>
      <c r="F17" s="24">
        <v>48.355000000000011</v>
      </c>
      <c r="G17" s="3">
        <v>2.155755333333333</v>
      </c>
      <c r="H17" s="3">
        <v>4.8180683333333336</v>
      </c>
      <c r="I17" s="3">
        <v>0.63277474999999994</v>
      </c>
      <c r="J17" s="3">
        <v>7.1288725000000008</v>
      </c>
      <c r="K17" s="3">
        <v>0.17306716666666666</v>
      </c>
      <c r="L17" s="3">
        <v>13.982853333333333</v>
      </c>
      <c r="M17" s="3">
        <v>21.305200000000003</v>
      </c>
      <c r="N17" s="3">
        <v>0.2863304166666667</v>
      </c>
      <c r="O17" s="3">
        <f t="shared" si="0"/>
        <v>98.837921833333354</v>
      </c>
      <c r="P17" s="4">
        <f t="shared" si="1"/>
        <v>2.2569040705936314</v>
      </c>
      <c r="Q17" s="4">
        <f t="shared" si="2"/>
        <v>1.8162732805238337</v>
      </c>
      <c r="R17" s="4">
        <f t="shared" si="3"/>
        <v>6.0917938410156004E-2</v>
      </c>
      <c r="S17" s="4">
        <f t="shared" si="4"/>
        <v>0.21329144952381304</v>
      </c>
      <c r="T17" s="4">
        <f t="shared" si="5"/>
        <v>0.18372671947616626</v>
      </c>
      <c r="U17" s="4">
        <f t="shared" si="6"/>
        <v>2.9564730047646787E-2</v>
      </c>
      <c r="V17" s="4">
        <f t="shared" si="7"/>
        <v>1.8791935220851985E-2</v>
      </c>
      <c r="W17" s="4">
        <f t="shared" si="8"/>
        <v>0.22394295168756351</v>
      </c>
      <c r="X17" s="4">
        <f t="shared" si="9"/>
        <v>3.4386854168415582E-2</v>
      </c>
      <c r="Y17" s="4">
        <f t="shared" si="10"/>
        <v>0.18955609751914793</v>
      </c>
      <c r="Z17" s="4">
        <f t="shared" si="11"/>
        <v>5.506160209423812E-3</v>
      </c>
      <c r="AA17" s="4">
        <f t="shared" si="12"/>
        <v>0.7829787521774898</v>
      </c>
      <c r="AB17" s="4">
        <f t="shared" si="13"/>
        <v>0.85744485546580551</v>
      </c>
      <c r="AC17" s="4">
        <f t="shared" si="14"/>
        <v>2.08526767810625E-2</v>
      </c>
      <c r="AD17" s="4">
        <f t="shared" si="15"/>
        <v>4</v>
      </c>
      <c r="AE17" s="9">
        <f t="shared" si="16"/>
        <v>0.77759645975654113</v>
      </c>
      <c r="AF17" s="9">
        <f t="shared" si="17"/>
        <v>0.80509068895754632</v>
      </c>
      <c r="AG17" s="9">
        <f t="shared" si="31"/>
        <v>0.71325539197459997</v>
      </c>
      <c r="AH17" s="9">
        <f t="shared" si="32"/>
        <v>0.73847465188730876</v>
      </c>
      <c r="AI17" s="26">
        <v>47.186666666666667</v>
      </c>
      <c r="AJ17" s="10">
        <v>3.8566666666666669</v>
      </c>
      <c r="AK17" s="10">
        <v>12.506666666666668</v>
      </c>
      <c r="AL17" s="10">
        <v>3.846666666666667E-2</v>
      </c>
      <c r="AM17" s="10">
        <v>13.300297870196054</v>
      </c>
      <c r="AN17" s="10">
        <v>0.64042946971635961</v>
      </c>
      <c r="AO17" s="10">
        <v>0</v>
      </c>
      <c r="AP17" s="10">
        <v>0.26913333333333339</v>
      </c>
      <c r="AQ17" s="10">
        <v>5.8133333333333326</v>
      </c>
      <c r="AR17" s="10">
        <v>2.5099999999999997E-2</v>
      </c>
      <c r="AS17" s="10">
        <v>11.726666666666667</v>
      </c>
      <c r="AT17" s="10">
        <v>2.6733333333333333</v>
      </c>
      <c r="AU17" s="10">
        <v>0.33289999999999997</v>
      </c>
      <c r="AV17" s="11">
        <v>0.29339999999999999</v>
      </c>
      <c r="AW17" s="9">
        <f t="shared" si="18"/>
        <v>0.42752845865029937</v>
      </c>
      <c r="AX17" s="9">
        <f t="shared" si="19"/>
        <v>0.43793986989554023</v>
      </c>
      <c r="AY17" s="21">
        <v>0.10475302424810792</v>
      </c>
      <c r="AZ17" s="12">
        <v>0.1668826723416568</v>
      </c>
      <c r="BA17" s="12">
        <v>0.23419728656031091</v>
      </c>
      <c r="BB17" s="12">
        <v>0.31424901482085027</v>
      </c>
      <c r="BC17" s="12">
        <v>0.43878898590311421</v>
      </c>
      <c r="BD17" s="12">
        <v>0.2875934653825773</v>
      </c>
      <c r="BE17" s="12">
        <v>0.55017888962606487</v>
      </c>
      <c r="BF17" s="12">
        <v>0.54554083472031056</v>
      </c>
      <c r="BG17" s="12">
        <v>0.58055500845042507</v>
      </c>
      <c r="BH17" s="12">
        <v>0.51675660888556729</v>
      </c>
      <c r="BI17" s="12">
        <v>0.51956789132948866</v>
      </c>
      <c r="BJ17" s="12">
        <v>0.5074544290977786</v>
      </c>
      <c r="BK17" s="12">
        <v>0.50813013551087682</v>
      </c>
      <c r="BL17" s="12">
        <v>0.49967226733394132</v>
      </c>
      <c r="BM17" s="12">
        <v>0.56390849904960771</v>
      </c>
      <c r="BN17" s="12">
        <v>2.1526429608387708E-2</v>
      </c>
      <c r="BO17" s="12">
        <v>2.850461639501543E-2</v>
      </c>
      <c r="BP17" s="12">
        <v>2.8906895023124223E-2</v>
      </c>
      <c r="BQ17" s="12">
        <v>3.9701392385737611E-2</v>
      </c>
      <c r="BR17" s="12">
        <v>5.4278400039541631E-2</v>
      </c>
      <c r="BS17" s="12">
        <v>4.7396761372926831E-2</v>
      </c>
      <c r="BT17" s="12">
        <v>7.6705856698738153E-2</v>
      </c>
      <c r="BU17" s="12">
        <v>6.7959557576865046E-2</v>
      </c>
      <c r="BV17" s="12">
        <v>8.0162514500563789E-2</v>
      </c>
      <c r="BW17" s="12">
        <v>6.4424123244089915E-2</v>
      </c>
      <c r="BX17" s="12">
        <v>7.9781496230229565E-2</v>
      </c>
      <c r="BY17" s="12">
        <v>6.7851115220441363E-2</v>
      </c>
      <c r="BZ17" s="12">
        <v>8.6721672113419246E-2</v>
      </c>
      <c r="CA17" s="12">
        <v>7.7672868686824201E-2</v>
      </c>
      <c r="CB17" s="12">
        <v>0.12162006103859774</v>
      </c>
      <c r="CC17" s="20">
        <v>0.55900000000000005</v>
      </c>
      <c r="CD17" s="1">
        <v>307.8</v>
      </c>
      <c r="CE17" s="1">
        <v>1.03</v>
      </c>
      <c r="CF17" s="1">
        <v>2.8000000000000001E-2</v>
      </c>
      <c r="CG17" s="1">
        <v>50.8</v>
      </c>
      <c r="CH17" s="1">
        <v>8.0000000000000002E-3</v>
      </c>
      <c r="CI17" s="21">
        <f t="shared" si="20"/>
        <v>0.42624770725448119</v>
      </c>
      <c r="CJ17" s="12">
        <f t="shared" si="21"/>
        <v>0.42171687788978857</v>
      </c>
      <c r="CK17" s="13">
        <f t="shared" si="22"/>
        <v>267.73200000000003</v>
      </c>
      <c r="CL17" s="12">
        <f t="shared" si="23"/>
        <v>1.0299410040837791</v>
      </c>
    </row>
    <row r="18" spans="1:90" x14ac:dyDescent="0.2">
      <c r="A18" s="1" t="s">
        <v>70</v>
      </c>
      <c r="B18" s="1" t="s">
        <v>82</v>
      </c>
      <c r="C18" s="8">
        <v>1140</v>
      </c>
      <c r="D18" s="1" t="s">
        <v>68</v>
      </c>
      <c r="E18" s="1">
        <v>-4</v>
      </c>
      <c r="F18" s="24">
        <v>50.355333333333334</v>
      </c>
      <c r="G18" s="3">
        <v>1.6376026666666668</v>
      </c>
      <c r="H18" s="3">
        <v>2.8753569999999997</v>
      </c>
      <c r="I18" s="3">
        <v>0.27234316666666669</v>
      </c>
      <c r="J18" s="3">
        <v>7.9785909999999989</v>
      </c>
      <c r="K18" s="3">
        <v>0.18951566666666667</v>
      </c>
      <c r="L18" s="3">
        <v>15.271518666666667</v>
      </c>
      <c r="M18" s="3">
        <v>20.514526666666665</v>
      </c>
      <c r="N18" s="3">
        <v>0.20569476666666667</v>
      </c>
      <c r="O18" s="3">
        <f t="shared" si="0"/>
        <v>99.300482933333342</v>
      </c>
      <c r="P18" s="4">
        <f t="shared" si="1"/>
        <v>2.2426248922230365</v>
      </c>
      <c r="Q18" s="4">
        <f t="shared" si="2"/>
        <v>1.8794415336271637</v>
      </c>
      <c r="R18" s="4">
        <f t="shared" si="3"/>
        <v>4.5983053123786928E-2</v>
      </c>
      <c r="S18" s="4">
        <f t="shared" si="4"/>
        <v>0.1264840615169768</v>
      </c>
      <c r="T18" s="4">
        <f t="shared" si="5"/>
        <v>0.12055846637283629</v>
      </c>
      <c r="U18" s="4">
        <f t="shared" si="6"/>
        <v>5.9255951441405108E-3</v>
      </c>
      <c r="V18" s="4">
        <f t="shared" si="7"/>
        <v>8.0367856833716764E-3</v>
      </c>
      <c r="W18" s="4">
        <f t="shared" si="8"/>
        <v>0.24904985429002277</v>
      </c>
      <c r="X18" s="4">
        <f t="shared" si="9"/>
        <v>2.9515399788579089E-2</v>
      </c>
      <c r="Y18" s="4">
        <f t="shared" si="10"/>
        <v>0.21953445450144368</v>
      </c>
      <c r="Z18" s="4">
        <f t="shared" si="11"/>
        <v>5.9913241356242099E-3</v>
      </c>
      <c r="AA18" s="4">
        <f t="shared" si="12"/>
        <v>0.84972802143444803</v>
      </c>
      <c r="AB18" s="4">
        <f t="shared" si="13"/>
        <v>0.82039994569777697</v>
      </c>
      <c r="AC18" s="4">
        <f t="shared" si="14"/>
        <v>1.4885420490828466E-2</v>
      </c>
      <c r="AD18" s="4">
        <f t="shared" si="15"/>
        <v>3.9999999999999996</v>
      </c>
      <c r="AE18" s="9">
        <f t="shared" si="16"/>
        <v>0.77333921642186898</v>
      </c>
      <c r="AF18" s="9">
        <f t="shared" si="17"/>
        <v>0.79468609490921105</v>
      </c>
      <c r="AG18" s="9">
        <f t="shared" si="31"/>
        <v>0.73971614362845906</v>
      </c>
      <c r="AH18" s="9">
        <f t="shared" si="32"/>
        <v>0.76013490721609012</v>
      </c>
      <c r="AI18" s="26">
        <v>47.186666666666667</v>
      </c>
      <c r="AJ18" s="10">
        <v>3.8566666666666669</v>
      </c>
      <c r="AK18" s="10">
        <v>12.506666666666668</v>
      </c>
      <c r="AL18" s="10">
        <v>3.846666666666667E-2</v>
      </c>
      <c r="AM18" s="10">
        <v>13.300297870196054</v>
      </c>
      <c r="AN18" s="10">
        <v>0.64042946971635961</v>
      </c>
      <c r="AO18" s="10">
        <v>0</v>
      </c>
      <c r="AP18" s="10">
        <v>0.26913333333333339</v>
      </c>
      <c r="AQ18" s="10">
        <v>5.8133333333333326</v>
      </c>
      <c r="AR18" s="10">
        <v>2.5099999999999997E-2</v>
      </c>
      <c r="AS18" s="10">
        <v>11.726666666666667</v>
      </c>
      <c r="AT18" s="10">
        <v>2.6733333333333333</v>
      </c>
      <c r="AU18" s="10">
        <v>0.33289999999999997</v>
      </c>
      <c r="AV18" s="11">
        <v>0.29339999999999999</v>
      </c>
      <c r="AW18" s="9">
        <f t="shared" si="18"/>
        <v>0.42752845865029937</v>
      </c>
      <c r="AX18" s="9">
        <f t="shared" si="19"/>
        <v>0.43793986989554023</v>
      </c>
      <c r="AY18" s="21">
        <v>7.7557781270080894E-2</v>
      </c>
      <c r="AZ18" s="12">
        <v>0.12073301992589079</v>
      </c>
      <c r="BA18" s="12">
        <v>0.17470947420802593</v>
      </c>
      <c r="BB18" s="12">
        <v>0.27132878782830466</v>
      </c>
      <c r="BC18" s="12">
        <v>0.32669682478590872</v>
      </c>
      <c r="BD18" s="12">
        <v>0.55202817521300807</v>
      </c>
      <c r="BE18" s="12">
        <v>0.49637141559127956</v>
      </c>
      <c r="BF18" s="12">
        <v>0.58973352760612541</v>
      </c>
      <c r="BG18" s="12">
        <v>0.56563400740177017</v>
      </c>
      <c r="BH18" s="12">
        <v>0.573423140805011</v>
      </c>
      <c r="BI18" s="12">
        <v>0.40869748626624591</v>
      </c>
      <c r="BJ18" s="12">
        <v>0.60956554620832248</v>
      </c>
      <c r="BK18" s="12">
        <v>0.50524928936497548</v>
      </c>
      <c r="BL18" s="12">
        <v>0.69804187711901267</v>
      </c>
      <c r="BM18" s="12">
        <v>0.8079476885825102</v>
      </c>
      <c r="BN18" s="12">
        <v>6.6935280705042429E-3</v>
      </c>
      <c r="BO18" s="12">
        <v>9.47255508188765E-3</v>
      </c>
      <c r="BP18" s="12">
        <v>1.3249356591857794E-2</v>
      </c>
      <c r="BQ18" s="12">
        <v>2.2524342359721457E-2</v>
      </c>
      <c r="BR18" s="12">
        <v>2.965383999453584E-2</v>
      </c>
      <c r="BS18" s="12">
        <v>4.7339417924800155E-2</v>
      </c>
      <c r="BT18" s="12">
        <v>5.6401700956116921E-2</v>
      </c>
      <c r="BU18" s="12">
        <v>5.621312325767297E-2</v>
      </c>
      <c r="BV18" s="12">
        <v>5.7165192656491261E-2</v>
      </c>
      <c r="BW18" s="12">
        <v>5.9390526220184946E-2</v>
      </c>
      <c r="BX18" s="12">
        <v>5.6143165582491883E-2</v>
      </c>
      <c r="BY18" s="12">
        <v>6.6532282568834838E-2</v>
      </c>
      <c r="BZ18" s="12">
        <v>5.9199542262635282E-2</v>
      </c>
      <c r="CA18" s="12">
        <v>9.5858891708856392E-2</v>
      </c>
      <c r="CB18" s="12">
        <v>9.0225508683948741E-2</v>
      </c>
      <c r="CC18" s="20">
        <v>0.54300000000000004</v>
      </c>
      <c r="CD18" s="1">
        <v>324.89999999999998</v>
      </c>
      <c r="CE18" s="1">
        <v>1.0189999999999999</v>
      </c>
      <c r="CF18" s="1">
        <v>2.1999999999999999E-2</v>
      </c>
      <c r="CG18" s="1">
        <v>35</v>
      </c>
      <c r="CH18" s="1">
        <v>8.0000000000000002E-3</v>
      </c>
      <c r="CI18" s="21">
        <f t="shared" si="20"/>
        <v>0.41100018991713788</v>
      </c>
      <c r="CJ18" s="12">
        <f t="shared" si="21"/>
        <v>0.4096999383112559</v>
      </c>
      <c r="CK18" s="13">
        <f t="shared" si="22"/>
        <v>267.73200000000003</v>
      </c>
      <c r="CL18" s="12">
        <f t="shared" si="23"/>
        <v>1.0286645910093999</v>
      </c>
    </row>
    <row r="19" spans="1:90" x14ac:dyDescent="0.2">
      <c r="A19" s="1" t="s">
        <v>70</v>
      </c>
      <c r="B19" s="1" t="s">
        <v>83</v>
      </c>
      <c r="C19" s="8">
        <v>1140</v>
      </c>
      <c r="D19" s="1" t="s">
        <v>67</v>
      </c>
      <c r="E19" s="1">
        <v>-3</v>
      </c>
      <c r="F19" s="24">
        <v>47.213999999999999</v>
      </c>
      <c r="G19" s="3">
        <v>2.4680000000000004</v>
      </c>
      <c r="H19" s="3">
        <v>6.4799999999999995</v>
      </c>
      <c r="I19" s="3">
        <v>0.57455999999999996</v>
      </c>
      <c r="J19" s="3">
        <v>8.1159999999999997</v>
      </c>
      <c r="K19" s="3">
        <v>0.15272000000000002</v>
      </c>
      <c r="L19" s="3">
        <v>12.913999999999998</v>
      </c>
      <c r="M19" s="3">
        <v>21.378000000000004</v>
      </c>
      <c r="N19" s="3">
        <v>0.31844000000000006</v>
      </c>
      <c r="O19" s="3">
        <f t="shared" si="0"/>
        <v>99.615719999999996</v>
      </c>
      <c r="P19" s="4">
        <f t="shared" si="1"/>
        <v>2.2492630419677577</v>
      </c>
      <c r="Q19" s="4">
        <f t="shared" si="2"/>
        <v>1.7674117974813721</v>
      </c>
      <c r="R19" s="4">
        <f t="shared" si="3"/>
        <v>6.9505317434940928E-2</v>
      </c>
      <c r="S19" s="4">
        <f t="shared" si="4"/>
        <v>0.28589242199525455</v>
      </c>
      <c r="T19" s="4">
        <f t="shared" si="5"/>
        <v>0.23258820251862788</v>
      </c>
      <c r="U19" s="4">
        <f t="shared" si="6"/>
        <v>5.3304219476626669E-2</v>
      </c>
      <c r="V19" s="4">
        <f t="shared" si="7"/>
        <v>1.7005323614308579E-2</v>
      </c>
      <c r="W19" s="4">
        <f t="shared" si="8"/>
        <v>0.25408892544519895</v>
      </c>
      <c r="X19" s="4">
        <f t="shared" si="9"/>
        <v>4.638063977585638E-2</v>
      </c>
      <c r="Y19" s="4">
        <f t="shared" si="10"/>
        <v>0.20770828566934257</v>
      </c>
      <c r="Z19" s="4">
        <f t="shared" si="11"/>
        <v>4.8423616646834705E-3</v>
      </c>
      <c r="AA19" s="4">
        <f t="shared" si="12"/>
        <v>0.72067939272972636</v>
      </c>
      <c r="AB19" s="4">
        <f t="shared" si="13"/>
        <v>0.85746184441646867</v>
      </c>
      <c r="AC19" s="4">
        <f t="shared" si="14"/>
        <v>2.3112615218046355E-2</v>
      </c>
      <c r="AD19" s="4">
        <f t="shared" si="15"/>
        <v>4</v>
      </c>
      <c r="AE19" s="9">
        <f t="shared" si="16"/>
        <v>0.73933403383387153</v>
      </c>
      <c r="AF19" s="9">
        <f t="shared" si="17"/>
        <v>0.77626988110449813</v>
      </c>
      <c r="AG19" s="9">
        <f t="shared" si="31"/>
        <v>0.65306101022615437</v>
      </c>
      <c r="AH19" s="9">
        <f t="shared" si="32"/>
        <v>0.68568680672443161</v>
      </c>
      <c r="AI19" s="26">
        <v>46.551666666666669</v>
      </c>
      <c r="AJ19" s="10">
        <v>3.97</v>
      </c>
      <c r="AK19" s="10">
        <v>12.886666666666665</v>
      </c>
      <c r="AL19" s="10">
        <v>4.6749999999999993E-2</v>
      </c>
      <c r="AM19" s="10">
        <v>12.713312662218357</v>
      </c>
      <c r="AN19" s="10">
        <v>0.97783081803307548</v>
      </c>
      <c r="AO19" s="10">
        <v>0</v>
      </c>
      <c r="AP19" s="10">
        <v>0.24424999999999999</v>
      </c>
      <c r="AQ19" s="10">
        <v>5.8900000000000006</v>
      </c>
      <c r="AR19" s="10">
        <v>1.2499999999999999E-2</v>
      </c>
      <c r="AS19" s="10">
        <v>11.913333333333334</v>
      </c>
      <c r="AT19" s="10">
        <v>2.83</v>
      </c>
      <c r="AU19" s="10">
        <v>0.36054999999999998</v>
      </c>
      <c r="AV19" s="11">
        <v>0.32906666666666667</v>
      </c>
      <c r="AW19" s="9">
        <f t="shared" si="18"/>
        <v>0.43580454902862681</v>
      </c>
      <c r="AX19" s="9">
        <f t="shared" si="19"/>
        <v>0.45232313986903316</v>
      </c>
      <c r="AY19" s="21">
        <v>0.13503106753258914</v>
      </c>
      <c r="AZ19" s="12">
        <v>0.17428847160251243</v>
      </c>
      <c r="BA19" s="12">
        <v>0.25111392567043433</v>
      </c>
      <c r="BB19" s="12">
        <v>0.36188490085173275</v>
      </c>
      <c r="BC19" s="12">
        <v>0.49325250980435625</v>
      </c>
      <c r="BD19" s="12">
        <v>0.64944154990521186</v>
      </c>
      <c r="BE19" s="12">
        <v>0.52861616600364614</v>
      </c>
      <c r="BF19" s="12">
        <v>0.57269886309170048</v>
      </c>
      <c r="BG19" s="12">
        <v>0.64026910816407145</v>
      </c>
      <c r="BH19" s="12">
        <v>0.58604622287828989</v>
      </c>
      <c r="BI19" s="12">
        <v>0.54156140799315322</v>
      </c>
      <c r="BJ19" s="12">
        <v>0.4962454933581017</v>
      </c>
      <c r="BK19" s="12">
        <v>0.64492342642921319</v>
      </c>
      <c r="BL19" s="12">
        <v>0.85529464326704829</v>
      </c>
      <c r="BM19" s="12">
        <v>0.43700841162333398</v>
      </c>
      <c r="BN19" s="12">
        <v>1.569369884346547E-2</v>
      </c>
      <c r="BO19" s="12">
        <v>7.3444004728325206E-3</v>
      </c>
      <c r="BP19" s="12">
        <v>1.1424255274802373E-2</v>
      </c>
      <c r="BQ19" s="12">
        <v>2.9724893582292113E-2</v>
      </c>
      <c r="BR19" s="12">
        <v>3.8845281120751925E-2</v>
      </c>
      <c r="BS19" s="12">
        <v>8.106546754518533E-2</v>
      </c>
      <c r="BT19" s="12">
        <v>5.7319832675340063E-2</v>
      </c>
      <c r="BU19" s="12">
        <v>6.2518940517691274E-2</v>
      </c>
      <c r="BV19" s="12">
        <v>6.4703729326107226E-2</v>
      </c>
      <c r="BW19" s="12">
        <v>4.3826305870623833E-2</v>
      </c>
      <c r="BX19" s="12">
        <v>0.10363282413577202</v>
      </c>
      <c r="BY19" s="12">
        <v>7.501386773301652E-2</v>
      </c>
      <c r="BZ19" s="12">
        <v>0.17093535107036414</v>
      </c>
      <c r="CA19" s="12">
        <v>0.10691713113037651</v>
      </c>
      <c r="CB19" s="12">
        <v>5.739302396841376E-2</v>
      </c>
      <c r="CC19" s="20">
        <v>0.60799999999999998</v>
      </c>
      <c r="CD19" s="1">
        <v>296</v>
      </c>
      <c r="CE19" s="1">
        <v>1.0269999999999999</v>
      </c>
      <c r="CF19" s="1">
        <v>2.1999999999999999E-2</v>
      </c>
      <c r="CG19" s="1">
        <v>29.7</v>
      </c>
      <c r="CH19" s="1">
        <v>6.0000000000000001E-3</v>
      </c>
      <c r="CI19" s="21">
        <f t="shared" si="20"/>
        <v>0.47454794142343432</v>
      </c>
      <c r="CJ19" s="12">
        <f t="shared" si="21"/>
        <v>0.46909964356399253</v>
      </c>
      <c r="CK19" s="13">
        <f t="shared" si="22"/>
        <v>267.73200000000003</v>
      </c>
      <c r="CL19" s="12">
        <f t="shared" si="23"/>
        <v>1.0287314283825955</v>
      </c>
    </row>
    <row r="20" spans="1:90" x14ac:dyDescent="0.2">
      <c r="A20" s="1" t="s">
        <v>70</v>
      </c>
      <c r="B20" s="1" t="s">
        <v>83</v>
      </c>
      <c r="C20" s="8">
        <v>1140</v>
      </c>
      <c r="D20" s="1" t="s">
        <v>68</v>
      </c>
      <c r="E20" s="1">
        <v>-3</v>
      </c>
      <c r="F20" s="24">
        <v>49.263333333333328</v>
      </c>
      <c r="G20" s="3">
        <v>1.6349999999999998</v>
      </c>
      <c r="H20" s="3">
        <v>4.4000000000000004</v>
      </c>
      <c r="I20" s="3">
        <v>0.48176666666666668</v>
      </c>
      <c r="J20" s="3">
        <v>7.7766666666666664</v>
      </c>
      <c r="K20" s="3">
        <v>0.15610000000000002</v>
      </c>
      <c r="L20" s="3">
        <v>14.12</v>
      </c>
      <c r="M20" s="3">
        <v>21.599999999999998</v>
      </c>
      <c r="N20" s="3">
        <v>0.24306666666666668</v>
      </c>
      <c r="O20" s="3">
        <f t="shared" si="0"/>
        <v>99.675933333333319</v>
      </c>
      <c r="P20" s="4">
        <f t="shared" si="1"/>
        <v>2.2386515873842519</v>
      </c>
      <c r="Q20" s="4">
        <f t="shared" si="2"/>
        <v>1.8354265447276601</v>
      </c>
      <c r="R20" s="4">
        <f t="shared" si="3"/>
        <v>4.582863191772886E-2</v>
      </c>
      <c r="S20" s="4">
        <f t="shared" si="4"/>
        <v>0.19320865381541755</v>
      </c>
      <c r="T20" s="4">
        <f t="shared" si="5"/>
        <v>0.16457345527233991</v>
      </c>
      <c r="U20" s="4">
        <f t="shared" si="6"/>
        <v>2.8635198543077639E-2</v>
      </c>
      <c r="V20" s="4">
        <f t="shared" si="7"/>
        <v>1.4191637889917272E-2</v>
      </c>
      <c r="W20" s="4">
        <f t="shared" si="8"/>
        <v>0.24231675381573567</v>
      </c>
      <c r="X20" s="4">
        <f t="shared" si="9"/>
        <v>4.7648086559863856E-2</v>
      </c>
      <c r="Y20" s="4">
        <f t="shared" si="10"/>
        <v>0.19466866725587181</v>
      </c>
      <c r="Z20" s="4">
        <f t="shared" si="11"/>
        <v>4.926182198408212E-3</v>
      </c>
      <c r="AA20" s="4">
        <f t="shared" si="12"/>
        <v>0.78426399736671959</v>
      </c>
      <c r="AB20" s="4">
        <f t="shared" si="13"/>
        <v>0.86227886671243326</v>
      </c>
      <c r="AC20" s="4">
        <f t="shared" si="14"/>
        <v>1.7558731555980749E-2</v>
      </c>
      <c r="AD20" s="4">
        <f t="shared" si="15"/>
        <v>4.0000000000000018</v>
      </c>
      <c r="AE20" s="9">
        <f t="shared" si="16"/>
        <v>0.76395743487628631</v>
      </c>
      <c r="AF20" s="9">
        <f t="shared" si="17"/>
        <v>0.80114192294224584</v>
      </c>
      <c r="AG20" s="9">
        <f t="shared" si="31"/>
        <v>0.69483844478603241</v>
      </c>
      <c r="AH20" s="9">
        <f t="shared" si="32"/>
        <v>0.72865866915769539</v>
      </c>
      <c r="AI20" s="26">
        <v>46.551666666666669</v>
      </c>
      <c r="AJ20" s="10">
        <v>3.97</v>
      </c>
      <c r="AK20" s="10">
        <v>12.886666666666665</v>
      </c>
      <c r="AL20" s="10">
        <v>4.6749999999999993E-2</v>
      </c>
      <c r="AM20" s="10">
        <v>12.713312662218357</v>
      </c>
      <c r="AN20" s="10">
        <v>0.97783081803307548</v>
      </c>
      <c r="AO20" s="10">
        <v>0</v>
      </c>
      <c r="AP20" s="10">
        <v>0.24424999999999999</v>
      </c>
      <c r="AQ20" s="10">
        <v>5.8900000000000006</v>
      </c>
      <c r="AR20" s="10">
        <v>1.2499999999999999E-2</v>
      </c>
      <c r="AS20" s="10">
        <v>11.913333333333334</v>
      </c>
      <c r="AT20" s="10">
        <v>2.83</v>
      </c>
      <c r="AU20" s="10">
        <v>0.36054999999999998</v>
      </c>
      <c r="AV20" s="11">
        <v>0.32906666666666667</v>
      </c>
      <c r="AW20" s="9">
        <f t="shared" si="18"/>
        <v>0.43580454902862681</v>
      </c>
      <c r="AX20" s="9">
        <f t="shared" si="19"/>
        <v>0.45232313986903316</v>
      </c>
      <c r="AY20" s="21">
        <v>0.11373191628821575</v>
      </c>
      <c r="AZ20" s="12">
        <v>0.13099238069747682</v>
      </c>
      <c r="BA20" s="12">
        <v>0.2106919532019382</v>
      </c>
      <c r="BB20" s="12">
        <v>0.1813491891464343</v>
      </c>
      <c r="BC20" s="12">
        <v>0.44765359798245397</v>
      </c>
      <c r="BD20" s="12">
        <v>0.35350304666820626</v>
      </c>
      <c r="BE20" s="12">
        <v>0.43278680875787218</v>
      </c>
      <c r="BF20" s="12">
        <v>0.41325102091681215</v>
      </c>
      <c r="BG20" s="12">
        <v>0.64744465494727788</v>
      </c>
      <c r="BH20" s="12">
        <v>0.40128263454917312</v>
      </c>
      <c r="BI20" s="12">
        <v>0.63900408567254341</v>
      </c>
      <c r="BJ20" s="12">
        <v>0.41488027532300875</v>
      </c>
      <c r="BK20" s="12"/>
      <c r="BL20" s="12">
        <v>0.56102350375430765</v>
      </c>
      <c r="BM20" s="12">
        <v>0.37628749336745837</v>
      </c>
      <c r="BN20" s="12">
        <v>1.3218250257013718E-2</v>
      </c>
      <c r="BO20" s="12">
        <v>5.5199319489478956E-3</v>
      </c>
      <c r="BP20" s="12">
        <v>9.5852854488230905E-3</v>
      </c>
      <c r="BQ20" s="12">
        <v>1.4895855936308575E-2</v>
      </c>
      <c r="BR20" s="12">
        <v>3.525421465212971E-2</v>
      </c>
      <c r="BS20" s="12">
        <v>4.4125433244898135E-2</v>
      </c>
      <c r="BT20" s="12">
        <v>4.6928696202462566E-2</v>
      </c>
      <c r="BU20" s="12">
        <v>4.5112741897370433E-2</v>
      </c>
      <c r="BV20" s="12">
        <v>6.542886916325899E-2</v>
      </c>
      <c r="BW20" s="12">
        <v>3.0009126918260576E-2</v>
      </c>
      <c r="BX20" s="12">
        <v>0.12227938892089538</v>
      </c>
      <c r="BY20" s="12">
        <v>6.2714471999566354E-2</v>
      </c>
      <c r="BZ20" s="12"/>
      <c r="CA20" s="12">
        <v>7.0131414934390179E-2</v>
      </c>
      <c r="CB20" s="12">
        <v>4.9418447223087143E-2</v>
      </c>
      <c r="CC20" s="20">
        <v>0.46200000000000002</v>
      </c>
      <c r="CD20" s="1">
        <v>253.2</v>
      </c>
      <c r="CE20" s="1">
        <v>1.0169999999999999</v>
      </c>
      <c r="CF20" s="1">
        <v>1.7999999999999999E-2</v>
      </c>
      <c r="CG20" s="1">
        <v>29.8</v>
      </c>
      <c r="CH20" s="1">
        <v>8.0000000000000002E-3</v>
      </c>
      <c r="CI20" s="21">
        <f t="shared" si="20"/>
        <v>0.44601555995100822</v>
      </c>
      <c r="CJ20" s="12">
        <f t="shared" si="21"/>
        <v>0.44143499589840302</v>
      </c>
      <c r="CK20" s="13">
        <f t="shared" si="22"/>
        <v>267.73200000000003</v>
      </c>
      <c r="CL20" s="12">
        <f t="shared" si="23"/>
        <v>1.0303122889440359</v>
      </c>
    </row>
    <row r="21" spans="1:90" x14ac:dyDescent="0.2">
      <c r="A21" s="1" t="s">
        <v>70</v>
      </c>
      <c r="B21" s="1" t="s">
        <v>84</v>
      </c>
      <c r="C21" s="8">
        <v>1140</v>
      </c>
      <c r="D21" s="1" t="s">
        <v>67</v>
      </c>
      <c r="E21" s="1">
        <v>0.7</v>
      </c>
      <c r="F21" s="24">
        <v>47.886666666666663</v>
      </c>
      <c r="G21" s="3">
        <v>1.4329666666666665</v>
      </c>
      <c r="H21" s="3">
        <v>6.07</v>
      </c>
      <c r="I21" s="3">
        <v>0.40786666666666666</v>
      </c>
      <c r="J21" s="3">
        <v>8.3666666666666671</v>
      </c>
      <c r="K21" s="3">
        <v>0.1522</v>
      </c>
      <c r="L21" s="3">
        <v>14.67</v>
      </c>
      <c r="M21" s="3">
        <v>20.833333333333332</v>
      </c>
      <c r="N21" s="3">
        <v>0.35826666666666673</v>
      </c>
      <c r="O21" s="3">
        <f t="shared" si="0"/>
        <v>100.17796666666665</v>
      </c>
      <c r="P21" s="4">
        <f t="shared" si="1"/>
        <v>2.2160883023050504</v>
      </c>
      <c r="Q21" s="4">
        <f t="shared" si="2"/>
        <v>1.7661532110039138</v>
      </c>
      <c r="R21" s="4">
        <f t="shared" si="3"/>
        <v>3.9760860775953269E-2</v>
      </c>
      <c r="S21" s="4">
        <f t="shared" si="4"/>
        <v>0.26385367231234186</v>
      </c>
      <c r="T21" s="4">
        <f t="shared" si="5"/>
        <v>0.23384678899608624</v>
      </c>
      <c r="U21" s="4">
        <f t="shared" si="6"/>
        <v>3.0006883316255617E-2</v>
      </c>
      <c r="V21" s="4">
        <f t="shared" si="7"/>
        <v>1.1893633203065336E-2</v>
      </c>
      <c r="W21" s="4">
        <f t="shared" si="8"/>
        <v>0.25807324280444832</v>
      </c>
      <c r="X21" s="4">
        <f t="shared" si="9"/>
        <v>0.13804428932607138</v>
      </c>
      <c r="Y21" s="4">
        <f t="shared" si="10"/>
        <v>0.12002895347837694</v>
      </c>
      <c r="Z21" s="4">
        <f t="shared" si="11"/>
        <v>4.7546962081088931E-3</v>
      </c>
      <c r="AA21" s="4">
        <f t="shared" si="12"/>
        <v>0.80660005941732027</v>
      </c>
      <c r="AB21" s="4">
        <f t="shared" si="13"/>
        <v>0.82329088587363808</v>
      </c>
      <c r="AC21" s="4">
        <f t="shared" si="14"/>
        <v>2.5619738401210169E-2</v>
      </c>
      <c r="AD21" s="4">
        <f t="shared" si="15"/>
        <v>4</v>
      </c>
      <c r="AE21" s="9">
        <f t="shared" si="16"/>
        <v>0.75760334905937909</v>
      </c>
      <c r="AF21" s="9">
        <f t="shared" si="17"/>
        <v>0.8704670889774011</v>
      </c>
      <c r="AG21" s="9">
        <f t="shared" si="31"/>
        <v>0.62127656150507005</v>
      </c>
      <c r="AH21" s="9">
        <f t="shared" si="32"/>
        <v>0.71383105765655874</v>
      </c>
      <c r="AI21" s="26">
        <v>46.855714285714285</v>
      </c>
      <c r="AJ21" s="10">
        <v>3.96</v>
      </c>
      <c r="AK21" s="10">
        <v>12.70142857142857</v>
      </c>
      <c r="AL21" s="10">
        <v>3.4025E-2</v>
      </c>
      <c r="AM21" s="10">
        <v>10.286223101322388</v>
      </c>
      <c r="AN21" s="10">
        <v>4.0979733774003124</v>
      </c>
      <c r="AO21" s="10">
        <v>0</v>
      </c>
      <c r="AP21" s="10">
        <v>0.24300000000000002</v>
      </c>
      <c r="AQ21" s="10">
        <v>6.2042857142857155</v>
      </c>
      <c r="AR21" s="10">
        <v>9.4666666666666666E-3</v>
      </c>
      <c r="AS21" s="10">
        <v>11.082857142857142</v>
      </c>
      <c r="AT21" s="10">
        <v>2.9971428571428569</v>
      </c>
      <c r="AU21" s="10">
        <v>0.34591428571428567</v>
      </c>
      <c r="AV21" s="11">
        <v>0.36315714285714279</v>
      </c>
      <c r="AW21" s="9">
        <f t="shared" si="18"/>
        <v>0.44180825549729058</v>
      </c>
      <c r="AX21" s="9">
        <f t="shared" si="19"/>
        <v>0.51812703751564448</v>
      </c>
      <c r="AY21" s="21">
        <v>9.997353936879419E-2</v>
      </c>
      <c r="AZ21" s="12">
        <v>0.13884804075028995</v>
      </c>
      <c r="BA21" s="12">
        <v>0.16978897843669952</v>
      </c>
      <c r="BB21" s="12">
        <v>0.20807492471339392</v>
      </c>
      <c r="BC21" s="12">
        <v>0.31557096292726122</v>
      </c>
      <c r="BD21" s="12">
        <v>0.3912432555674844</v>
      </c>
      <c r="BE21" s="12">
        <v>0.42621564760479874</v>
      </c>
      <c r="BF21" s="12">
        <v>0.45603211511803976</v>
      </c>
      <c r="BG21" s="12">
        <v>0.35477706024765221</v>
      </c>
      <c r="BH21" s="12">
        <v>0.43456589040402888</v>
      </c>
      <c r="BI21" s="12">
        <v>0.46910683579882356</v>
      </c>
      <c r="BJ21" s="12">
        <v>0.43320084433907008</v>
      </c>
      <c r="BK21" s="12">
        <v>0.40510547740521702</v>
      </c>
      <c r="BL21" s="12">
        <v>0.40607518051144115</v>
      </c>
      <c r="BM21" s="12">
        <v>0.33463913709169124</v>
      </c>
      <c r="BN21" s="12">
        <v>2.9280849293443576E-2</v>
      </c>
      <c r="BO21" s="12">
        <v>2.1706331624079773E-2</v>
      </c>
      <c r="BP21" s="12">
        <v>1.3407566764058944E-2</v>
      </c>
      <c r="BQ21" s="12">
        <v>2.8670072052108829E-2</v>
      </c>
      <c r="BR21" s="12">
        <v>7.699251107370135E-2</v>
      </c>
      <c r="BS21" s="12">
        <v>6.5902934872804048E-2</v>
      </c>
      <c r="BT21" s="12">
        <v>6.7465287180721201E-2</v>
      </c>
      <c r="BU21" s="12">
        <v>6.1668531631494182E-2</v>
      </c>
      <c r="BV21" s="12">
        <v>8.3124062260254983E-2</v>
      </c>
      <c r="BW21" s="12">
        <v>3.8646741962923517E-2</v>
      </c>
      <c r="BX21" s="12">
        <v>5.8198895289533918E-2</v>
      </c>
      <c r="BY21" s="12">
        <v>6.857110635684123E-2</v>
      </c>
      <c r="BZ21" s="12">
        <v>0.13227624233260851</v>
      </c>
      <c r="CA21" s="12">
        <v>7.5438045210903817E-2</v>
      </c>
      <c r="CB21" s="12">
        <v>0.13556484914667483</v>
      </c>
      <c r="CC21" s="20">
        <v>0.439</v>
      </c>
      <c r="CD21" s="1">
        <v>254.9</v>
      </c>
      <c r="CE21" s="1">
        <v>1.016</v>
      </c>
      <c r="CF21" s="1">
        <v>2.3E-2</v>
      </c>
      <c r="CG21" s="1">
        <v>61.4</v>
      </c>
      <c r="CH21" s="1">
        <v>1.4E-2</v>
      </c>
      <c r="CI21" s="21">
        <f t="shared" si="20"/>
        <v>0.50569766404442906</v>
      </c>
      <c r="CJ21" s="12">
        <f t="shared" si="21"/>
        <v>0.51615828965715926</v>
      </c>
      <c r="CK21" s="13">
        <f t="shared" si="22"/>
        <v>267.73200000000003</v>
      </c>
      <c r="CL21" s="12">
        <f t="shared" si="23"/>
        <v>1.0276301383044046</v>
      </c>
    </row>
    <row r="22" spans="1:90" x14ac:dyDescent="0.2">
      <c r="A22" s="1" t="s">
        <v>70</v>
      </c>
      <c r="B22" s="1" t="s">
        <v>84</v>
      </c>
      <c r="C22" s="8">
        <v>1140</v>
      </c>
      <c r="D22" s="1" t="s">
        <v>68</v>
      </c>
      <c r="E22" s="1">
        <v>0.7</v>
      </c>
      <c r="F22" s="24">
        <v>50.844000000000001</v>
      </c>
      <c r="G22" s="3">
        <v>1.0206200000000001</v>
      </c>
      <c r="H22" s="3">
        <v>3.3340000000000005</v>
      </c>
      <c r="I22" s="3">
        <v>0.29371999999999998</v>
      </c>
      <c r="J22" s="3">
        <v>7.33</v>
      </c>
      <c r="K22" s="3">
        <v>0.16882000000000003</v>
      </c>
      <c r="L22" s="3">
        <v>16.137999999999998</v>
      </c>
      <c r="M22" s="3">
        <v>20.818000000000001</v>
      </c>
      <c r="N22" s="3">
        <v>0.32517999999999997</v>
      </c>
      <c r="O22" s="3">
        <f t="shared" si="0"/>
        <v>100.27234</v>
      </c>
      <c r="P22" s="4">
        <f t="shared" si="1"/>
        <v>2.2041538125091473</v>
      </c>
      <c r="Q22" s="4">
        <f t="shared" si="2"/>
        <v>1.8651265926041856</v>
      </c>
      <c r="R22" s="4">
        <f t="shared" si="3"/>
        <v>2.8166870724117422E-2</v>
      </c>
      <c r="S22" s="4">
        <f t="shared" si="4"/>
        <v>0.14414344048145894</v>
      </c>
      <c r="T22" s="4">
        <f t="shared" si="5"/>
        <v>0.13487340739581444</v>
      </c>
      <c r="U22" s="4">
        <f t="shared" si="6"/>
        <v>9.2700330856445023E-3</v>
      </c>
      <c r="V22" s="4">
        <f t="shared" si="7"/>
        <v>8.5189228092292582E-3</v>
      </c>
      <c r="W22" s="4">
        <f t="shared" si="8"/>
        <v>0.22487921839643746</v>
      </c>
      <c r="X22" s="4">
        <f t="shared" si="9"/>
        <v>8.3879182542098363E-2</v>
      </c>
      <c r="Y22" s="4">
        <f t="shared" si="10"/>
        <v>0.1410000358543391</v>
      </c>
      <c r="Z22" s="4">
        <f t="shared" si="11"/>
        <v>5.2454995436549421E-3</v>
      </c>
      <c r="AA22" s="4">
        <f t="shared" si="12"/>
        <v>0.88253651473198402</v>
      </c>
      <c r="AB22" s="4">
        <f t="shared" si="13"/>
        <v>0.81825446821954118</v>
      </c>
      <c r="AC22" s="4">
        <f t="shared" si="14"/>
        <v>2.3128472489390848E-2</v>
      </c>
      <c r="AD22" s="4">
        <f t="shared" si="15"/>
        <v>3.9999999999999991</v>
      </c>
      <c r="AE22" s="9">
        <f t="shared" si="16"/>
        <v>0.79693333617253259</v>
      </c>
      <c r="AF22" s="9">
        <f t="shared" si="17"/>
        <v>0.8622423051003224</v>
      </c>
      <c r="AG22" s="9">
        <f t="shared" si="31"/>
        <v>0.7159106074255055</v>
      </c>
      <c r="AH22" s="9">
        <f t="shared" si="32"/>
        <v>0.77457973505916877</v>
      </c>
      <c r="AI22" s="26">
        <v>46.855714285714285</v>
      </c>
      <c r="AJ22" s="10">
        <v>3.96</v>
      </c>
      <c r="AK22" s="10">
        <v>12.70142857142857</v>
      </c>
      <c r="AL22" s="10">
        <v>3.4025E-2</v>
      </c>
      <c r="AM22" s="10">
        <v>10.286223101322388</v>
      </c>
      <c r="AN22" s="10">
        <v>4.0979733774003124</v>
      </c>
      <c r="AO22" s="10">
        <v>0</v>
      </c>
      <c r="AP22" s="10">
        <v>0.24300000000000002</v>
      </c>
      <c r="AQ22" s="10">
        <v>6.2042857142857155</v>
      </c>
      <c r="AR22" s="10">
        <v>9.4666666666666666E-3</v>
      </c>
      <c r="AS22" s="10">
        <v>11.082857142857142</v>
      </c>
      <c r="AT22" s="10">
        <v>2.9971428571428569</v>
      </c>
      <c r="AU22" s="10">
        <v>0.34591428571428567</v>
      </c>
      <c r="AV22" s="11">
        <v>0.36315714285714279</v>
      </c>
      <c r="AW22" s="9">
        <f t="shared" si="18"/>
        <v>0.44180825549729058</v>
      </c>
      <c r="AX22" s="9">
        <f t="shared" si="19"/>
        <v>0.51812703751564448</v>
      </c>
      <c r="AY22" s="21">
        <v>4.7432586718198153E-2</v>
      </c>
      <c r="AZ22" s="12">
        <v>8.1344813865550855E-2</v>
      </c>
      <c r="BA22" s="12">
        <v>0.10239326799583218</v>
      </c>
      <c r="BB22" s="12">
        <v>0.19195758100580321</v>
      </c>
      <c r="BC22" s="12">
        <v>0.23664985674913169</v>
      </c>
      <c r="BD22" s="12">
        <v>0.19334690467033555</v>
      </c>
      <c r="BE22" s="12">
        <v>0.36492931568501585</v>
      </c>
      <c r="BF22" s="12">
        <v>0.3558159981135699</v>
      </c>
      <c r="BG22" s="12">
        <v>0.41425042532049833</v>
      </c>
      <c r="BH22" s="12">
        <v>0.3421857759799336</v>
      </c>
      <c r="BI22" s="12">
        <v>0.27530886872090815</v>
      </c>
      <c r="BJ22" s="12">
        <v>0.30260733980533039</v>
      </c>
      <c r="BK22" s="12">
        <v>0.25112162232984736</v>
      </c>
      <c r="BL22" s="12">
        <v>0.23602354040880952</v>
      </c>
      <c r="BM22" s="12">
        <v>0.32308138098445299</v>
      </c>
      <c r="BN22" s="12">
        <v>2.7209012678101469E-3</v>
      </c>
      <c r="BO22" s="12">
        <v>4.7976044434516283E-3</v>
      </c>
      <c r="BP22" s="12">
        <v>7.3598358404437687E-3</v>
      </c>
      <c r="BQ22" s="12">
        <v>1.7548646376965564E-2</v>
      </c>
      <c r="BR22" s="12">
        <v>2.0659358248672675E-2</v>
      </c>
      <c r="BS22" s="12">
        <v>1.8571388369994862E-2</v>
      </c>
      <c r="BT22" s="12">
        <v>2.6738777414090118E-2</v>
      </c>
      <c r="BU22" s="12">
        <v>2.5960839868586889E-2</v>
      </c>
      <c r="BV22" s="12">
        <v>4.0840274950098523E-2</v>
      </c>
      <c r="BW22" s="12">
        <v>2.022258493641577E-2</v>
      </c>
      <c r="BX22" s="12">
        <v>2.5858056963646851E-2</v>
      </c>
      <c r="BY22" s="12">
        <v>3.0675718866713133E-2</v>
      </c>
      <c r="BZ22" s="12">
        <v>3.92893443739162E-2</v>
      </c>
      <c r="CA22" s="12">
        <v>2.9555412256765692E-2</v>
      </c>
      <c r="CB22" s="12">
        <v>5.0431875590004546E-2</v>
      </c>
      <c r="CC22" s="20">
        <v>0.34499999999999997</v>
      </c>
      <c r="CD22" s="1">
        <v>405.4</v>
      </c>
      <c r="CE22" s="1">
        <v>1.0329999999999999</v>
      </c>
      <c r="CF22" s="1">
        <v>0.01</v>
      </c>
      <c r="CG22" s="1">
        <v>26</v>
      </c>
      <c r="CH22" s="1">
        <v>3.0000000000000001E-3</v>
      </c>
      <c r="CI22" s="21">
        <f t="shared" si="20"/>
        <v>0.43885102779589835</v>
      </c>
      <c r="CJ22" s="12">
        <f t="shared" si="21"/>
        <v>0.47567706867005138</v>
      </c>
      <c r="CK22" s="13">
        <f t="shared" si="22"/>
        <v>267.73200000000003</v>
      </c>
      <c r="CL22" s="12">
        <f t="shared" si="23"/>
        <v>1.0283502776833415</v>
      </c>
    </row>
    <row r="23" spans="1:90" x14ac:dyDescent="0.2">
      <c r="A23" s="1" t="s">
        <v>70</v>
      </c>
      <c r="B23" s="1" t="s">
        <v>85</v>
      </c>
      <c r="C23" s="8">
        <v>1140</v>
      </c>
      <c r="D23" s="1" t="s">
        <v>67</v>
      </c>
      <c r="E23" s="1">
        <v>-0.8</v>
      </c>
      <c r="F23" s="24">
        <v>47.723762499999999</v>
      </c>
      <c r="G23" s="3">
        <v>2.4085749999999999</v>
      </c>
      <c r="H23" s="3">
        <v>6.4767125000000005</v>
      </c>
      <c r="I23" s="3">
        <v>0.35395000000000004</v>
      </c>
      <c r="J23" s="3">
        <v>8.9153500000000001</v>
      </c>
      <c r="K23" s="3">
        <v>0.16889999999999999</v>
      </c>
      <c r="L23" s="3">
        <v>12.666525</v>
      </c>
      <c r="M23" s="3">
        <v>21.79955</v>
      </c>
      <c r="N23" s="3">
        <v>0.33524999999999994</v>
      </c>
      <c r="O23" s="3">
        <f t="shared" si="0"/>
        <v>100.848575</v>
      </c>
      <c r="P23" s="4">
        <f t="shared" si="1"/>
        <v>2.2266676434491512</v>
      </c>
      <c r="Q23" s="4">
        <f t="shared" si="2"/>
        <v>1.7685477113204737</v>
      </c>
      <c r="R23" s="4">
        <f t="shared" si="3"/>
        <v>6.7150337677896244E-2</v>
      </c>
      <c r="S23" s="4">
        <f t="shared" si="4"/>
        <v>0.28287685061586387</v>
      </c>
      <c r="T23" s="4">
        <f t="shared" si="5"/>
        <v>0.23145228867952627</v>
      </c>
      <c r="U23" s="4">
        <f t="shared" si="6"/>
        <v>5.1424561936337598E-2</v>
      </c>
      <c r="V23" s="4">
        <f t="shared" si="7"/>
        <v>1.0370664408637655E-2</v>
      </c>
      <c r="W23" s="4">
        <f t="shared" si="8"/>
        <v>0.27631040956259156</v>
      </c>
      <c r="X23" s="4">
        <f t="shared" si="9"/>
        <v>5.9444645937071883E-2</v>
      </c>
      <c r="Y23" s="4">
        <f t="shared" si="10"/>
        <v>0.21686576362551968</v>
      </c>
      <c r="Z23" s="4">
        <f t="shared" si="11"/>
        <v>5.3015896272598836E-3</v>
      </c>
      <c r="AA23" s="4">
        <f t="shared" si="12"/>
        <v>0.6997678047993986</v>
      </c>
      <c r="AB23" s="4">
        <f t="shared" si="13"/>
        <v>0.86558637302956498</v>
      </c>
      <c r="AC23" s="4">
        <f t="shared" si="14"/>
        <v>2.4088258958312989E-2</v>
      </c>
      <c r="AD23" s="4">
        <f t="shared" si="15"/>
        <v>3.9999999999999996</v>
      </c>
      <c r="AE23" s="9">
        <f t="shared" si="16"/>
        <v>0.71691775771965072</v>
      </c>
      <c r="AF23" s="9">
        <f t="shared" si="17"/>
        <v>0.76341062438050655</v>
      </c>
      <c r="AG23" s="9">
        <f t="shared" si="31"/>
        <v>0.62999874033698866</v>
      </c>
      <c r="AH23" s="9">
        <f t="shared" si="32"/>
        <v>0.67085481778185607</v>
      </c>
      <c r="AI23" s="26">
        <v>46.765481111111107</v>
      </c>
      <c r="AJ23" s="10">
        <v>3.5802133333333339</v>
      </c>
      <c r="AK23" s="10">
        <v>12.250852222222225</v>
      </c>
      <c r="AL23" s="10">
        <v>3.8364999999999996E-2</v>
      </c>
      <c r="AM23" s="10">
        <v>12.572893089257876</v>
      </c>
      <c r="AN23" s="10">
        <v>2.5683558019889579</v>
      </c>
      <c r="AO23" s="10">
        <v>0</v>
      </c>
      <c r="AP23" s="10">
        <v>0.27753294117647059</v>
      </c>
      <c r="AQ23" s="10">
        <v>5.6688038888888901</v>
      </c>
      <c r="AR23" s="10">
        <v>3.7660197612603051E-2</v>
      </c>
      <c r="AS23" s="10">
        <v>11.40315</v>
      </c>
      <c r="AT23" s="10">
        <v>3.0539633333333329</v>
      </c>
      <c r="AU23" s="10">
        <v>0.3931433333333334</v>
      </c>
      <c r="AV23" s="11">
        <v>0.3691516666666666</v>
      </c>
      <c r="AW23" s="9">
        <f t="shared" si="18"/>
        <v>0.40439178011432653</v>
      </c>
      <c r="AX23" s="9">
        <f t="shared" si="19"/>
        <v>0.44560119266878595</v>
      </c>
      <c r="AY23" s="21">
        <v>0.10800459130888775</v>
      </c>
      <c r="AZ23" s="12">
        <v>0.18241642528169708</v>
      </c>
      <c r="BA23" s="12">
        <v>0.25542506362198225</v>
      </c>
      <c r="BB23" s="12">
        <v>0.34865722842174329</v>
      </c>
      <c r="BC23" s="12">
        <v>0.50596421541143966</v>
      </c>
      <c r="BD23" s="12">
        <v>0.49880776439666497</v>
      </c>
      <c r="BE23" s="12">
        <v>0.59184202024335386</v>
      </c>
      <c r="BF23" s="12">
        <v>0.60762175440235211</v>
      </c>
      <c r="BG23" s="12">
        <v>0.58928149454458545</v>
      </c>
      <c r="BH23" s="12">
        <v>0.56007123510578083</v>
      </c>
      <c r="BI23" s="12">
        <v>0.6091101237198383</v>
      </c>
      <c r="BJ23" s="12">
        <v>0.54319181506278136</v>
      </c>
      <c r="BK23" s="12">
        <v>0.52215903312627943</v>
      </c>
      <c r="BL23" s="12">
        <v>0.50904195246994455</v>
      </c>
      <c r="BM23" s="12">
        <v>0.50919453930651548</v>
      </c>
      <c r="BN23" s="12">
        <v>1.6875974323280789E-2</v>
      </c>
      <c r="BO23" s="12">
        <v>3.1517111518802127E-2</v>
      </c>
      <c r="BP23" s="12">
        <v>3.0937041237794245E-2</v>
      </c>
      <c r="BQ23" s="12">
        <v>4.6496973666943796E-2</v>
      </c>
      <c r="BR23" s="12">
        <v>6.3170172626793281E-2</v>
      </c>
      <c r="BS23" s="12">
        <v>4.695764586660902E-2</v>
      </c>
      <c r="BT23" s="12">
        <v>7.5391398821700512E-2</v>
      </c>
      <c r="BU23" s="12">
        <v>6.8740141058832901E-2</v>
      </c>
      <c r="BV23" s="12">
        <v>7.0239850773976986E-2</v>
      </c>
      <c r="BW23" s="12">
        <v>5.5875040449996978E-2</v>
      </c>
      <c r="BX23" s="12">
        <v>4.6282005687985475E-2</v>
      </c>
      <c r="BY23" s="12">
        <v>6.0266488995871198E-2</v>
      </c>
      <c r="BZ23" s="12">
        <v>5.8967875884012755E-2</v>
      </c>
      <c r="CA23" s="12">
        <v>7.3905037447342684E-2</v>
      </c>
      <c r="CB23" s="12">
        <v>6.1387440963566853E-2</v>
      </c>
      <c r="CC23" s="20">
        <v>0.61199999999999999</v>
      </c>
      <c r="CD23" s="1">
        <v>315.2</v>
      </c>
      <c r="CE23" s="1">
        <v>1.03</v>
      </c>
      <c r="CF23" s="1">
        <v>2.5000000000000001E-2</v>
      </c>
      <c r="CG23" s="1">
        <v>37.6</v>
      </c>
      <c r="CH23" s="1">
        <v>5.0000000000000001E-3</v>
      </c>
      <c r="CI23" s="21">
        <f t="shared" si="20"/>
        <v>0.45646210488551575</v>
      </c>
      <c r="CJ23" s="12">
        <f t="shared" si="21"/>
        <v>0.47234561931277552</v>
      </c>
      <c r="CK23" s="13">
        <f t="shared" si="22"/>
        <v>267.73200000000003</v>
      </c>
      <c r="CL23" s="12">
        <f t="shared" si="23"/>
        <v>1.0293716343342276</v>
      </c>
    </row>
    <row r="24" spans="1:90" x14ac:dyDescent="0.2">
      <c r="A24" s="1" t="s">
        <v>70</v>
      </c>
      <c r="B24" s="1" t="s">
        <v>86</v>
      </c>
      <c r="C24" s="8">
        <v>1160</v>
      </c>
      <c r="D24" s="1" t="s">
        <v>67</v>
      </c>
      <c r="E24" s="1">
        <v>-2</v>
      </c>
      <c r="F24" s="24">
        <v>49.2</v>
      </c>
      <c r="G24" s="3">
        <v>1.4273</v>
      </c>
      <c r="H24" s="3">
        <v>5.23</v>
      </c>
      <c r="I24" s="3">
        <v>0.96394999999999997</v>
      </c>
      <c r="J24" s="3">
        <v>6.3149999999999995</v>
      </c>
      <c r="K24" s="3">
        <v>0.14800000000000002</v>
      </c>
      <c r="L24" s="3">
        <v>14.41</v>
      </c>
      <c r="M24" s="3">
        <v>21.895</v>
      </c>
      <c r="N24" s="3">
        <v>0.27844999999999998</v>
      </c>
      <c r="O24" s="3">
        <f t="shared" ref="O24:O40" si="33">SUM(F24:N24)</f>
        <v>99.867700000000013</v>
      </c>
      <c r="P24" s="4">
        <f t="shared" si="1"/>
        <v>2.2235822380506209</v>
      </c>
      <c r="Q24" s="4">
        <f t="shared" si="2"/>
        <v>1.8207277254616809</v>
      </c>
      <c r="R24" s="4">
        <f t="shared" si="3"/>
        <v>3.9737550281964407E-2</v>
      </c>
      <c r="S24" s="4">
        <f t="shared" si="4"/>
        <v>0.22810892392347715</v>
      </c>
      <c r="T24" s="4">
        <f t="shared" ref="T24:T40" si="34">IF((2-Q24)&lt;S24,2-Q24,S24)</f>
        <v>0.17927227453831907</v>
      </c>
      <c r="U24" s="4">
        <f t="shared" ref="U24:U40" si="35">S24-T24</f>
        <v>4.8836649385158082E-2</v>
      </c>
      <c r="V24" s="4">
        <f t="shared" si="7"/>
        <v>2.8204406789421758E-2</v>
      </c>
      <c r="W24" s="4">
        <f t="shared" si="8"/>
        <v>0.19544744704975531</v>
      </c>
      <c r="X24" s="4">
        <f t="shared" ref="X24:X40" si="36">IF((12-(Q24*4+R24*4+S24*3+W24*2+Z24*2+AA24*2+AB24*2+AC24+V24*3))&gt;0,12-(Q24*4+R24*4+S24*3+W24*2+Z24*2+AA24*2+AB24*2+AC24+V24*3),0)</f>
        <v>4.2735481144694276E-2</v>
      </c>
      <c r="Y24" s="4">
        <f t="shared" ref="Y24:Y40" si="37">W24-X24</f>
        <v>0.15271196590506103</v>
      </c>
      <c r="Z24" s="4">
        <f t="shared" si="11"/>
        <v>4.6391239001873736E-3</v>
      </c>
      <c r="AA24" s="4">
        <f t="shared" si="12"/>
        <v>0.79498375016274525</v>
      </c>
      <c r="AB24" s="4">
        <f t="shared" si="13"/>
        <v>0.86817170908588648</v>
      </c>
      <c r="AC24" s="4">
        <f t="shared" si="14"/>
        <v>1.9979363344881072E-2</v>
      </c>
      <c r="AD24" s="4">
        <f t="shared" ref="AD24:AD40" si="38">Q24+R24+S24+W24+Z24+AA24+AB24+AC24+V24</f>
        <v>3.9999999999999991</v>
      </c>
      <c r="AE24" s="9">
        <f t="shared" ref="AE24:AE40" si="39">AA24/(AA24+W24)</f>
        <v>0.80266428642410648</v>
      </c>
      <c r="AF24" s="9">
        <f t="shared" ref="AF24:AF40" si="40">AA24/(AA24+Y24)</f>
        <v>0.8388597064269786</v>
      </c>
      <c r="AG24" s="9">
        <f t="shared" si="31"/>
        <v>0.70652393756638099</v>
      </c>
      <c r="AH24" s="9">
        <f t="shared" si="32"/>
        <v>0.7383839954944923</v>
      </c>
      <c r="AI24" s="26">
        <v>46.440000000000005</v>
      </c>
      <c r="AJ24" s="10">
        <v>2.7</v>
      </c>
      <c r="AK24" s="10">
        <v>13.537142857142856</v>
      </c>
      <c r="AL24" s="10">
        <v>4.8757142857142853E-2</v>
      </c>
      <c r="AM24" s="10">
        <v>11.338969811453383</v>
      </c>
      <c r="AN24" s="10">
        <v>1.3853142422213351</v>
      </c>
      <c r="AO24" s="10">
        <v>0</v>
      </c>
      <c r="AP24" s="10">
        <v>0.21328571428571427</v>
      </c>
      <c r="AQ24" s="10">
        <v>6.8042857142857143</v>
      </c>
      <c r="AR24" s="10">
        <v>3.3649999999999999E-2</v>
      </c>
      <c r="AS24" s="10">
        <v>13.212857142857143</v>
      </c>
      <c r="AT24" s="10">
        <v>2.4185714285714286</v>
      </c>
      <c r="AU24" s="10">
        <v>0.21698571428571431</v>
      </c>
      <c r="AV24" s="11">
        <v>0.21665714285714285</v>
      </c>
      <c r="AW24" s="9">
        <f t="shared" si="18"/>
        <v>0.49077929403285431</v>
      </c>
      <c r="AX24" s="9">
        <f t="shared" si="19"/>
        <v>0.51684669534551708</v>
      </c>
      <c r="AY24" s="21">
        <v>9.1548428626297126E-2</v>
      </c>
      <c r="AZ24" s="12">
        <v>0.15302804844578791</v>
      </c>
      <c r="BA24" s="12">
        <v>0.21341328584359909</v>
      </c>
      <c r="BB24" s="12">
        <v>0.28351591565881851</v>
      </c>
      <c r="BC24" s="12">
        <v>0.45091139880673536</v>
      </c>
      <c r="BD24" s="12">
        <v>0.43659494035331153</v>
      </c>
      <c r="BE24" s="12">
        <v>0.4988977334779004</v>
      </c>
      <c r="BF24" s="12">
        <v>0.51237092225272618</v>
      </c>
      <c r="BG24" s="12">
        <v>0.5681536371609941</v>
      </c>
      <c r="BH24" s="12">
        <v>0.47308257968727374</v>
      </c>
      <c r="BI24" s="12">
        <v>0.51300883085855353</v>
      </c>
      <c r="BJ24" s="12">
        <v>0.56735944850909936</v>
      </c>
      <c r="BK24" s="12">
        <v>0.62628606070247339</v>
      </c>
      <c r="BL24" s="12">
        <v>0.51943087004816757</v>
      </c>
      <c r="BM24" s="12">
        <v>0.44318032726284379</v>
      </c>
      <c r="BN24" s="12">
        <v>2.5050359122084965E-2</v>
      </c>
      <c r="BO24" s="12">
        <v>3.0861087782585474E-2</v>
      </c>
      <c r="BP24" s="12">
        <v>2.9960997125228657E-2</v>
      </c>
      <c r="BQ24" s="12">
        <v>4.5934941784209045E-2</v>
      </c>
      <c r="BR24" s="12">
        <v>9.5131926059972727E-2</v>
      </c>
      <c r="BS24" s="12">
        <v>6.6890874525936908E-2</v>
      </c>
      <c r="BT24" s="12">
        <v>7.1389384575503867E-2</v>
      </c>
      <c r="BU24" s="12">
        <v>0.13489477384850396</v>
      </c>
      <c r="BV24" s="12">
        <v>6.8997882189818449E-2</v>
      </c>
      <c r="BW24" s="12">
        <v>4.0230027549807881E-2</v>
      </c>
      <c r="BX24" s="12">
        <v>0.13127023000414398</v>
      </c>
      <c r="BY24" s="12">
        <v>0.13994872297091437</v>
      </c>
      <c r="BZ24" s="12">
        <v>0.14295192217062316</v>
      </c>
      <c r="CA24" s="12">
        <v>0.12450973204893742</v>
      </c>
      <c r="CB24" s="12">
        <v>0.16527356664729367</v>
      </c>
      <c r="CC24" s="20">
        <v>0.52400000000000002</v>
      </c>
      <c r="CD24" s="1">
        <v>290.89999999999998</v>
      </c>
      <c r="CE24" s="1">
        <v>1.024</v>
      </c>
      <c r="CF24" s="1">
        <v>2.8000000000000001E-2</v>
      </c>
      <c r="CG24" s="1">
        <v>67.7</v>
      </c>
      <c r="CH24" s="1">
        <v>1.2999999999999999E-2</v>
      </c>
      <c r="CI24" s="21">
        <f t="shared" si="20"/>
        <v>0.44453913672251311</v>
      </c>
      <c r="CJ24" s="12">
        <f t="shared" si="21"/>
        <v>0.44795059717986435</v>
      </c>
      <c r="CK24" s="13">
        <f t="shared" si="22"/>
        <v>267.01200000000006</v>
      </c>
      <c r="CL24" s="12">
        <f t="shared" si="23"/>
        <v>1.0296768353901113</v>
      </c>
    </row>
    <row r="25" spans="1:90" x14ac:dyDescent="0.2">
      <c r="A25" s="1" t="s">
        <v>70</v>
      </c>
      <c r="B25" s="1" t="s">
        <v>87</v>
      </c>
      <c r="C25" s="8">
        <v>1160</v>
      </c>
      <c r="D25" s="1" t="s">
        <v>67</v>
      </c>
      <c r="E25" s="1">
        <v>-0.8</v>
      </c>
      <c r="F25" s="24">
        <v>48.555</v>
      </c>
      <c r="G25" s="3">
        <v>1.4013166666666665</v>
      </c>
      <c r="H25" s="3">
        <v>5.5983333333333327</v>
      </c>
      <c r="I25" s="3">
        <v>0.58648333333333336</v>
      </c>
      <c r="J25" s="3">
        <v>7.2600000000000007</v>
      </c>
      <c r="K25" s="3">
        <v>0.14201666666666668</v>
      </c>
      <c r="L25" s="3">
        <v>14.476666666666668</v>
      </c>
      <c r="M25" s="3">
        <v>21.495000000000001</v>
      </c>
      <c r="N25" s="3">
        <v>0.29991666666666666</v>
      </c>
      <c r="O25" s="3">
        <f t="shared" si="33"/>
        <v>99.814733333333336</v>
      </c>
      <c r="P25" s="4">
        <f t="shared" si="1"/>
        <v>2.2242242299246104</v>
      </c>
      <c r="Q25" s="4">
        <f t="shared" si="2"/>
        <v>1.7973772173882345</v>
      </c>
      <c r="R25" s="4">
        <f t="shared" si="3"/>
        <v>3.9025410792908062E-2</v>
      </c>
      <c r="S25" s="4">
        <f t="shared" si="4"/>
        <v>0.244244454305868</v>
      </c>
      <c r="T25" s="4">
        <f t="shared" si="34"/>
        <v>0.20262278261176547</v>
      </c>
      <c r="U25" s="4">
        <f t="shared" si="35"/>
        <v>4.1621671694102524E-2</v>
      </c>
      <c r="V25" s="4">
        <f t="shared" si="7"/>
        <v>1.7164988163152695E-2</v>
      </c>
      <c r="W25" s="4">
        <f t="shared" si="8"/>
        <v>0.2247598010891875</v>
      </c>
      <c r="X25" s="4">
        <f t="shared" si="36"/>
        <v>8.731115538389389E-2</v>
      </c>
      <c r="Y25" s="4">
        <f t="shared" si="37"/>
        <v>0.13744864570529361</v>
      </c>
      <c r="Z25" s="4">
        <f t="shared" si="11"/>
        <v>4.4528589902890795E-3</v>
      </c>
      <c r="AA25" s="4">
        <f t="shared" si="12"/>
        <v>0.79889226568768013</v>
      </c>
      <c r="AB25" s="4">
        <f t="shared" si="13"/>
        <v>0.85255714936747928</v>
      </c>
      <c r="AC25" s="4">
        <f t="shared" si="14"/>
        <v>2.1525854215200573E-2</v>
      </c>
      <c r="AD25" s="4">
        <f t="shared" si="38"/>
        <v>4</v>
      </c>
      <c r="AE25" s="9">
        <f t="shared" si="39"/>
        <v>0.78043340273137951</v>
      </c>
      <c r="AF25" s="9">
        <f t="shared" si="40"/>
        <v>0.85320662161304661</v>
      </c>
      <c r="AG25" s="9">
        <f t="shared" si="31"/>
        <v>0.66641378765110915</v>
      </c>
      <c r="AH25" s="9">
        <f t="shared" si="32"/>
        <v>0.72855499824609871</v>
      </c>
      <c r="AI25" s="26">
        <v>46.89</v>
      </c>
      <c r="AJ25" s="10">
        <v>2.9200000000000004</v>
      </c>
      <c r="AK25" s="10">
        <v>13.376000000000001</v>
      </c>
      <c r="AL25" s="10">
        <v>5.0724999999999992E-2</v>
      </c>
      <c r="AM25" s="10">
        <v>10.445751609453479</v>
      </c>
      <c r="AN25" s="10">
        <v>2.1847876252137741</v>
      </c>
      <c r="AO25" s="10">
        <v>0</v>
      </c>
      <c r="AP25" s="10">
        <v>0.22583999999999999</v>
      </c>
      <c r="AQ25" s="10">
        <v>6.85</v>
      </c>
      <c r="AR25" s="10">
        <v>3.2300000000000002E-2</v>
      </c>
      <c r="AS25" s="10">
        <v>12.506</v>
      </c>
      <c r="AT25" s="10">
        <v>2.68</v>
      </c>
      <c r="AU25" s="10">
        <v>0.24041999999999999</v>
      </c>
      <c r="AV25" s="11">
        <v>0.26342000000000004</v>
      </c>
      <c r="AW25" s="9">
        <f t="shared" si="18"/>
        <v>0.49592963541158236</v>
      </c>
      <c r="AX25" s="9">
        <f t="shared" si="19"/>
        <v>0.53896045555225791</v>
      </c>
      <c r="AY25" s="21">
        <v>0.12460781106762713</v>
      </c>
      <c r="AZ25" s="12">
        <v>0.20145662938630157</v>
      </c>
      <c r="BA25" s="12">
        <v>0.27007191822833959</v>
      </c>
      <c r="BB25" s="12">
        <v>0.35647111988921293</v>
      </c>
      <c r="BC25" s="12">
        <v>0.5271931421037217</v>
      </c>
      <c r="BD25" s="12">
        <v>0.52818916252489723</v>
      </c>
      <c r="BE25" s="12">
        <v>0.59271959240391026</v>
      </c>
      <c r="BF25" s="12">
        <v>0.63519749984375107</v>
      </c>
      <c r="BG25" s="12">
        <v>0.65217324673472188</v>
      </c>
      <c r="BH25" s="12">
        <v>0.60670121793800103</v>
      </c>
      <c r="BI25" s="12">
        <v>0.56629050383385582</v>
      </c>
      <c r="BJ25" s="12">
        <v>0.72653189462874457</v>
      </c>
      <c r="BK25" s="12">
        <v>0.63079442574622546</v>
      </c>
      <c r="BL25" s="12">
        <v>0.54917571545925159</v>
      </c>
      <c r="BM25" s="12">
        <v>0.43636662287423633</v>
      </c>
      <c r="BN25" s="12">
        <v>2.2362659007755897E-2</v>
      </c>
      <c r="BO25" s="12">
        <v>2.9316322165332153E-2</v>
      </c>
      <c r="BP25" s="12">
        <v>4.6160980648652303E-2</v>
      </c>
      <c r="BQ25" s="12">
        <v>6.8440993023000593E-2</v>
      </c>
      <c r="BR25" s="12">
        <v>9.9075807989556897E-2</v>
      </c>
      <c r="BS25" s="12">
        <v>5.1871291332157524E-2</v>
      </c>
      <c r="BT25" s="12">
        <v>0.10497399674838798</v>
      </c>
      <c r="BU25" s="12">
        <v>8.7935893094376605E-2</v>
      </c>
      <c r="BV25" s="12">
        <v>0.13172649316305943</v>
      </c>
      <c r="BW25" s="12">
        <v>6.6277936439661678E-2</v>
      </c>
      <c r="BX25" s="12">
        <v>0.11136004999498977</v>
      </c>
      <c r="BY25" s="12">
        <v>0.14870118813617114</v>
      </c>
      <c r="BZ25" s="12">
        <v>0.17090718705138944</v>
      </c>
      <c r="CA25" s="12">
        <v>0.18508547285833549</v>
      </c>
      <c r="CB25" s="12">
        <v>0.14620620258218292</v>
      </c>
      <c r="CC25" s="20">
        <v>0.63900000000000001</v>
      </c>
      <c r="CD25" s="1">
        <v>312.8</v>
      </c>
      <c r="CE25" s="1">
        <v>1.0309999999999999</v>
      </c>
      <c r="CF25" s="1">
        <v>3.9E-2</v>
      </c>
      <c r="CG25" s="1">
        <v>60.3</v>
      </c>
      <c r="CH25" s="1">
        <v>0.01</v>
      </c>
      <c r="CI25" s="21">
        <f t="shared" si="20"/>
        <v>0.47624095283334211</v>
      </c>
      <c r="CJ25" s="12">
        <f t="shared" si="21"/>
        <v>0.47341848390593649</v>
      </c>
      <c r="CK25" s="13">
        <f t="shared" si="22"/>
        <v>267.01200000000006</v>
      </c>
      <c r="CL25" s="12">
        <f t="shared" si="23"/>
        <v>1.0289986237512219</v>
      </c>
    </row>
    <row r="26" spans="1:90" x14ac:dyDescent="0.2">
      <c r="A26" s="1" t="s">
        <v>70</v>
      </c>
      <c r="B26" s="1" t="s">
        <v>87</v>
      </c>
      <c r="C26" s="8">
        <v>1160</v>
      </c>
      <c r="D26" s="1" t="s">
        <v>68</v>
      </c>
      <c r="E26" s="1">
        <v>-0.8</v>
      </c>
      <c r="F26" s="24">
        <v>51.663333333333334</v>
      </c>
      <c r="G26" s="3">
        <v>0.87503333333333344</v>
      </c>
      <c r="H26" s="3">
        <v>2.7733333333333334</v>
      </c>
      <c r="I26" s="3">
        <v>0.57056666666666667</v>
      </c>
      <c r="J26" s="3">
        <v>6.8433333333333328</v>
      </c>
      <c r="K26" s="3">
        <v>0.16953333333333331</v>
      </c>
      <c r="L26" s="3">
        <v>16.303333333333335</v>
      </c>
      <c r="M26" s="3">
        <v>21.166666666666668</v>
      </c>
      <c r="N26" s="3">
        <v>0.23383333333333334</v>
      </c>
      <c r="O26" s="3">
        <f t="shared" si="33"/>
        <v>100.59896666666667</v>
      </c>
      <c r="P26" s="4">
        <f t="shared" si="1"/>
        <v>2.1980169850575573</v>
      </c>
      <c r="Q26" s="4">
        <f t="shared" si="2"/>
        <v>1.8899058711073617</v>
      </c>
      <c r="R26" s="4">
        <f t="shared" si="3"/>
        <v>2.4081762544708053E-2</v>
      </c>
      <c r="S26" s="4">
        <f t="shared" si="4"/>
        <v>0.11956952564936221</v>
      </c>
      <c r="T26" s="4">
        <f t="shared" si="34"/>
        <v>0.11009412889263825</v>
      </c>
      <c r="U26" s="4">
        <f t="shared" si="35"/>
        <v>9.4753967567239583E-3</v>
      </c>
      <c r="V26" s="4">
        <f t="shared" si="7"/>
        <v>1.6502384657626809E-2</v>
      </c>
      <c r="W26" s="4">
        <f t="shared" si="8"/>
        <v>0.20936408798214512</v>
      </c>
      <c r="X26" s="4">
        <f t="shared" si="36"/>
        <v>5.2537945182153933E-2</v>
      </c>
      <c r="Y26" s="4">
        <f t="shared" si="37"/>
        <v>0.15682614279999119</v>
      </c>
      <c r="Z26" s="4">
        <f t="shared" si="11"/>
        <v>5.2529976345554027E-3</v>
      </c>
      <c r="AA26" s="4">
        <f t="shared" si="12"/>
        <v>0.88909573451734814</v>
      </c>
      <c r="AB26" s="4">
        <f t="shared" si="13"/>
        <v>0.82964251311360893</v>
      </c>
      <c r="AC26" s="4">
        <f t="shared" si="14"/>
        <v>1.6585122793283343E-2</v>
      </c>
      <c r="AD26" s="4">
        <f t="shared" si="38"/>
        <v>3.9999999999999991</v>
      </c>
      <c r="AE26" s="9">
        <f t="shared" si="39"/>
        <v>0.80940214317010972</v>
      </c>
      <c r="AF26" s="9">
        <f t="shared" si="40"/>
        <v>0.85005941055346224</v>
      </c>
      <c r="AG26" s="9">
        <f t="shared" si="31"/>
        <v>0.74585134579034051</v>
      </c>
      <c r="AH26" s="9">
        <f t="shared" si="32"/>
        <v>0.78331637828366074</v>
      </c>
      <c r="AI26" s="26">
        <v>46.89</v>
      </c>
      <c r="AJ26" s="10">
        <v>2.9200000000000004</v>
      </c>
      <c r="AK26" s="10">
        <v>13.376000000000001</v>
      </c>
      <c r="AL26" s="10">
        <v>5.0724999999999992E-2</v>
      </c>
      <c r="AM26" s="10">
        <v>10.445751609453479</v>
      </c>
      <c r="AN26" s="10">
        <v>2.1847876252137741</v>
      </c>
      <c r="AO26" s="10">
        <v>0</v>
      </c>
      <c r="AP26" s="10">
        <v>0.22583999999999999</v>
      </c>
      <c r="AQ26" s="10">
        <v>6.85</v>
      </c>
      <c r="AR26" s="10">
        <v>3.2300000000000002E-2</v>
      </c>
      <c r="AS26" s="10">
        <v>12.506</v>
      </c>
      <c r="AT26" s="10">
        <v>2.68</v>
      </c>
      <c r="AU26" s="10">
        <v>0.24041999999999999</v>
      </c>
      <c r="AV26" s="11">
        <v>0.26342000000000004</v>
      </c>
      <c r="AW26" s="9">
        <f t="shared" si="18"/>
        <v>0.49592963541158236</v>
      </c>
      <c r="AX26" s="9">
        <f t="shared" si="19"/>
        <v>0.53896045555225791</v>
      </c>
      <c r="AY26" s="21">
        <v>8.7063195687083192E-2</v>
      </c>
      <c r="AZ26" s="12">
        <v>0.17097500813794353</v>
      </c>
      <c r="BA26" s="12">
        <v>0.24530543533463231</v>
      </c>
      <c r="BB26" s="12">
        <v>0.31721730014087618</v>
      </c>
      <c r="BC26" s="12">
        <v>0.43833475772065705</v>
      </c>
      <c r="BD26" s="12">
        <v>0.43982005065386853</v>
      </c>
      <c r="BE26" s="12">
        <v>0.52753851086892789</v>
      </c>
      <c r="BF26" s="12">
        <v>0.69030415177447024</v>
      </c>
      <c r="BG26" s="12">
        <v>0.58254529893673246</v>
      </c>
      <c r="BH26" s="12">
        <v>0.55426799185235986</v>
      </c>
      <c r="BI26" s="12">
        <v>0.48981946419147548</v>
      </c>
      <c r="BJ26" s="12">
        <v>0.58967651288926204</v>
      </c>
      <c r="BK26" s="12">
        <v>0.50895619303080131</v>
      </c>
      <c r="BL26" s="12">
        <v>0.59700119681385844</v>
      </c>
      <c r="BM26" s="12">
        <v>0.46438292497840278</v>
      </c>
      <c r="BN26" s="12">
        <v>3.6450228599438014E-2</v>
      </c>
      <c r="BO26" s="12">
        <v>4.3701768771167653E-2</v>
      </c>
      <c r="BP26" s="12">
        <v>5.0382795477466484E-2</v>
      </c>
      <c r="BQ26" s="12">
        <v>8.2552693619632439E-2</v>
      </c>
      <c r="BR26" s="12">
        <v>8.1281001612025811E-2</v>
      </c>
      <c r="BS26" s="12">
        <v>7.5216971623304554E-2</v>
      </c>
      <c r="BT26" s="12">
        <v>0.10353150960990251</v>
      </c>
      <c r="BU26" s="12">
        <v>0.24155853534049659</v>
      </c>
      <c r="BV26" s="12">
        <v>0.12423800482156971</v>
      </c>
      <c r="BW26" s="12">
        <v>0.11702812950807159</v>
      </c>
      <c r="BX26" s="12">
        <v>0.17796357589691184</v>
      </c>
      <c r="BY26" s="12">
        <v>0.12150802407253894</v>
      </c>
      <c r="BZ26" s="12">
        <v>0.25423896477102048</v>
      </c>
      <c r="CA26" s="12">
        <v>0.13802261248527561</v>
      </c>
      <c r="CB26" s="12">
        <v>9.6017908322971163E-2</v>
      </c>
      <c r="CC26" s="20">
        <v>0.59199999999999997</v>
      </c>
      <c r="CD26" s="1">
        <v>302.89999999999998</v>
      </c>
      <c r="CE26" s="1">
        <v>1.024</v>
      </c>
      <c r="CF26" s="1">
        <v>4.8000000000000001E-2</v>
      </c>
      <c r="CG26" s="1">
        <v>70.400000000000006</v>
      </c>
      <c r="CH26" s="1">
        <v>1.0999999999999999E-2</v>
      </c>
      <c r="CI26" s="21">
        <f t="shared" si="20"/>
        <v>0.42551848837376061</v>
      </c>
      <c r="CJ26" s="12">
        <f t="shared" si="21"/>
        <v>0.44032195964994647</v>
      </c>
      <c r="CK26" s="13">
        <f t="shared" si="22"/>
        <v>267.01200000000006</v>
      </c>
      <c r="CL26" s="12">
        <f t="shared" si="23"/>
        <v>1.0291028031440188</v>
      </c>
    </row>
    <row r="27" spans="1:90" x14ac:dyDescent="0.2">
      <c r="A27" s="1" t="s">
        <v>70</v>
      </c>
      <c r="B27" s="1" t="s">
        <v>88</v>
      </c>
      <c r="C27" s="8">
        <v>1160</v>
      </c>
      <c r="D27" s="1" t="s">
        <v>67</v>
      </c>
      <c r="E27" s="1">
        <v>0.7</v>
      </c>
      <c r="F27" s="24">
        <v>48.160000000000011</v>
      </c>
      <c r="G27" s="3">
        <v>1.1738142857142857</v>
      </c>
      <c r="H27" s="3">
        <v>5.8792857142857127</v>
      </c>
      <c r="I27" s="3">
        <v>0.28368571428571426</v>
      </c>
      <c r="J27" s="3">
        <v>8.4150000000000009</v>
      </c>
      <c r="K27" s="3">
        <v>0.15579999999999999</v>
      </c>
      <c r="L27" s="3">
        <v>15.283571428571429</v>
      </c>
      <c r="M27" s="3">
        <v>19.969285714285714</v>
      </c>
      <c r="N27" s="3">
        <v>0.36036428571428569</v>
      </c>
      <c r="O27" s="3">
        <f t="shared" si="33"/>
        <v>99.680807142857162</v>
      </c>
      <c r="P27" s="4">
        <f t="shared" si="1"/>
        <v>2.2203497355113195</v>
      </c>
      <c r="Q27" s="4">
        <f t="shared" si="2"/>
        <v>1.7796498895287618</v>
      </c>
      <c r="R27" s="4">
        <f t="shared" si="3"/>
        <v>3.2632729898770738E-2</v>
      </c>
      <c r="S27" s="4">
        <f t="shared" si="4"/>
        <v>0.25605504900228049</v>
      </c>
      <c r="T27" s="4">
        <f t="shared" si="34"/>
        <v>0.2203501104712382</v>
      </c>
      <c r="U27" s="4">
        <f t="shared" si="35"/>
        <v>3.5704938531042285E-2</v>
      </c>
      <c r="V27" s="4">
        <f t="shared" si="7"/>
        <v>8.2883507116509481E-3</v>
      </c>
      <c r="W27" s="4">
        <f t="shared" si="8"/>
        <v>0.26006323368818646</v>
      </c>
      <c r="X27" s="4">
        <f t="shared" si="36"/>
        <v>0.13691065508483291</v>
      </c>
      <c r="Y27" s="4">
        <f t="shared" si="37"/>
        <v>0.12315257860335355</v>
      </c>
      <c r="Z27" s="4">
        <f t="shared" si="11"/>
        <v>4.8765187740373783E-3</v>
      </c>
      <c r="AA27" s="4">
        <f t="shared" si="12"/>
        <v>0.84195196077650247</v>
      </c>
      <c r="AB27" s="4">
        <f t="shared" si="13"/>
        <v>0.79066297396598051</v>
      </c>
      <c r="AC27" s="4">
        <f t="shared" si="14"/>
        <v>2.5819293653829321E-2</v>
      </c>
      <c r="AD27" s="4">
        <f t="shared" si="38"/>
        <v>4</v>
      </c>
      <c r="AE27" s="9">
        <f t="shared" si="39"/>
        <v>0.76401120874334771</v>
      </c>
      <c r="AF27" s="9">
        <f t="shared" si="40"/>
        <v>0.87239457118035391</v>
      </c>
      <c r="AG27" s="9">
        <f t="shared" si="31"/>
        <v>0.6257985675712352</v>
      </c>
      <c r="AH27" s="9">
        <f t="shared" si="32"/>
        <v>0.7145749522439071</v>
      </c>
      <c r="AI27" s="26">
        <v>46.898333333333333</v>
      </c>
      <c r="AJ27" s="10">
        <v>2.8916666666666671</v>
      </c>
      <c r="AK27" s="10">
        <v>13.161666666666667</v>
      </c>
      <c r="AL27" s="10">
        <v>2.438333333333333E-2</v>
      </c>
      <c r="AM27" s="10">
        <v>9.5674726903998533</v>
      </c>
      <c r="AN27" s="10">
        <v>3.8492227976263718</v>
      </c>
      <c r="AO27" s="10">
        <v>0</v>
      </c>
      <c r="AP27" s="10">
        <v>0.22619999999999996</v>
      </c>
      <c r="AQ27" s="10">
        <v>7.03</v>
      </c>
      <c r="AR27" s="10">
        <v>2.7975E-2</v>
      </c>
      <c r="AS27" s="10">
        <v>12.133333333333333</v>
      </c>
      <c r="AT27" s="10">
        <v>2.64</v>
      </c>
      <c r="AU27" s="10">
        <v>0.25956666666666667</v>
      </c>
      <c r="AV27" s="11">
        <v>0.25605</v>
      </c>
      <c r="AW27" s="9">
        <f t="shared" si="18"/>
        <v>0.49024044148357221</v>
      </c>
      <c r="AX27" s="9">
        <f t="shared" si="19"/>
        <v>0.56707392874098705</v>
      </c>
      <c r="AY27" s="21">
        <v>0.11937003145724549</v>
      </c>
      <c r="AZ27" s="12">
        <v>0.13795931766357364</v>
      </c>
      <c r="BA27" s="12">
        <v>0.19374903132856794</v>
      </c>
      <c r="BB27" s="12">
        <v>0.24618318847294354</v>
      </c>
      <c r="BC27" s="12">
        <v>0.44649421454228722</v>
      </c>
      <c r="BD27" s="12">
        <v>0.36513555675059983</v>
      </c>
      <c r="BE27" s="12">
        <v>0.48570953809150857</v>
      </c>
      <c r="BF27" s="12">
        <v>0.5385379281115299</v>
      </c>
      <c r="BG27" s="12">
        <v>0.71501405370646576</v>
      </c>
      <c r="BH27" s="12">
        <v>0.55201466112315734</v>
      </c>
      <c r="BI27" s="12">
        <v>0.6386207160620484</v>
      </c>
      <c r="BJ27" s="12">
        <v>0.55078259585568734</v>
      </c>
      <c r="BK27" s="12">
        <v>0.66319307316259601</v>
      </c>
      <c r="BL27" s="12">
        <v>0.5590282261152355</v>
      </c>
      <c r="BM27" s="12">
        <v>0.40729418484774771</v>
      </c>
      <c r="BN27" s="12">
        <v>6.1681526785459457E-3</v>
      </c>
      <c r="BO27" s="12">
        <v>5.6845615108757092E-3</v>
      </c>
      <c r="BP27" s="12">
        <v>1.1855391599947472E-2</v>
      </c>
      <c r="BQ27" s="12">
        <v>1.6536901824258429E-2</v>
      </c>
      <c r="BR27" s="12">
        <v>3.8795272923894307E-2</v>
      </c>
      <c r="BS27" s="12">
        <v>2.6151810025517756E-2</v>
      </c>
      <c r="BT27" s="12">
        <v>4.4402612037479021E-2</v>
      </c>
      <c r="BU27" s="12">
        <v>7.0306500688448667E-2</v>
      </c>
      <c r="BV27" s="12">
        <v>5.7059387685683437E-2</v>
      </c>
      <c r="BW27" s="12">
        <v>3.3260005112679465E-2</v>
      </c>
      <c r="BX27" s="12">
        <v>0.1106362222335112</v>
      </c>
      <c r="BY27" s="12">
        <v>6.9787443658373249E-2</v>
      </c>
      <c r="BZ27" s="12">
        <v>0.11749844587349162</v>
      </c>
      <c r="CA27" s="12">
        <v>4.6725911534450063E-2</v>
      </c>
      <c r="CB27" s="12">
        <v>0.13429370517431422</v>
      </c>
      <c r="CC27" s="20">
        <v>0.58899999999999997</v>
      </c>
      <c r="CD27" s="1">
        <v>244.1</v>
      </c>
      <c r="CE27" s="1">
        <v>1.0029999999999999</v>
      </c>
      <c r="CF27" s="1">
        <v>2.3E-2</v>
      </c>
      <c r="CG27" s="1">
        <v>24.9</v>
      </c>
      <c r="CH27" s="1">
        <v>8.9999999999999993E-3</v>
      </c>
      <c r="CI27" s="21">
        <f t="shared" si="20"/>
        <v>0.50133176263059387</v>
      </c>
      <c r="CJ27" s="12">
        <f t="shared" si="21"/>
        <v>0.50785828639946629</v>
      </c>
      <c r="CK27" s="13">
        <f t="shared" si="22"/>
        <v>267.01200000000006</v>
      </c>
      <c r="CL27" s="12">
        <f t="shared" si="23"/>
        <v>1.0251534673906375</v>
      </c>
    </row>
    <row r="28" spans="1:90" x14ac:dyDescent="0.2">
      <c r="A28" s="1" t="s">
        <v>70</v>
      </c>
      <c r="B28" s="1" t="s">
        <v>89</v>
      </c>
      <c r="C28" s="8">
        <v>1160</v>
      </c>
      <c r="D28" s="1" t="s">
        <v>67</v>
      </c>
      <c r="E28" s="1">
        <v>-0.8</v>
      </c>
      <c r="F28" s="24">
        <v>49.199999999999996</v>
      </c>
      <c r="G28" s="3">
        <v>1.7350000000000001</v>
      </c>
      <c r="H28" s="3">
        <v>5.5279999999999996</v>
      </c>
      <c r="I28" s="3">
        <v>0.37633333333333335</v>
      </c>
      <c r="J28" s="3">
        <v>7.5949999999999998</v>
      </c>
      <c r="K28" s="3">
        <v>0.16733333333333333</v>
      </c>
      <c r="L28" s="3">
        <v>14.384</v>
      </c>
      <c r="M28" s="3">
        <v>21.644666666666666</v>
      </c>
      <c r="N28" s="3">
        <v>0.31666666666666671</v>
      </c>
      <c r="O28" s="3">
        <f t="shared" si="33"/>
        <v>100.94699999999999</v>
      </c>
      <c r="P28" s="4">
        <f t="shared" si="1"/>
        <v>2.2037626023197578</v>
      </c>
      <c r="Q28" s="4">
        <f t="shared" si="2"/>
        <v>1.8044988854996518</v>
      </c>
      <c r="R28" s="4">
        <f t="shared" si="3"/>
        <v>4.7873691449845115E-2</v>
      </c>
      <c r="S28" s="4">
        <f t="shared" si="4"/>
        <v>0.23895726225441818</v>
      </c>
      <c r="T28" s="4">
        <f t="shared" si="34"/>
        <v>0.19550111450034824</v>
      </c>
      <c r="U28" s="4">
        <f t="shared" si="35"/>
        <v>4.3456147754069946E-2</v>
      </c>
      <c r="V28" s="4">
        <f t="shared" si="7"/>
        <v>1.0913065503530918E-2</v>
      </c>
      <c r="W28" s="4">
        <f t="shared" si="8"/>
        <v>0.23296787479460732</v>
      </c>
      <c r="X28" s="4">
        <f t="shared" si="36"/>
        <v>6.7903481272837851E-2</v>
      </c>
      <c r="Y28" s="4">
        <f t="shared" si="37"/>
        <v>0.16506439352176946</v>
      </c>
      <c r="Z28" s="4">
        <f t="shared" si="11"/>
        <v>5.1983836888762876E-3</v>
      </c>
      <c r="AA28" s="4">
        <f t="shared" si="12"/>
        <v>0.7864761511417292</v>
      </c>
      <c r="AB28" s="4">
        <f t="shared" si="13"/>
        <v>0.85059572273756279</v>
      </c>
      <c r="AC28" s="4">
        <f t="shared" si="14"/>
        <v>2.2518962929778726E-2</v>
      </c>
      <c r="AD28" s="4">
        <f t="shared" si="38"/>
        <v>4.0000000000000009</v>
      </c>
      <c r="AE28" s="9">
        <f t="shared" si="39"/>
        <v>0.77147556033728137</v>
      </c>
      <c r="AF28" s="9">
        <f t="shared" si="40"/>
        <v>0.82652931139141039</v>
      </c>
      <c r="AG28" s="9">
        <f t="shared" si="31"/>
        <v>0.67714516481046194</v>
      </c>
      <c r="AH28" s="9">
        <f t="shared" si="32"/>
        <v>0.72546734537919466</v>
      </c>
      <c r="AI28" s="26">
        <v>47.591414285714286</v>
      </c>
      <c r="AJ28" s="10">
        <v>2.8351999999999999</v>
      </c>
      <c r="AK28" s="10">
        <v>13.171385714285716</v>
      </c>
      <c r="AL28" s="10">
        <v>3.7133333333333331E-2</v>
      </c>
      <c r="AM28" s="10">
        <v>10.78038831192184</v>
      </c>
      <c r="AN28" s="10">
        <v>2.2662096662188635</v>
      </c>
      <c r="AO28" s="10">
        <v>0</v>
      </c>
      <c r="AP28" s="10">
        <v>0.23412857142857144</v>
      </c>
      <c r="AQ28" s="10">
        <v>6.6040999999999999</v>
      </c>
      <c r="AR28" s="10">
        <v>2.9285845621970636E-2</v>
      </c>
      <c r="AS28" s="10">
        <v>12.514814285714285</v>
      </c>
      <c r="AT28" s="10">
        <v>2.8144999999999998</v>
      </c>
      <c r="AU28" s="10">
        <v>0.28985714285714287</v>
      </c>
      <c r="AV28" s="11">
        <v>0.27844285714285716</v>
      </c>
      <c r="AW28" s="9">
        <f t="shared" si="18"/>
        <v>0.47871893925912457</v>
      </c>
      <c r="AX28" s="9">
        <f t="shared" si="19"/>
        <v>0.52200257209351431</v>
      </c>
      <c r="AY28" s="21">
        <v>0.10897429700567474</v>
      </c>
      <c r="AZ28" s="12">
        <v>0.17189379335850563</v>
      </c>
      <c r="BA28" s="12">
        <v>0.25405805707198093</v>
      </c>
      <c r="BB28" s="12">
        <v>0.31794565784239071</v>
      </c>
      <c r="BC28" s="12">
        <v>0.50729800411417159</v>
      </c>
      <c r="BD28" s="12">
        <v>0.50140067989591108</v>
      </c>
      <c r="BE28" s="12">
        <v>0.59256124602421567</v>
      </c>
      <c r="BF28" s="12">
        <v>0.63744877092565988</v>
      </c>
      <c r="BG28" s="12">
        <v>0.64510333141062604</v>
      </c>
      <c r="BH28" s="12">
        <v>0.6059067993345052</v>
      </c>
      <c r="BI28" s="12">
        <v>0.63543714084067515</v>
      </c>
      <c r="BJ28" s="12">
        <v>0.60457681597663004</v>
      </c>
      <c r="BK28" s="12">
        <v>0.56591097919358635</v>
      </c>
      <c r="BL28" s="12">
        <v>0.5632501131460963</v>
      </c>
      <c r="BM28" s="12">
        <v>0.54385396497052019</v>
      </c>
      <c r="BN28" s="12">
        <v>2.2150873584758483E-2</v>
      </c>
      <c r="BO28" s="12">
        <v>2.4199248805100382E-2</v>
      </c>
      <c r="BP28" s="12">
        <v>2.6894522186745127E-2</v>
      </c>
      <c r="BQ28" s="12">
        <v>5.681500802824755E-2</v>
      </c>
      <c r="BR28" s="12">
        <v>3.5945873116382303E-2</v>
      </c>
      <c r="BS28" s="12">
        <v>6.9878668206493855E-2</v>
      </c>
      <c r="BT28" s="12">
        <v>7.2152888100990145E-2</v>
      </c>
      <c r="BU28" s="12">
        <v>5.800628776331835E-2</v>
      </c>
      <c r="BV28" s="12">
        <v>8.7817221391313219E-2</v>
      </c>
      <c r="BW28" s="12">
        <v>6.1334895803302106E-2</v>
      </c>
      <c r="BX28" s="12">
        <v>0.1127569645864495</v>
      </c>
      <c r="BY28" s="12">
        <v>7.6283941765400459E-2</v>
      </c>
      <c r="BZ28" s="12">
        <v>0.10173740998060878</v>
      </c>
      <c r="CA28" s="12">
        <v>5.1381958618348968E-2</v>
      </c>
      <c r="CB28" s="12">
        <v>0.11597810171691517</v>
      </c>
      <c r="CC28" s="20">
        <v>0.65</v>
      </c>
      <c r="CD28" s="1">
        <v>319.10000000000002</v>
      </c>
      <c r="CE28" s="1">
        <v>1.026</v>
      </c>
      <c r="CF28" s="1">
        <v>2.5999999999999999E-2</v>
      </c>
      <c r="CG28" s="1">
        <v>37.4</v>
      </c>
      <c r="CH28" s="1">
        <v>5.0000000000000001E-3</v>
      </c>
      <c r="CI28" s="21">
        <f t="shared" si="20"/>
        <v>0.45242800403973871</v>
      </c>
      <c r="CJ28" s="12">
        <f t="shared" si="21"/>
        <v>0.46047433035740409</v>
      </c>
      <c r="CK28" s="13">
        <f t="shared" si="22"/>
        <v>267.01200000000006</v>
      </c>
      <c r="CL28" s="12">
        <f t="shared" si="23"/>
        <v>1.0287736498879589</v>
      </c>
    </row>
    <row r="29" spans="1:90" x14ac:dyDescent="0.2">
      <c r="A29" s="1" t="s">
        <v>70</v>
      </c>
      <c r="B29" s="1" t="s">
        <v>90</v>
      </c>
      <c r="C29" s="8">
        <v>1160</v>
      </c>
      <c r="D29" s="1" t="s">
        <v>67</v>
      </c>
      <c r="E29" s="1">
        <v>-3</v>
      </c>
      <c r="F29" s="24">
        <v>49.675788888888889</v>
      </c>
      <c r="G29" s="3">
        <v>1.7199777777777778</v>
      </c>
      <c r="H29" s="3">
        <v>5.1699666666666655</v>
      </c>
      <c r="I29" s="3">
        <v>1.2138222222222224</v>
      </c>
      <c r="J29" s="3">
        <v>6.0034999999999998</v>
      </c>
      <c r="K29" s="3">
        <v>0.12511111111111109</v>
      </c>
      <c r="L29" s="3">
        <v>14.137488888888889</v>
      </c>
      <c r="M29" s="3">
        <v>22.020388888888892</v>
      </c>
      <c r="N29" s="3">
        <v>0.28337777777777773</v>
      </c>
      <c r="O29" s="3">
        <f t="shared" si="33"/>
        <v>100.34942222222222</v>
      </c>
      <c r="P29" s="4">
        <f t="shared" si="1"/>
        <v>2.2178261411401765</v>
      </c>
      <c r="Q29" s="4">
        <f t="shared" si="2"/>
        <v>1.8335762603524699</v>
      </c>
      <c r="R29" s="4">
        <f t="shared" si="3"/>
        <v>4.7762050380454314E-2</v>
      </c>
      <c r="S29" s="4">
        <f t="shared" si="4"/>
        <v>0.22490682349787025</v>
      </c>
      <c r="T29" s="4">
        <f t="shared" si="34"/>
        <v>0.1664237396475301</v>
      </c>
      <c r="U29" s="4">
        <f t="shared" si="35"/>
        <v>5.8483083850340151E-2</v>
      </c>
      <c r="V29" s="4">
        <f t="shared" si="7"/>
        <v>3.5423530911380931E-2</v>
      </c>
      <c r="W29" s="4">
        <f t="shared" si="8"/>
        <v>0.18532562096645624</v>
      </c>
      <c r="X29" s="4">
        <f t="shared" si="36"/>
        <v>0</v>
      </c>
      <c r="Y29" s="4">
        <f t="shared" si="37"/>
        <v>0.18532562096645624</v>
      </c>
      <c r="Z29" s="4">
        <f t="shared" si="11"/>
        <v>3.9115099491008392E-3</v>
      </c>
      <c r="AA29" s="4">
        <f t="shared" si="12"/>
        <v>0.77793058994806019</v>
      </c>
      <c r="AB29" s="4">
        <f t="shared" si="13"/>
        <v>0.87088330746193643</v>
      </c>
      <c r="AC29" s="4">
        <f t="shared" si="14"/>
        <v>2.0280306532270854E-2</v>
      </c>
      <c r="AD29" s="4">
        <f t="shared" si="38"/>
        <v>3.9999999999999996</v>
      </c>
      <c r="AE29" s="9">
        <f t="shared" si="39"/>
        <v>0.80760505993466902</v>
      </c>
      <c r="AF29" s="9">
        <f t="shared" si="40"/>
        <v>0.80760505993466902</v>
      </c>
      <c r="AG29" s="9">
        <f t="shared" si="31"/>
        <v>0.73176560269176738</v>
      </c>
      <c r="AH29" s="9">
        <f t="shared" si="32"/>
        <v>0.73176560269176738</v>
      </c>
      <c r="AI29" s="26">
        <v>47.611266666666666</v>
      </c>
      <c r="AJ29" s="10">
        <v>2.9832666666666667</v>
      </c>
      <c r="AK29" s="10">
        <v>13.130858333333334</v>
      </c>
      <c r="AL29" s="10">
        <v>3.8020000000000005E-2</v>
      </c>
      <c r="AM29" s="10">
        <v>12.110672575380569</v>
      </c>
      <c r="AN29" s="10">
        <v>0.95229124018276057</v>
      </c>
      <c r="AO29" s="10">
        <v>0</v>
      </c>
      <c r="AP29" s="10">
        <v>0.22437499999999996</v>
      </c>
      <c r="AQ29" s="10">
        <v>6.3722666666666674</v>
      </c>
      <c r="AR29" s="10">
        <v>3.5165401368240153E-2</v>
      </c>
      <c r="AS29" s="10">
        <v>12.879808333333335</v>
      </c>
      <c r="AT29" s="10">
        <v>2.7867666666666668</v>
      </c>
      <c r="AU29" s="10">
        <v>0.30235000000000001</v>
      </c>
      <c r="AV29" s="11">
        <v>0.28980833333333333</v>
      </c>
      <c r="AW29" s="9">
        <f t="shared" si="18"/>
        <v>0.46695070568950098</v>
      </c>
      <c r="AX29" s="9">
        <f t="shared" si="19"/>
        <v>0.48399877291311844</v>
      </c>
      <c r="AY29" s="21">
        <v>9.1523860600338749E-2</v>
      </c>
      <c r="AZ29" s="12">
        <v>0.1540673973423824</v>
      </c>
      <c r="BA29" s="12">
        <v>0.22938990349068619</v>
      </c>
      <c r="BB29" s="12">
        <v>0.27822593646334715</v>
      </c>
      <c r="BC29" s="12">
        <v>0.44991011228879135</v>
      </c>
      <c r="BD29" s="12">
        <v>0.35213927428759384</v>
      </c>
      <c r="BE29" s="12">
        <v>0.47864013039528613</v>
      </c>
      <c r="BF29" s="12">
        <v>0.55938560670130089</v>
      </c>
      <c r="BG29" s="12">
        <v>0.58693726639037869</v>
      </c>
      <c r="BH29" s="12">
        <v>0.52162496110235912</v>
      </c>
      <c r="BI29" s="12">
        <v>0.55013773688117229</v>
      </c>
      <c r="BJ29" s="12">
        <v>0.51727459273430465</v>
      </c>
      <c r="BK29" s="12">
        <v>0.44340863544409231</v>
      </c>
      <c r="BL29" s="12">
        <v>0.45984873037495427</v>
      </c>
      <c r="BM29" s="12">
        <v>0.53149306341616864</v>
      </c>
      <c r="BN29" s="12">
        <v>1.6795721621623856E-2</v>
      </c>
      <c r="BO29" s="12">
        <v>1.8236569049772149E-2</v>
      </c>
      <c r="BP29" s="12">
        <v>2.1511824424937768E-2</v>
      </c>
      <c r="BQ29" s="12">
        <v>3.514867760854453E-2</v>
      </c>
      <c r="BR29" s="12">
        <v>3.8556258672738368E-2</v>
      </c>
      <c r="BS29" s="12">
        <v>5.2243376789136771E-2</v>
      </c>
      <c r="BT29" s="12">
        <v>7.389881939225304E-2</v>
      </c>
      <c r="BU29" s="12">
        <v>3.891292265169391E-2</v>
      </c>
      <c r="BV29" s="12">
        <v>9.6200214051432545E-2</v>
      </c>
      <c r="BW29" s="12">
        <v>3.7626636119352061E-2</v>
      </c>
      <c r="BX29" s="12">
        <v>8.7147444164743348E-2</v>
      </c>
      <c r="BY29" s="12">
        <v>7.5679456620784749E-2</v>
      </c>
      <c r="BZ29" s="12">
        <v>9.581199106806472E-2</v>
      </c>
      <c r="CA29" s="12">
        <v>5.8609586070917048E-2</v>
      </c>
      <c r="CB29" s="12">
        <v>0.12938879527976355</v>
      </c>
      <c r="CC29" s="20">
        <v>0.55500000000000005</v>
      </c>
      <c r="CD29" s="1">
        <v>333.3</v>
      </c>
      <c r="CE29" s="1">
        <v>1.03</v>
      </c>
      <c r="CF29" s="1">
        <v>2.1000000000000001E-2</v>
      </c>
      <c r="CG29" s="1">
        <v>39.799999999999997</v>
      </c>
      <c r="CH29" s="1">
        <v>6.0000000000000001E-3</v>
      </c>
      <c r="CI29" s="21">
        <f t="shared" si="20"/>
        <v>0.40836611244066873</v>
      </c>
      <c r="CJ29" s="12">
        <f t="shared" si="21"/>
        <v>0.42327529418493004</v>
      </c>
      <c r="CK29" s="13">
        <f t="shared" si="22"/>
        <v>267.01200000000006</v>
      </c>
      <c r="CL29" s="12">
        <f t="shared" si="23"/>
        <v>1.0293665443235824</v>
      </c>
    </row>
    <row r="30" spans="1:90" x14ac:dyDescent="0.2">
      <c r="A30" s="1" t="s">
        <v>70</v>
      </c>
      <c r="B30" s="1" t="s">
        <v>91</v>
      </c>
      <c r="C30" s="8">
        <v>1160</v>
      </c>
      <c r="D30" s="1" t="s">
        <v>67</v>
      </c>
      <c r="E30" s="1">
        <v>1</v>
      </c>
      <c r="F30" s="24">
        <v>46.174925000000002</v>
      </c>
      <c r="G30" s="3">
        <v>1.7855625000000004</v>
      </c>
      <c r="H30" s="3">
        <v>6.8422375000000004</v>
      </c>
      <c r="I30" s="3">
        <v>9.9624999999999991E-2</v>
      </c>
      <c r="J30" s="3">
        <v>9.8402999999999992</v>
      </c>
      <c r="K30" s="3">
        <v>0.16295000000000001</v>
      </c>
      <c r="L30" s="3">
        <v>13.1124375</v>
      </c>
      <c r="M30" s="3">
        <v>21.538499999999999</v>
      </c>
      <c r="N30" s="3">
        <v>0.37317500000000003</v>
      </c>
      <c r="O30" s="3">
        <f t="shared" si="33"/>
        <v>99.929712499999994</v>
      </c>
      <c r="P30" s="4">
        <f t="shared" si="1"/>
        <v>2.2382951100616348</v>
      </c>
      <c r="Q30" s="4">
        <f t="shared" si="2"/>
        <v>1.7200863568046258</v>
      </c>
      <c r="R30" s="4">
        <f t="shared" si="3"/>
        <v>5.0040890636425917E-2</v>
      </c>
      <c r="S30" s="4">
        <f t="shared" si="4"/>
        <v>0.30040204266509124</v>
      </c>
      <c r="T30" s="4">
        <f t="shared" si="34"/>
        <v>0.27991364319537415</v>
      </c>
      <c r="U30" s="4">
        <f t="shared" si="35"/>
        <v>2.0488399469717089E-2</v>
      </c>
      <c r="V30" s="4">
        <f t="shared" si="7"/>
        <v>2.9342353589648191E-3</v>
      </c>
      <c r="W30" s="4">
        <f t="shared" si="8"/>
        <v>0.30656963423396899</v>
      </c>
      <c r="X30" s="4">
        <f t="shared" si="36"/>
        <v>0.18336247550774765</v>
      </c>
      <c r="Y30" s="4">
        <f t="shared" si="37"/>
        <v>0.12320715872622134</v>
      </c>
      <c r="Z30" s="4">
        <f t="shared" si="11"/>
        <v>5.1415346948679615E-3</v>
      </c>
      <c r="AA30" s="4">
        <f t="shared" si="12"/>
        <v>0.7281852062334403</v>
      </c>
      <c r="AB30" s="4">
        <f t="shared" si="13"/>
        <v>0.85968685095870956</v>
      </c>
      <c r="AC30" s="4">
        <f t="shared" si="14"/>
        <v>2.6953248413905565E-2</v>
      </c>
      <c r="AD30" s="4">
        <f t="shared" si="38"/>
        <v>4</v>
      </c>
      <c r="AE30" s="9">
        <f t="shared" si="39"/>
        <v>0.70372727698911908</v>
      </c>
      <c r="AF30" s="9">
        <f t="shared" si="40"/>
        <v>0.8552874517120449</v>
      </c>
      <c r="AG30" s="9">
        <f t="shared" si="31"/>
        <v>0.55820695437016887</v>
      </c>
      <c r="AH30" s="9">
        <f t="shared" si="32"/>
        <v>0.67842674164040595</v>
      </c>
      <c r="AI30" s="26">
        <v>47.719050000000003</v>
      </c>
      <c r="AJ30" s="10">
        <v>2.654666666666667</v>
      </c>
      <c r="AK30" s="10">
        <v>12.808300000000001</v>
      </c>
      <c r="AL30" s="10">
        <v>0</v>
      </c>
      <c r="AM30" s="10">
        <v>9.3390269321226054</v>
      </c>
      <c r="AN30" s="10">
        <v>4.3152138972399436</v>
      </c>
      <c r="AO30" s="10">
        <v>0</v>
      </c>
      <c r="AP30" s="10">
        <v>0.22861666666666669</v>
      </c>
      <c r="AQ30" s="10">
        <v>6.9145666666666656</v>
      </c>
      <c r="AR30" s="10">
        <v>2.7929170639288233E-2</v>
      </c>
      <c r="AS30" s="10">
        <v>11.803800000000001</v>
      </c>
      <c r="AT30" s="10">
        <v>2.8396833333333333</v>
      </c>
      <c r="AU30" s="10">
        <v>0.30098333333333332</v>
      </c>
      <c r="AV30" s="11">
        <v>0.27850000000000003</v>
      </c>
      <c r="AW30" s="9">
        <f t="shared" si="18"/>
        <v>0.48247222687130414</v>
      </c>
      <c r="AX30" s="9">
        <f t="shared" si="19"/>
        <v>0.56894137986437843</v>
      </c>
      <c r="AY30" s="21">
        <v>0.12259747834531851</v>
      </c>
      <c r="AZ30" s="12">
        <v>0.19721827954981405</v>
      </c>
      <c r="BA30" s="12">
        <v>0.30086708767912457</v>
      </c>
      <c r="BB30" s="12">
        <v>0.40353540855138681</v>
      </c>
      <c r="BC30" s="12">
        <v>0.5561573591898169</v>
      </c>
      <c r="BD30" s="12">
        <v>0.61972362092866184</v>
      </c>
      <c r="BE30" s="12">
        <v>0.70346518341056063</v>
      </c>
      <c r="BF30" s="12">
        <v>0.73146507394191129</v>
      </c>
      <c r="BG30" s="12">
        <v>0.77220191673456717</v>
      </c>
      <c r="BH30" s="12">
        <v>0.69550556121736296</v>
      </c>
      <c r="BI30" s="12">
        <v>0.76405418585937479</v>
      </c>
      <c r="BJ30" s="12">
        <v>0.69197234511173089</v>
      </c>
      <c r="BK30" s="12">
        <v>0.6390869769015407</v>
      </c>
      <c r="BL30" s="12">
        <v>0.63809519298991046</v>
      </c>
      <c r="BM30" s="12">
        <v>0.62081323972354852</v>
      </c>
      <c r="BN30" s="12">
        <v>1.9505726358686703E-2</v>
      </c>
      <c r="BO30" s="12">
        <v>2.6230556000591293E-2</v>
      </c>
      <c r="BP30" s="12">
        <v>2.9478617589100389E-2</v>
      </c>
      <c r="BQ30" s="12">
        <v>4.6705662200247973E-2</v>
      </c>
      <c r="BR30" s="12">
        <v>8.4222402949427955E-2</v>
      </c>
      <c r="BS30" s="12">
        <v>9.9744974127961974E-2</v>
      </c>
      <c r="BT30" s="12">
        <v>9.3950597320945184E-2</v>
      </c>
      <c r="BU30" s="12">
        <v>5.8160231974842026E-2</v>
      </c>
      <c r="BV30" s="12">
        <v>8.746319988321162E-2</v>
      </c>
      <c r="BW30" s="12">
        <v>5.207670752819886E-2</v>
      </c>
      <c r="BX30" s="12">
        <v>0.10437481904078191</v>
      </c>
      <c r="BY30" s="12">
        <v>7.90231197823444E-2</v>
      </c>
      <c r="BZ30" s="12">
        <v>0.16571928166323346</v>
      </c>
      <c r="CA30" s="12">
        <v>0.13958362691790252</v>
      </c>
      <c r="CB30" s="12">
        <v>9.6470478232687215E-2</v>
      </c>
      <c r="CC30" s="20">
        <v>0.74399999999999999</v>
      </c>
      <c r="CD30" s="1">
        <v>328.1</v>
      </c>
      <c r="CE30" s="1">
        <v>1.028</v>
      </c>
      <c r="CF30" s="1">
        <v>2.9000000000000001E-2</v>
      </c>
      <c r="CG30" s="1">
        <v>41.3</v>
      </c>
      <c r="CH30" s="1">
        <v>7.0000000000000001E-3</v>
      </c>
      <c r="CI30" s="21">
        <f t="shared" si="20"/>
        <v>0.55313065312570942</v>
      </c>
      <c r="CJ30" s="12">
        <f t="shared" si="21"/>
        <v>0.5366797568966063</v>
      </c>
      <c r="CK30" s="13">
        <f t="shared" si="22"/>
        <v>267.01200000000006</v>
      </c>
      <c r="CL30" s="12">
        <f t="shared" si="23"/>
        <v>1.0305541106412779</v>
      </c>
    </row>
    <row r="31" spans="1:90" x14ac:dyDescent="0.2">
      <c r="A31" s="1" t="s">
        <v>70</v>
      </c>
      <c r="B31" s="1" t="s">
        <v>91</v>
      </c>
      <c r="C31" s="8">
        <v>1160</v>
      </c>
      <c r="D31" s="1" t="s">
        <v>68</v>
      </c>
      <c r="E31" s="1">
        <v>1</v>
      </c>
      <c r="F31" s="24">
        <v>50.160249999999998</v>
      </c>
      <c r="G31" s="3">
        <v>0.88419999999999999</v>
      </c>
      <c r="H31" s="3">
        <v>4.1453500000000005</v>
      </c>
      <c r="I31" s="3">
        <v>4.7549999999999995E-2</v>
      </c>
      <c r="J31" s="3">
        <v>7.8432500000000003</v>
      </c>
      <c r="K31" s="3">
        <v>0.16065000000000002</v>
      </c>
      <c r="L31" s="3">
        <v>15.97095</v>
      </c>
      <c r="M31" s="3">
        <v>20.853000000000002</v>
      </c>
      <c r="N31" s="3">
        <v>0.25214999999999999</v>
      </c>
      <c r="O31" s="3">
        <f t="shared" si="33"/>
        <v>100.31735</v>
      </c>
      <c r="P31" s="4">
        <f t="shared" si="1"/>
        <v>2.2032562236148547</v>
      </c>
      <c r="Q31" s="4">
        <f t="shared" si="2"/>
        <v>1.8392950602565825</v>
      </c>
      <c r="R31" s="4">
        <f t="shared" si="3"/>
        <v>2.4392041179964873E-2</v>
      </c>
      <c r="S31" s="4">
        <f t="shared" si="4"/>
        <v>0.17914867523634728</v>
      </c>
      <c r="T31" s="4">
        <f t="shared" si="34"/>
        <v>0.16070493974341749</v>
      </c>
      <c r="U31" s="4">
        <f t="shared" si="35"/>
        <v>1.8443735492929797E-2</v>
      </c>
      <c r="V31" s="4">
        <f t="shared" si="7"/>
        <v>1.3785572060751399E-3</v>
      </c>
      <c r="W31" s="4">
        <f t="shared" si="8"/>
        <v>0.24052737665623511</v>
      </c>
      <c r="X31" s="4">
        <f t="shared" si="36"/>
        <v>0.11002546504474431</v>
      </c>
      <c r="Y31" s="4">
        <f t="shared" si="37"/>
        <v>0.1305019116114908</v>
      </c>
      <c r="Z31" s="4">
        <f t="shared" si="11"/>
        <v>4.9896122293231612E-3</v>
      </c>
      <c r="AA31" s="4">
        <f t="shared" si="12"/>
        <v>0.87304540341252113</v>
      </c>
      <c r="AB31" s="4">
        <f t="shared" si="13"/>
        <v>0.81929637346268713</v>
      </c>
      <c r="AC31" s="4">
        <f t="shared" si="14"/>
        <v>1.7926900360263235E-2</v>
      </c>
      <c r="AD31" s="4">
        <f t="shared" si="38"/>
        <v>3.9999999999999996</v>
      </c>
      <c r="AE31" s="9">
        <f t="shared" si="39"/>
        <v>0.78400390081249649</v>
      </c>
      <c r="AF31" s="9">
        <f t="shared" si="40"/>
        <v>0.86995938342143009</v>
      </c>
      <c r="AG31" s="9">
        <f t="shared" si="31"/>
        <v>0.682202752229641</v>
      </c>
      <c r="AH31" s="9">
        <f t="shared" si="32"/>
        <v>0.75699710815602272</v>
      </c>
      <c r="AI31" s="26">
        <v>47.719050000000003</v>
      </c>
      <c r="AJ31" s="10">
        <v>2.654666666666667</v>
      </c>
      <c r="AK31" s="10">
        <v>12.808300000000001</v>
      </c>
      <c r="AL31" s="10">
        <v>0</v>
      </c>
      <c r="AM31" s="10">
        <v>9.3390269321226054</v>
      </c>
      <c r="AN31" s="10">
        <v>4.3152138972399436</v>
      </c>
      <c r="AO31" s="10">
        <v>0</v>
      </c>
      <c r="AP31" s="10">
        <v>0.22861666666666669</v>
      </c>
      <c r="AQ31" s="10">
        <v>6.9145666666666656</v>
      </c>
      <c r="AR31" s="10">
        <v>2.7929170639288233E-2</v>
      </c>
      <c r="AS31" s="10">
        <v>11.803800000000001</v>
      </c>
      <c r="AT31" s="10">
        <v>2.8396833333333333</v>
      </c>
      <c r="AU31" s="10">
        <v>0.30098333333333332</v>
      </c>
      <c r="AV31" s="11">
        <v>0.27850000000000003</v>
      </c>
      <c r="AW31" s="9">
        <f t="shared" si="18"/>
        <v>0.48247222687130414</v>
      </c>
      <c r="AX31" s="9">
        <f t="shared" si="19"/>
        <v>0.56894137986437843</v>
      </c>
      <c r="AY31" s="21">
        <v>5.9136323447683541E-2</v>
      </c>
      <c r="AZ31" s="12">
        <v>9.9237801361805517E-2</v>
      </c>
      <c r="BA31" s="12">
        <v>0.15621380950238536</v>
      </c>
      <c r="BB31" s="12">
        <v>0.2310145167593694</v>
      </c>
      <c r="BC31" s="12">
        <v>0.40773319850740952</v>
      </c>
      <c r="BD31" s="12">
        <v>0.43046156365526878</v>
      </c>
      <c r="BE31" s="12">
        <v>0.50132909036870521</v>
      </c>
      <c r="BF31" s="12">
        <v>0.55443715884337441</v>
      </c>
      <c r="BG31" s="12">
        <v>0.61925145916823265</v>
      </c>
      <c r="BH31" s="12">
        <v>0.57669585275510504</v>
      </c>
      <c r="BI31" s="12">
        <v>0.65211413385698391</v>
      </c>
      <c r="BJ31" s="12">
        <v>0.5901276765729937</v>
      </c>
      <c r="BK31" s="12">
        <v>0.56826452127931959</v>
      </c>
      <c r="BL31" s="12">
        <v>0.63899336410418794</v>
      </c>
      <c r="BM31" s="12">
        <v>0.54042588602657715</v>
      </c>
      <c r="BN31" s="12">
        <v>1.0031141904117837E-2</v>
      </c>
      <c r="BO31" s="12">
        <v>1.5233464860760547E-2</v>
      </c>
      <c r="BP31" s="12">
        <v>1.7297853604686875E-2</v>
      </c>
      <c r="BQ31" s="12">
        <v>1.8634411274379696E-2</v>
      </c>
      <c r="BR31" s="12">
        <v>6.3377343236677652E-2</v>
      </c>
      <c r="BS31" s="12">
        <v>6.0146188819462043E-2</v>
      </c>
      <c r="BT31" s="12">
        <v>5.3912976051963074E-2</v>
      </c>
      <c r="BU31" s="12">
        <v>4.630963566626229E-2</v>
      </c>
      <c r="BV31" s="12">
        <v>0.1040074962469644</v>
      </c>
      <c r="BW31" s="12">
        <v>6.3491129160418894E-2</v>
      </c>
      <c r="BX31" s="12">
        <v>8.8702375755246268E-2</v>
      </c>
      <c r="BY31" s="12">
        <v>5.8531386759631196E-2</v>
      </c>
      <c r="BZ31" s="12">
        <v>0.1249731820761259</v>
      </c>
      <c r="CA31" s="12">
        <v>9.7881618603531229E-2</v>
      </c>
      <c r="CB31" s="12">
        <v>6.5096537119652853E-2</v>
      </c>
      <c r="CC31" s="20">
        <v>0.61599999999999999</v>
      </c>
      <c r="CD31" s="1">
        <v>359.4</v>
      </c>
      <c r="CE31" s="1">
        <v>1.012</v>
      </c>
      <c r="CF31" s="1">
        <v>2.5000000000000001E-2</v>
      </c>
      <c r="CG31" s="1">
        <v>37.5</v>
      </c>
      <c r="CH31" s="1">
        <v>6.0000000000000001E-3</v>
      </c>
      <c r="CI31" s="21">
        <f t="shared" si="20"/>
        <v>0.45259473996690985</v>
      </c>
      <c r="CJ31" s="12">
        <f t="shared" si="21"/>
        <v>0.48097660460373454</v>
      </c>
      <c r="CK31" s="13">
        <f t="shared" si="22"/>
        <v>267.01200000000006</v>
      </c>
      <c r="CL31" s="12">
        <f t="shared" si="23"/>
        <v>1.0279522265118606</v>
      </c>
    </row>
    <row r="32" spans="1:90" x14ac:dyDescent="0.2">
      <c r="A32" s="1" t="s">
        <v>70</v>
      </c>
      <c r="B32" s="1" t="s">
        <v>92</v>
      </c>
      <c r="C32" s="8">
        <v>1165</v>
      </c>
      <c r="D32" s="1" t="s">
        <v>68</v>
      </c>
      <c r="E32" s="1">
        <v>-2</v>
      </c>
      <c r="F32" s="24">
        <v>51.22</v>
      </c>
      <c r="G32" s="3">
        <v>1.0762</v>
      </c>
      <c r="H32" s="3">
        <v>3.1999999999999997</v>
      </c>
      <c r="I32" s="3">
        <v>0.86916666666666664</v>
      </c>
      <c r="J32" s="3">
        <v>5.913333333333334</v>
      </c>
      <c r="K32" s="3">
        <v>0.14750000000000002</v>
      </c>
      <c r="L32" s="3">
        <v>16.103333333333335</v>
      </c>
      <c r="M32" s="3">
        <v>22.066666666666666</v>
      </c>
      <c r="N32" s="3">
        <v>0.23953333333333329</v>
      </c>
      <c r="O32" s="3">
        <f t="shared" si="33"/>
        <v>100.83573333333332</v>
      </c>
      <c r="P32" s="4">
        <f t="shared" si="1"/>
        <v>2.1914487761719785</v>
      </c>
      <c r="Q32" s="4">
        <f t="shared" si="2"/>
        <v>1.8680891774378181</v>
      </c>
      <c r="R32" s="4">
        <f t="shared" si="3"/>
        <v>2.9529557550881883E-2</v>
      </c>
      <c r="S32" s="4">
        <f t="shared" si="4"/>
        <v>0.13755256482744391</v>
      </c>
      <c r="T32" s="4">
        <f t="shared" si="34"/>
        <v>0.1319108225621819</v>
      </c>
      <c r="U32" s="4">
        <f t="shared" si="35"/>
        <v>5.6417422652620119E-3</v>
      </c>
      <c r="V32" s="4">
        <f t="shared" si="7"/>
        <v>2.5063611610560355E-2</v>
      </c>
      <c r="W32" s="4">
        <f t="shared" si="8"/>
        <v>0.18037117539745706</v>
      </c>
      <c r="X32" s="4">
        <f t="shared" si="36"/>
        <v>5.9084992433049877E-2</v>
      </c>
      <c r="Y32" s="4">
        <f t="shared" si="37"/>
        <v>0.12128618296440719</v>
      </c>
      <c r="Z32" s="4">
        <f t="shared" si="11"/>
        <v>4.5566367036759823E-3</v>
      </c>
      <c r="AA32" s="4">
        <f t="shared" si="12"/>
        <v>0.87556457326938997</v>
      </c>
      <c r="AB32" s="4">
        <f t="shared" si="13"/>
        <v>0.86233406435432169</v>
      </c>
      <c r="AC32" s="4">
        <f t="shared" si="14"/>
        <v>1.6938638848451031E-2</v>
      </c>
      <c r="AD32" s="4">
        <f t="shared" si="38"/>
        <v>4</v>
      </c>
      <c r="AE32" s="9">
        <f t="shared" si="39"/>
        <v>0.82918356952572025</v>
      </c>
      <c r="AF32" s="9">
        <f t="shared" si="40"/>
        <v>0.87833065059544257</v>
      </c>
      <c r="AG32" s="9">
        <f t="shared" si="31"/>
        <v>0.75473088966437896</v>
      </c>
      <c r="AH32" s="9">
        <f t="shared" si="32"/>
        <v>0.79946503730478069</v>
      </c>
      <c r="AI32" s="26">
        <v>47.262000000000008</v>
      </c>
      <c r="AJ32" s="10">
        <v>2.6680000000000001</v>
      </c>
      <c r="AK32" s="10">
        <v>13.52</v>
      </c>
      <c r="AL32" s="10">
        <v>8.4620000000000001E-2</v>
      </c>
      <c r="AM32" s="10">
        <v>10.585095862779271</v>
      </c>
      <c r="AN32" s="10">
        <v>1.341045839628761</v>
      </c>
      <c r="AO32" s="10">
        <v>9.1499999999999998E-2</v>
      </c>
      <c r="AP32" s="10">
        <v>0.24464000000000002</v>
      </c>
      <c r="AQ32" s="10">
        <v>6.93</v>
      </c>
      <c r="AR32" s="10">
        <v>9.1939999999999994E-2</v>
      </c>
      <c r="AS32" s="10">
        <v>14.154000000000002</v>
      </c>
      <c r="AT32" s="10">
        <v>2.302</v>
      </c>
      <c r="AU32" s="10">
        <v>0.27964</v>
      </c>
      <c r="AV32" s="11">
        <v>0.23025999999999999</v>
      </c>
      <c r="AW32" s="9">
        <f t="shared" si="18"/>
        <v>0.5116383412790394</v>
      </c>
      <c r="AX32" s="9">
        <f t="shared" si="19"/>
        <v>0.53855280743196732</v>
      </c>
      <c r="AY32" s="21">
        <v>7.9928521477804743E-2</v>
      </c>
      <c r="AZ32" s="12">
        <v>0.13182490318289042</v>
      </c>
      <c r="BA32" s="12">
        <v>0.20022269173591178</v>
      </c>
      <c r="BB32" s="12">
        <v>0.26376617566405391</v>
      </c>
      <c r="BC32" s="12">
        <v>0.39486950597557702</v>
      </c>
      <c r="BD32" s="12">
        <v>0.33967121036569514</v>
      </c>
      <c r="BE32" s="12">
        <v>0.50001775455933695</v>
      </c>
      <c r="BF32" s="12">
        <v>0.52302062624411227</v>
      </c>
      <c r="BG32" s="12">
        <v>0.49814768902621059</v>
      </c>
      <c r="BH32" s="12">
        <v>0.4919115194283063</v>
      </c>
      <c r="BI32" s="12">
        <v>0.50645627437905927</v>
      </c>
      <c r="BJ32" s="12">
        <v>0.48162114405856032</v>
      </c>
      <c r="BK32" s="12">
        <v>0.4801510620431288</v>
      </c>
      <c r="BL32" s="12">
        <v>0.44970643731460841</v>
      </c>
      <c r="BM32" s="12">
        <v>0.43907243914584476</v>
      </c>
      <c r="BN32" s="12">
        <v>7.7653513558848669E-3</v>
      </c>
      <c r="BO32" s="12">
        <v>9.3021058422667266E-3</v>
      </c>
      <c r="BP32" s="12">
        <v>1.5948567940805899E-2</v>
      </c>
      <c r="BQ32" s="12">
        <v>2.2705633308716128E-2</v>
      </c>
      <c r="BR32" s="12">
        <v>2.2221126925360438E-2</v>
      </c>
      <c r="BS32" s="12">
        <v>2.1429657333864458E-2</v>
      </c>
      <c r="BT32" s="12">
        <v>3.471226482187878E-2</v>
      </c>
      <c r="BU32" s="12">
        <v>4.7482164839592257E-2</v>
      </c>
      <c r="BV32" s="12">
        <v>4.9609954458085595E-2</v>
      </c>
      <c r="BW32" s="12">
        <v>3.2237871229291504E-2</v>
      </c>
      <c r="BX32" s="12">
        <v>5.6508954762947455E-2</v>
      </c>
      <c r="BY32" s="12">
        <v>4.7595182533713094E-2</v>
      </c>
      <c r="BZ32" s="12">
        <v>6.4314842347792986E-2</v>
      </c>
      <c r="CA32" s="12">
        <v>5.2199007512680293E-2</v>
      </c>
      <c r="CB32" s="12">
        <v>4.6531749156052654E-2</v>
      </c>
      <c r="CC32" s="20">
        <v>0.52500000000000002</v>
      </c>
      <c r="CD32" s="1">
        <v>341.4</v>
      </c>
      <c r="CE32" s="1">
        <v>1.0269999999999999</v>
      </c>
      <c r="CF32" s="1">
        <v>1.4999999999999999E-2</v>
      </c>
      <c r="CG32" s="1">
        <v>25.3</v>
      </c>
      <c r="CH32" s="1">
        <v>4.0000000000000001E-3</v>
      </c>
      <c r="CI32" s="21">
        <f t="shared" si="20"/>
        <v>0.42273944422366055</v>
      </c>
      <c r="CJ32" s="12">
        <f t="shared" si="21"/>
        <v>0.42007867312076957</v>
      </c>
      <c r="CK32" s="13">
        <f t="shared" si="22"/>
        <v>266.83200000000005</v>
      </c>
      <c r="CL32" s="12">
        <f t="shared" si="23"/>
        <v>1.0314886534562113</v>
      </c>
    </row>
    <row r="33" spans="1:90" x14ac:dyDescent="0.2">
      <c r="A33" s="1" t="s">
        <v>70</v>
      </c>
      <c r="B33" s="1" t="s">
        <v>93</v>
      </c>
      <c r="C33" s="8">
        <v>1165</v>
      </c>
      <c r="D33" s="1" t="s">
        <v>67</v>
      </c>
      <c r="E33" s="1">
        <v>-4</v>
      </c>
      <c r="F33" s="24">
        <v>49.186727272727268</v>
      </c>
      <c r="G33" s="3">
        <v>1.5745474545454543</v>
      </c>
      <c r="H33" s="3">
        <v>4.9536647272727272</v>
      </c>
      <c r="I33" s="3">
        <v>1.0195127272727271</v>
      </c>
      <c r="J33" s="3">
        <v>5.4867538181818185</v>
      </c>
      <c r="K33" s="3">
        <v>0.14181109090909089</v>
      </c>
      <c r="L33" s="3">
        <v>15.098274909090907</v>
      </c>
      <c r="M33" s="3">
        <v>21.368883636363634</v>
      </c>
      <c r="N33" s="3">
        <v>0.26086574545454549</v>
      </c>
      <c r="O33" s="3">
        <f t="shared" si="33"/>
        <v>99.091041381818172</v>
      </c>
      <c r="P33" s="4">
        <f t="shared" si="1"/>
        <v>2.2329596069841293</v>
      </c>
      <c r="Q33" s="4">
        <f t="shared" si="2"/>
        <v>1.827912911489276</v>
      </c>
      <c r="R33" s="4">
        <f t="shared" si="3"/>
        <v>4.4021947303387862E-2</v>
      </c>
      <c r="S33" s="4">
        <f t="shared" si="4"/>
        <v>0.21696759103875041</v>
      </c>
      <c r="T33" s="4">
        <f t="shared" si="34"/>
        <v>0.17208708851072396</v>
      </c>
      <c r="U33" s="4">
        <f t="shared" si="35"/>
        <v>4.4880502528026445E-2</v>
      </c>
      <c r="V33" s="4">
        <f t="shared" si="7"/>
        <v>2.9955928454211099E-2</v>
      </c>
      <c r="W33" s="4">
        <f t="shared" si="8"/>
        <v>0.17052960748090953</v>
      </c>
      <c r="X33" s="4">
        <f t="shared" si="36"/>
        <v>2.8003356395878143E-2</v>
      </c>
      <c r="Y33" s="4">
        <f t="shared" si="37"/>
        <v>0.14252625108503139</v>
      </c>
      <c r="Z33" s="4">
        <f t="shared" si="11"/>
        <v>4.4638760300876002E-3</v>
      </c>
      <c r="AA33" s="4">
        <f t="shared" si="12"/>
        <v>0.83646788257392313</v>
      </c>
      <c r="AB33" s="4">
        <f t="shared" si="13"/>
        <v>0.85088366215528599</v>
      </c>
      <c r="AC33" s="4">
        <f t="shared" si="14"/>
        <v>1.8796593474169041E-2</v>
      </c>
      <c r="AD33" s="4">
        <f t="shared" si="38"/>
        <v>4.0000000000000009</v>
      </c>
      <c r="AE33" s="9">
        <f t="shared" si="39"/>
        <v>0.83065537981467674</v>
      </c>
      <c r="AF33" s="9">
        <f t="shared" si="40"/>
        <v>0.85441562294929718</v>
      </c>
      <c r="AG33" s="9">
        <f t="shared" si="31"/>
        <v>0.74523095717004739</v>
      </c>
      <c r="AH33" s="9">
        <f t="shared" si="32"/>
        <v>0.76654770195265121</v>
      </c>
      <c r="AI33" s="26">
        <v>47.577500000000001</v>
      </c>
      <c r="AJ33" s="10">
        <v>2.9699999999999998</v>
      </c>
      <c r="AK33" s="10">
        <v>13.540000000000001</v>
      </c>
      <c r="AL33" s="10">
        <v>5.3774999999999996E-2</v>
      </c>
      <c r="AM33" s="10">
        <v>11.105445338082871</v>
      </c>
      <c r="AN33" s="10">
        <v>0.55229994319767384</v>
      </c>
      <c r="AO33" s="10">
        <v>0</v>
      </c>
      <c r="AP33" s="10">
        <v>0.23392499999999999</v>
      </c>
      <c r="AQ33" s="10">
        <v>7.0399999999999991</v>
      </c>
      <c r="AR33" s="10">
        <v>2.085E-2</v>
      </c>
      <c r="AS33" s="10">
        <v>13.004999999999999</v>
      </c>
      <c r="AT33" s="10">
        <v>2.4050000000000002</v>
      </c>
      <c r="AU33" s="10">
        <v>0.22952500000000001</v>
      </c>
      <c r="AV33" s="11">
        <v>0.22484999999999999</v>
      </c>
      <c r="AW33" s="9">
        <f t="shared" si="18"/>
        <v>0.51961499935124833</v>
      </c>
      <c r="AX33" s="9">
        <f t="shared" si="19"/>
        <v>0.53053139101849356</v>
      </c>
      <c r="AY33" s="21">
        <v>9.9526005036859516E-2</v>
      </c>
      <c r="AZ33" s="12">
        <v>0.15555240476713136</v>
      </c>
      <c r="BA33" s="12">
        <v>0.22975293234072189</v>
      </c>
      <c r="BB33" s="12">
        <v>0.3140155566017569</v>
      </c>
      <c r="BC33" s="12">
        <v>0.47021021482663894</v>
      </c>
      <c r="BD33" s="12">
        <v>0.30628328257010135</v>
      </c>
      <c r="BE33" s="12">
        <v>0.56713917603978159</v>
      </c>
      <c r="BF33" s="12">
        <v>0.56387752233623667</v>
      </c>
      <c r="BG33" s="12">
        <v>0.59764193466036641</v>
      </c>
      <c r="BH33" s="12">
        <v>0.55713240472990833</v>
      </c>
      <c r="BI33" s="12">
        <v>0.56753136722028863</v>
      </c>
      <c r="BJ33" s="12">
        <v>0.56765654714588532</v>
      </c>
      <c r="BK33" s="12">
        <v>0.56097686382731193</v>
      </c>
      <c r="BL33" s="12">
        <v>0.54761721845540567</v>
      </c>
      <c r="BM33" s="12">
        <v>0.5392955491930771</v>
      </c>
      <c r="BN33" s="12">
        <v>1.6568647107095269E-2</v>
      </c>
      <c r="BO33" s="12">
        <v>2.6880695779501976E-2</v>
      </c>
      <c r="BP33" s="12">
        <v>4.0158184477218195E-2</v>
      </c>
      <c r="BQ33" s="12">
        <v>3.7621856878113674E-2</v>
      </c>
      <c r="BR33" s="12">
        <v>7.2801482007556831E-2</v>
      </c>
      <c r="BS33" s="12">
        <v>3.5568754727631498E-2</v>
      </c>
      <c r="BT33" s="12">
        <v>5.619857000852465E-2</v>
      </c>
      <c r="BU33" s="12">
        <v>8.2372286545178947E-2</v>
      </c>
      <c r="BV33" s="12">
        <v>0.11391502815291808</v>
      </c>
      <c r="BW33" s="12">
        <v>7.0244609697280219E-2</v>
      </c>
      <c r="BX33" s="12">
        <v>7.2451535549791335E-2</v>
      </c>
      <c r="BY33" s="12">
        <v>7.9167292614160625E-2</v>
      </c>
      <c r="BZ33" s="12">
        <v>0.1113474652407168</v>
      </c>
      <c r="CA33" s="12">
        <v>9.6790688836467034E-2</v>
      </c>
      <c r="CB33" s="12">
        <v>0.10081124455785979</v>
      </c>
      <c r="CC33" s="20">
        <v>0.60099999999999998</v>
      </c>
      <c r="CD33" s="1">
        <v>315.7</v>
      </c>
      <c r="CE33" s="1">
        <v>1.024</v>
      </c>
      <c r="CF33" s="1">
        <v>2.9000000000000001E-2</v>
      </c>
      <c r="CG33" s="1">
        <v>45.3</v>
      </c>
      <c r="CH33" s="1">
        <v>8.0000000000000002E-3</v>
      </c>
      <c r="CI33" s="21">
        <f t="shared" si="20"/>
        <v>0.43480307485638547</v>
      </c>
      <c r="CJ33" s="12">
        <f t="shared" si="21"/>
        <v>0.43159232672451886</v>
      </c>
      <c r="CK33" s="13">
        <f t="shared" si="22"/>
        <v>266.83200000000005</v>
      </c>
      <c r="CL33" s="12">
        <f t="shared" si="23"/>
        <v>1.028720299735475</v>
      </c>
    </row>
    <row r="34" spans="1:90" x14ac:dyDescent="0.2">
      <c r="A34" s="1" t="s">
        <v>70</v>
      </c>
      <c r="B34" s="1" t="s">
        <v>94</v>
      </c>
      <c r="C34" s="8">
        <v>1170</v>
      </c>
      <c r="D34" s="1" t="s">
        <v>67</v>
      </c>
      <c r="E34" s="1">
        <v>-4</v>
      </c>
      <c r="F34" s="24">
        <v>49.910000000000004</v>
      </c>
      <c r="G34" s="3">
        <v>1.1637833333333332</v>
      </c>
      <c r="H34" s="3">
        <v>4.9916666666666663</v>
      </c>
      <c r="I34" s="3">
        <v>1.4642833333333334</v>
      </c>
      <c r="J34" s="3">
        <v>5.1033333333333326</v>
      </c>
      <c r="K34" s="3">
        <v>0.13125000000000001</v>
      </c>
      <c r="L34" s="3">
        <v>15.284999999999998</v>
      </c>
      <c r="M34" s="3">
        <v>21.618333333333336</v>
      </c>
      <c r="N34" s="3">
        <v>0.24396666666666669</v>
      </c>
      <c r="O34" s="3">
        <f t="shared" si="33"/>
        <v>99.911616666666674</v>
      </c>
      <c r="P34" s="4">
        <f t="shared" si="1"/>
        <v>2.2125279175100512</v>
      </c>
      <c r="Q34" s="4">
        <f t="shared" si="2"/>
        <v>1.8378202636708496</v>
      </c>
      <c r="R34" s="4">
        <f t="shared" si="3"/>
        <v>3.2239887750045763E-2</v>
      </c>
      <c r="S34" s="4">
        <f t="shared" si="4"/>
        <v>0.21663155958346339</v>
      </c>
      <c r="T34" s="4">
        <f t="shared" si="34"/>
        <v>0.16217973632915039</v>
      </c>
      <c r="U34" s="4">
        <f t="shared" si="35"/>
        <v>5.4451823254312998E-2</v>
      </c>
      <c r="V34" s="4">
        <f t="shared" si="7"/>
        <v>4.2630766805419711E-2</v>
      </c>
      <c r="W34" s="4">
        <f t="shared" si="8"/>
        <v>0.1571614931082139</v>
      </c>
      <c r="X34" s="4">
        <f t="shared" si="36"/>
        <v>1.803545868669687E-2</v>
      </c>
      <c r="Y34" s="4">
        <f t="shared" si="37"/>
        <v>0.13912603442151703</v>
      </c>
      <c r="Z34" s="4">
        <f t="shared" si="11"/>
        <v>4.0936351345286616E-3</v>
      </c>
      <c r="AA34" s="4">
        <f t="shared" si="12"/>
        <v>0.83906436469770818</v>
      </c>
      <c r="AB34" s="4">
        <f t="shared" si="13"/>
        <v>0.85293994133239637</v>
      </c>
      <c r="AC34" s="4">
        <f t="shared" si="14"/>
        <v>1.7418087917375036E-2</v>
      </c>
      <c r="AD34" s="4">
        <f t="shared" si="38"/>
        <v>4.0000000000000009</v>
      </c>
      <c r="AE34" s="9">
        <f t="shared" si="39"/>
        <v>0.84224310995666707</v>
      </c>
      <c r="AF34" s="9">
        <f t="shared" si="40"/>
        <v>0.85777203032580585</v>
      </c>
      <c r="AG34" s="9">
        <f t="shared" si="31"/>
        <v>0.74528572656833103</v>
      </c>
      <c r="AH34" s="9">
        <f t="shared" si="32"/>
        <v>0.75902698792543588</v>
      </c>
      <c r="AI34" s="26">
        <v>47.573333333333323</v>
      </c>
      <c r="AJ34" s="10">
        <v>2.4683333333333337</v>
      </c>
      <c r="AK34" s="10">
        <v>13.693333333333333</v>
      </c>
      <c r="AL34" s="10">
        <v>8.1500000000000003E-2</v>
      </c>
      <c r="AM34" s="10">
        <v>10.660536122339861</v>
      </c>
      <c r="AN34" s="10">
        <v>0.52905020862718544</v>
      </c>
      <c r="AO34" s="10">
        <v>0</v>
      </c>
      <c r="AP34" s="10">
        <v>0.21101666666666666</v>
      </c>
      <c r="AQ34" s="10">
        <v>7.1966666666666663</v>
      </c>
      <c r="AR34" s="10">
        <v>1.29E-2</v>
      </c>
      <c r="AS34" s="10">
        <v>13.201666666666668</v>
      </c>
      <c r="AT34" s="10">
        <v>2.1933333333333329</v>
      </c>
      <c r="AU34" s="10">
        <v>0.21063333333333334</v>
      </c>
      <c r="AV34" s="11">
        <v>0.17755000000000001</v>
      </c>
      <c r="AW34" s="9">
        <f t="shared" si="18"/>
        <v>0.53531302914626067</v>
      </c>
      <c r="AX34" s="9">
        <f t="shared" si="19"/>
        <v>0.5461617517362849</v>
      </c>
      <c r="AY34" s="21">
        <v>0.15118424988937795</v>
      </c>
      <c r="AZ34" s="12">
        <v>0.13355936197052373</v>
      </c>
      <c r="BA34" s="12">
        <v>0.19099784315339319</v>
      </c>
      <c r="BB34" s="12">
        <v>0.24714996441873724</v>
      </c>
      <c r="BC34" s="12">
        <v>0.44585894520143599</v>
      </c>
      <c r="BD34" s="12">
        <v>0.32403790217382505</v>
      </c>
      <c r="BE34" s="12">
        <v>0.49028524687906783</v>
      </c>
      <c r="BF34" s="12">
        <v>0.62835342222328328</v>
      </c>
      <c r="BG34" s="12">
        <v>0.57499617267741288</v>
      </c>
      <c r="BH34" s="12">
        <v>0.41235025009009668</v>
      </c>
      <c r="BI34" s="12">
        <v>0.63048224007705755</v>
      </c>
      <c r="BJ34" s="12">
        <v>0.37482521433927002</v>
      </c>
      <c r="BK34" s="12"/>
      <c r="BL34" s="12">
        <v>0.63887806911678025</v>
      </c>
      <c r="BM34" s="12">
        <v>0.46602265530114834</v>
      </c>
      <c r="BN34" s="12">
        <v>8.8455227817241938E-3</v>
      </c>
      <c r="BO34" s="12">
        <v>3.8819371639411031E-3</v>
      </c>
      <c r="BP34" s="12">
        <v>6.5687427289879193E-3</v>
      </c>
      <c r="BQ34" s="12">
        <v>1.1024449894700089E-2</v>
      </c>
      <c r="BR34" s="12">
        <v>5.6394692837513978E-2</v>
      </c>
      <c r="BS34" s="12">
        <v>2.2205237469257125E-2</v>
      </c>
      <c r="BT34" s="12">
        <v>2.5827008706912992E-2</v>
      </c>
      <c r="BU34" s="12">
        <v>6.7929788136549887E-2</v>
      </c>
      <c r="BV34" s="12">
        <v>5.0148685413516969E-2</v>
      </c>
      <c r="BW34" s="12">
        <v>1.9919583871304339E-2</v>
      </c>
      <c r="BX34" s="12">
        <v>0.11588111753761096</v>
      </c>
      <c r="BY34" s="12">
        <v>7.5567799202574268E-2</v>
      </c>
      <c r="BZ34" s="12"/>
      <c r="CA34" s="12">
        <v>0.14237639941133279</v>
      </c>
      <c r="CB34" s="12">
        <v>5.4788747545551512E-2</v>
      </c>
      <c r="CC34" s="20">
        <v>0.47299999999999998</v>
      </c>
      <c r="CD34" s="1">
        <v>261.39999999999998</v>
      </c>
      <c r="CE34" s="1">
        <v>1.018</v>
      </c>
      <c r="CF34" s="1">
        <v>1.4999999999999999E-2</v>
      </c>
      <c r="CG34" s="1">
        <v>26.5</v>
      </c>
      <c r="CH34" s="1">
        <v>7.0000000000000001E-3</v>
      </c>
      <c r="CI34" s="21">
        <f t="shared" si="20"/>
        <v>0.43653185776954989</v>
      </c>
      <c r="CJ34" s="12">
        <f t="shared" si="21"/>
        <v>0.43731562882267244</v>
      </c>
      <c r="CK34" s="13">
        <f t="shared" si="22"/>
        <v>266.65200000000004</v>
      </c>
      <c r="CL34" s="12">
        <f t="shared" si="23"/>
        <v>1.0283699330833007</v>
      </c>
    </row>
    <row r="35" spans="1:90" x14ac:dyDescent="0.2">
      <c r="A35" s="1" t="s">
        <v>70</v>
      </c>
      <c r="B35" s="1" t="s">
        <v>95</v>
      </c>
      <c r="C35" s="8">
        <v>1170</v>
      </c>
      <c r="D35" s="1" t="s">
        <v>67</v>
      </c>
      <c r="E35" s="1">
        <v>-3</v>
      </c>
      <c r="F35" s="24">
        <v>49.229420000000005</v>
      </c>
      <c r="G35" s="3">
        <v>1.3492999999999999</v>
      </c>
      <c r="H35" s="3">
        <v>5.5060000000000002</v>
      </c>
      <c r="I35" s="3">
        <v>1.4511600000000002</v>
      </c>
      <c r="J35" s="3">
        <v>5.5200000000000005</v>
      </c>
      <c r="K35" s="3">
        <v>0.13252000000000003</v>
      </c>
      <c r="L35" s="3">
        <v>15.331999999999999</v>
      </c>
      <c r="M35" s="3">
        <v>20.636000000000003</v>
      </c>
      <c r="N35" s="3">
        <v>0.24759999999999999</v>
      </c>
      <c r="O35" s="3">
        <f t="shared" si="33"/>
        <v>99.404000000000025</v>
      </c>
      <c r="P35" s="4">
        <f t="shared" si="1"/>
        <v>2.2242211808804568</v>
      </c>
      <c r="Q35" s="4">
        <f t="shared" si="2"/>
        <v>1.8223399575019137</v>
      </c>
      <c r="R35" s="4">
        <f t="shared" si="3"/>
        <v>3.7576741825309581E-2</v>
      </c>
      <c r="S35" s="4">
        <f t="shared" si="4"/>
        <v>0.24021580027907766</v>
      </c>
      <c r="T35" s="4">
        <f t="shared" si="34"/>
        <v>0.17766004249808631</v>
      </c>
      <c r="U35" s="4">
        <f t="shared" si="35"/>
        <v>6.2555757780991345E-2</v>
      </c>
      <c r="V35" s="4">
        <f t="shared" si="7"/>
        <v>4.247198285234071E-2</v>
      </c>
      <c r="W35" s="4">
        <f t="shared" si="8"/>
        <v>0.17089151532410221</v>
      </c>
      <c r="X35" s="4">
        <f t="shared" si="36"/>
        <v>1.5249735237993889E-2</v>
      </c>
      <c r="Y35" s="4">
        <f t="shared" si="37"/>
        <v>0.15564178008610832</v>
      </c>
      <c r="Z35" s="4">
        <f t="shared" si="11"/>
        <v>4.1550902321784962E-3</v>
      </c>
      <c r="AA35" s="4">
        <f t="shared" si="12"/>
        <v>0.84609252314251726</v>
      </c>
      <c r="AB35" s="4">
        <f t="shared" si="13"/>
        <v>0.8184854718187009</v>
      </c>
      <c r="AC35" s="4">
        <f t="shared" si="14"/>
        <v>1.7770917023859498E-2</v>
      </c>
      <c r="AD35" s="4">
        <f t="shared" si="38"/>
        <v>4</v>
      </c>
      <c r="AE35" s="9">
        <f t="shared" si="39"/>
        <v>0.83196244104109263</v>
      </c>
      <c r="AF35" s="9">
        <f t="shared" si="40"/>
        <v>0.8446276826255531</v>
      </c>
      <c r="AG35" s="9">
        <f t="shared" si="31"/>
        <v>0.73189609861292326</v>
      </c>
      <c r="AH35" s="9">
        <f t="shared" si="32"/>
        <v>0.7430379969083043</v>
      </c>
      <c r="AI35" s="26">
        <v>47.475050000000003</v>
      </c>
      <c r="AJ35" s="10">
        <v>2.5366666666666666</v>
      </c>
      <c r="AK35" s="10">
        <v>13.563333333333333</v>
      </c>
      <c r="AL35" s="10">
        <v>7.7733333333333335E-2</v>
      </c>
      <c r="AM35" s="10">
        <v>10.642906992401079</v>
      </c>
      <c r="AN35" s="10">
        <v>0.83012887167942384</v>
      </c>
      <c r="AO35" s="10">
        <v>0</v>
      </c>
      <c r="AP35" s="10">
        <v>0.19466666666666668</v>
      </c>
      <c r="AQ35" s="10">
        <v>7.3233333333333333</v>
      </c>
      <c r="AR35" s="10">
        <v>1.5766666666666668E-2</v>
      </c>
      <c r="AS35" s="10">
        <v>13.156666666666666</v>
      </c>
      <c r="AT35" s="10">
        <v>2.2949999999999999</v>
      </c>
      <c r="AU35" s="10">
        <v>0.19833333333333336</v>
      </c>
      <c r="AV35" s="11">
        <v>0.17428333333333335</v>
      </c>
      <c r="AW35" s="9">
        <f t="shared" si="18"/>
        <v>0.53405881905642716</v>
      </c>
      <c r="AX35" s="9">
        <f t="shared" si="19"/>
        <v>0.55089240328001809</v>
      </c>
      <c r="AY35" s="21">
        <v>0.11017467210426457</v>
      </c>
      <c r="AZ35" s="12">
        <v>0.15310025090847587</v>
      </c>
      <c r="BA35" s="12">
        <v>0.21084019081516661</v>
      </c>
      <c r="BB35" s="12">
        <v>0.27934321069350559</v>
      </c>
      <c r="BC35" s="12">
        <v>0.39427584055725479</v>
      </c>
      <c r="BD35" s="12">
        <v>0.36451245717748454</v>
      </c>
      <c r="BE35" s="12">
        <v>0.4831421999526801</v>
      </c>
      <c r="BF35" s="12">
        <v>0.49253628033996927</v>
      </c>
      <c r="BG35" s="12">
        <v>0.49653646202986762</v>
      </c>
      <c r="BH35" s="12">
        <v>0.47331768313738898</v>
      </c>
      <c r="BI35" s="12">
        <v>0.52229064845806539</v>
      </c>
      <c r="BJ35" s="12">
        <v>0.50418569690425041</v>
      </c>
      <c r="BK35" s="12">
        <v>0.48835012227220231</v>
      </c>
      <c r="BL35" s="12">
        <v>0.44821630404388574</v>
      </c>
      <c r="BM35" s="12">
        <v>0.45067799627362065</v>
      </c>
      <c r="BN35" s="12">
        <v>5.0798627602891312E-2</v>
      </c>
      <c r="BO35" s="12">
        <v>4.2594912087674415E-2</v>
      </c>
      <c r="BP35" s="12">
        <v>4.5536317759335317E-2</v>
      </c>
      <c r="BQ35" s="12">
        <v>4.1033957290841742E-2</v>
      </c>
      <c r="BR35" s="12">
        <v>9.2310123284407034E-2</v>
      </c>
      <c r="BS35" s="12">
        <v>6.2356124371139347E-2</v>
      </c>
      <c r="BT35" s="12">
        <v>8.9270090686778825E-2</v>
      </c>
      <c r="BU35" s="12">
        <v>8.2780747178668901E-2</v>
      </c>
      <c r="BV35" s="12">
        <v>8.5529910801948897E-2</v>
      </c>
      <c r="BW35" s="12">
        <v>6.5435604377401022E-2</v>
      </c>
      <c r="BX35" s="12">
        <v>0.10980033848155732</v>
      </c>
      <c r="BY35" s="12">
        <v>0.13829070033702426</v>
      </c>
      <c r="BZ35" s="12">
        <v>0.10569910188266449</v>
      </c>
      <c r="CA35" s="12">
        <v>0.16505937289710132</v>
      </c>
      <c r="CB35" s="12">
        <v>6.1168008204377719E-2</v>
      </c>
      <c r="CC35" s="20">
        <v>0.50700000000000001</v>
      </c>
      <c r="CD35" s="1">
        <v>252.2</v>
      </c>
      <c r="CE35" s="1">
        <v>1.0189999999999999</v>
      </c>
      <c r="CF35" s="1">
        <v>3.2000000000000001E-2</v>
      </c>
      <c r="CG35" s="1">
        <v>63.5</v>
      </c>
      <c r="CH35" s="1">
        <v>1.2E-2</v>
      </c>
      <c r="CI35" s="21">
        <f t="shared" si="20"/>
        <v>0.44347648081421875</v>
      </c>
      <c r="CJ35" s="12">
        <f t="shared" si="21"/>
        <v>0.45059533816974617</v>
      </c>
      <c r="CK35" s="13">
        <f t="shared" si="22"/>
        <v>266.65200000000004</v>
      </c>
      <c r="CL35" s="12">
        <f t="shared" si="23"/>
        <v>1.0256481829650224</v>
      </c>
    </row>
    <row r="36" spans="1:90" x14ac:dyDescent="0.2">
      <c r="A36" s="1" t="s">
        <v>70</v>
      </c>
      <c r="B36" s="1" t="s">
        <v>96</v>
      </c>
      <c r="C36" s="8">
        <v>1170</v>
      </c>
      <c r="D36" s="1" t="s">
        <v>67</v>
      </c>
      <c r="E36" s="1">
        <v>-2</v>
      </c>
      <c r="F36" s="24">
        <v>50.597749999999998</v>
      </c>
      <c r="G36" s="3">
        <v>1.1986000000000001</v>
      </c>
      <c r="H36" s="3">
        <v>4.46</v>
      </c>
      <c r="I36" s="3">
        <v>1.3010999999999999</v>
      </c>
      <c r="J36" s="3">
        <v>5.0599999999999996</v>
      </c>
      <c r="K36" s="3">
        <v>0.1027</v>
      </c>
      <c r="L36" s="3">
        <v>15.37</v>
      </c>
      <c r="M36" s="3">
        <v>21.88</v>
      </c>
      <c r="N36" s="3">
        <v>0.25869999999999999</v>
      </c>
      <c r="O36" s="3">
        <f t="shared" si="33"/>
        <v>100.22884999999999</v>
      </c>
      <c r="P36" s="4">
        <f t="shared" si="1"/>
        <v>2.205755293436078</v>
      </c>
      <c r="Q36" s="4">
        <f t="shared" si="2"/>
        <v>1.8574419148962371</v>
      </c>
      <c r="R36" s="4">
        <f t="shared" si="3"/>
        <v>3.3102762025773891E-2</v>
      </c>
      <c r="S36" s="4">
        <f t="shared" si="4"/>
        <v>0.19296546019094982</v>
      </c>
      <c r="T36" s="4">
        <f t="shared" si="34"/>
        <v>0.14255808510376289</v>
      </c>
      <c r="U36" s="4">
        <f t="shared" si="35"/>
        <v>5.0407375087186929E-2</v>
      </c>
      <c r="V36" s="4">
        <f t="shared" si="7"/>
        <v>3.776393773737672E-2</v>
      </c>
      <c r="W36" s="4">
        <f t="shared" si="8"/>
        <v>0.15535001440304202</v>
      </c>
      <c r="X36" s="4">
        <f t="shared" si="36"/>
        <v>6.5946905348575058E-3</v>
      </c>
      <c r="Y36" s="4">
        <f t="shared" si="37"/>
        <v>0.14875532386818452</v>
      </c>
      <c r="Z36" s="4">
        <f t="shared" si="11"/>
        <v>3.1933670054961403E-3</v>
      </c>
      <c r="AA36" s="4">
        <f t="shared" si="12"/>
        <v>0.84114772013677008</v>
      </c>
      <c r="AB36" s="4">
        <f t="shared" si="13"/>
        <v>0.86062138129714649</v>
      </c>
      <c r="AC36" s="4">
        <f t="shared" si="14"/>
        <v>1.8413442307207963E-2</v>
      </c>
      <c r="AD36" s="4">
        <f t="shared" si="38"/>
        <v>4.0000000000000009</v>
      </c>
      <c r="AE36" s="9">
        <f t="shared" si="39"/>
        <v>0.84410399640819711</v>
      </c>
      <c r="AF36" s="9">
        <f t="shared" si="40"/>
        <v>0.84972738010143956</v>
      </c>
      <c r="AG36" s="9">
        <f t="shared" si="31"/>
        <v>0.76411163424887707</v>
      </c>
      <c r="AH36" s="9">
        <f t="shared" si="32"/>
        <v>0.76920211234415437</v>
      </c>
      <c r="AI36" s="26">
        <v>47.794658333333331</v>
      </c>
      <c r="AJ36" s="10">
        <v>2.4650000000000003</v>
      </c>
      <c r="AK36" s="10">
        <v>13.63</v>
      </c>
      <c r="AL36" s="10">
        <v>6.8283333333333321E-2</v>
      </c>
      <c r="AM36" s="10">
        <v>10.22974147380979</v>
      </c>
      <c r="AN36" s="10">
        <v>1.2503257040191829</v>
      </c>
      <c r="AO36" s="10">
        <v>0</v>
      </c>
      <c r="AP36" s="10">
        <v>0.20558333333333334</v>
      </c>
      <c r="AQ36" s="10">
        <v>7.4966666666666661</v>
      </c>
      <c r="AR36" s="10">
        <v>9.0249999999999983E-3</v>
      </c>
      <c r="AS36" s="10">
        <v>13.251666666666665</v>
      </c>
      <c r="AT36" s="10">
        <v>2.2349999999999999</v>
      </c>
      <c r="AU36" s="10">
        <v>0.19516666666666668</v>
      </c>
      <c r="AV36" s="11">
        <v>0.17848333333333335</v>
      </c>
      <c r="AW36" s="9">
        <f t="shared" si="18"/>
        <v>0.54064089757483513</v>
      </c>
      <c r="AX36" s="9">
        <f t="shared" si="19"/>
        <v>0.56642115965214901</v>
      </c>
      <c r="AY36" s="21">
        <v>9.9618514705474573E-2</v>
      </c>
      <c r="AZ36" s="12">
        <v>0.1476127631515779</v>
      </c>
      <c r="BA36" s="12">
        <v>0.20604060337063157</v>
      </c>
      <c r="BB36" s="12">
        <v>0.29228863072259864</v>
      </c>
      <c r="BC36" s="12">
        <v>0.42995185080097131</v>
      </c>
      <c r="BD36" s="12">
        <v>0.31497195779037668</v>
      </c>
      <c r="BE36" s="12">
        <v>0.45961705854301071</v>
      </c>
      <c r="BF36" s="12">
        <v>0.50190036732985222</v>
      </c>
      <c r="BG36" s="12">
        <v>0.56511736124349121</v>
      </c>
      <c r="BH36" s="12">
        <v>0.49519945523663939</v>
      </c>
      <c r="BI36" s="12">
        <v>0.56025513600948873</v>
      </c>
      <c r="BJ36" s="12">
        <v>0.45186872415605556</v>
      </c>
      <c r="BK36" s="12">
        <v>0.42305473538580318</v>
      </c>
      <c r="BL36" s="12">
        <v>0.57129248173274394</v>
      </c>
      <c r="BM36" s="12">
        <v>0.48657787087865295</v>
      </c>
      <c r="BN36" s="12">
        <v>2.7517641666538171E-2</v>
      </c>
      <c r="BO36" s="12">
        <v>2.9937137322902138E-2</v>
      </c>
      <c r="BP36" s="12">
        <v>3.8505547784267909E-2</v>
      </c>
      <c r="BQ36" s="12">
        <v>4.9089980381593873E-2</v>
      </c>
      <c r="BR36" s="12">
        <v>5.3905777316110307E-2</v>
      </c>
      <c r="BS36" s="12">
        <v>3.9929715996899526E-2</v>
      </c>
      <c r="BT36" s="12">
        <v>3.1007903723485164E-2</v>
      </c>
      <c r="BU36" s="12">
        <v>0.10519038890596248</v>
      </c>
      <c r="BV36" s="12">
        <v>0.12516417317898501</v>
      </c>
      <c r="BW36" s="12">
        <v>3.9936525571154569E-2</v>
      </c>
      <c r="BX36" s="12">
        <v>0.15708214869049045</v>
      </c>
      <c r="BY36" s="12">
        <v>0.11452663224283129</v>
      </c>
      <c r="BZ36" s="12">
        <v>8.2278802955254943E-2</v>
      </c>
      <c r="CA36" s="12">
        <v>0.15092538781178566</v>
      </c>
      <c r="CB36" s="12">
        <v>7.8262235001317099E-2</v>
      </c>
      <c r="CC36" s="20">
        <v>0.51200000000000001</v>
      </c>
      <c r="CD36" s="1">
        <v>271.8</v>
      </c>
      <c r="CE36" s="1">
        <v>1.0209999999999999</v>
      </c>
      <c r="CF36" s="1">
        <v>2.3E-2</v>
      </c>
      <c r="CG36" s="1">
        <v>47.9</v>
      </c>
      <c r="CH36" s="1">
        <v>0.01</v>
      </c>
      <c r="CI36" s="21">
        <f t="shared" si="20"/>
        <v>0.43001441750169744</v>
      </c>
      <c r="CJ36" s="12">
        <f t="shared" si="21"/>
        <v>0.44753801803195786</v>
      </c>
      <c r="CK36" s="13">
        <f t="shared" si="22"/>
        <v>266.65200000000004</v>
      </c>
      <c r="CL36" s="12">
        <f t="shared" si="23"/>
        <v>1.0290908564174623</v>
      </c>
    </row>
    <row r="37" spans="1:90" x14ac:dyDescent="0.2">
      <c r="A37" s="1" t="s">
        <v>70</v>
      </c>
      <c r="B37" s="1" t="s">
        <v>96</v>
      </c>
      <c r="C37" s="8">
        <v>1170</v>
      </c>
      <c r="D37" s="1" t="s">
        <v>68</v>
      </c>
      <c r="E37" s="1">
        <v>-2</v>
      </c>
      <c r="F37" s="24">
        <v>53.0642</v>
      </c>
      <c r="G37" s="3">
        <v>0.73540000000000005</v>
      </c>
      <c r="H37" s="3">
        <v>2.15</v>
      </c>
      <c r="I37" s="3">
        <v>0.63680000000000003</v>
      </c>
      <c r="J37" s="3">
        <v>5.17</v>
      </c>
      <c r="K37" s="3">
        <v>0.12759999999999999</v>
      </c>
      <c r="L37" s="3">
        <v>17.07</v>
      </c>
      <c r="M37" s="3">
        <v>21.15</v>
      </c>
      <c r="N37" s="3">
        <v>0.21659999999999999</v>
      </c>
      <c r="O37" s="3">
        <f t="shared" si="33"/>
        <v>100.32060000000001</v>
      </c>
      <c r="P37" s="4">
        <f t="shared" si="1"/>
        <v>2.1925985273103863</v>
      </c>
      <c r="Q37" s="4">
        <f t="shared" si="2"/>
        <v>1.936365988298502</v>
      </c>
      <c r="R37" s="4">
        <f t="shared" si="3"/>
        <v>2.0189026218388799E-2</v>
      </c>
      <c r="S37" s="4">
        <f t="shared" si="4"/>
        <v>9.2466616982970901E-2</v>
      </c>
      <c r="T37" s="4">
        <f t="shared" si="34"/>
        <v>6.3634011701497961E-2</v>
      </c>
      <c r="U37" s="4">
        <f t="shared" si="35"/>
        <v>2.8832605281472939E-2</v>
      </c>
      <c r="V37" s="4">
        <f t="shared" si="7"/>
        <v>1.8372634641181829E-2</v>
      </c>
      <c r="W37" s="4">
        <f t="shared" si="8"/>
        <v>0.15778042154909452</v>
      </c>
      <c r="X37" s="4">
        <f t="shared" si="36"/>
        <v>0</v>
      </c>
      <c r="Y37" s="4">
        <f t="shared" si="37"/>
        <v>0.15778042154909452</v>
      </c>
      <c r="Z37" s="4">
        <f t="shared" si="11"/>
        <v>3.9439450236094225E-3</v>
      </c>
      <c r="AA37" s="4">
        <f t="shared" si="12"/>
        <v>0.92861076445077029</v>
      </c>
      <c r="AB37" s="4">
        <f t="shared" si="13"/>
        <v>0.82694566233843336</v>
      </c>
      <c r="AC37" s="4">
        <f t="shared" si="14"/>
        <v>1.5324940497048372E-2</v>
      </c>
      <c r="AD37" s="4">
        <f t="shared" si="38"/>
        <v>3.9999999999999996</v>
      </c>
      <c r="AE37" s="9">
        <f t="shared" si="39"/>
        <v>0.8547664749287518</v>
      </c>
      <c r="AF37" s="9">
        <f t="shared" si="40"/>
        <v>0.8547664749287518</v>
      </c>
      <c r="AG37" s="9">
        <f t="shared" si="31"/>
        <v>0.81441701840189817</v>
      </c>
      <c r="AH37" s="9">
        <f t="shared" si="32"/>
        <v>0.81441701840189817</v>
      </c>
      <c r="AI37" s="26">
        <v>47.794658333333331</v>
      </c>
      <c r="AJ37" s="10">
        <v>2.4650000000000003</v>
      </c>
      <c r="AK37" s="10">
        <v>13.63</v>
      </c>
      <c r="AL37" s="10">
        <v>6.8283333333333321E-2</v>
      </c>
      <c r="AM37" s="10">
        <v>10.22974147380979</v>
      </c>
      <c r="AN37" s="10">
        <v>1.2503257040191829</v>
      </c>
      <c r="AO37" s="10">
        <v>0</v>
      </c>
      <c r="AP37" s="10">
        <v>0.20558333333333334</v>
      </c>
      <c r="AQ37" s="10">
        <v>7.4966666666666661</v>
      </c>
      <c r="AR37" s="10">
        <v>9.0249999999999983E-3</v>
      </c>
      <c r="AS37" s="10">
        <v>13.251666666666665</v>
      </c>
      <c r="AT37" s="10">
        <v>2.2349999999999999</v>
      </c>
      <c r="AU37" s="10">
        <v>0.19516666666666668</v>
      </c>
      <c r="AV37" s="11">
        <v>0.17848333333333335</v>
      </c>
      <c r="AW37" s="9">
        <f t="shared" si="18"/>
        <v>0.54064089757483513</v>
      </c>
      <c r="AX37" s="9">
        <f t="shared" si="19"/>
        <v>0.56642115965214901</v>
      </c>
      <c r="AY37" s="21">
        <v>4.7283596259531088E-2</v>
      </c>
      <c r="AZ37" s="12">
        <v>0.10124445052829419</v>
      </c>
      <c r="BA37" s="12">
        <v>0.15238678686476093</v>
      </c>
      <c r="BB37" s="12">
        <v>0.22666602594587787</v>
      </c>
      <c r="BC37" s="12">
        <v>0.34949711010749118</v>
      </c>
      <c r="BD37" s="12">
        <v>0.28731426795511239</v>
      </c>
      <c r="BE37" s="12">
        <v>0.41054324264980185</v>
      </c>
      <c r="BF37" s="12">
        <v>0.36843649220474833</v>
      </c>
      <c r="BG37" s="12">
        <v>0.48889709473186266</v>
      </c>
      <c r="BH37" s="12">
        <v>0.43051336496357784</v>
      </c>
      <c r="BI37" s="12">
        <v>0.38738609014049746</v>
      </c>
      <c r="BJ37" s="12">
        <v>0.35355445571627786</v>
      </c>
      <c r="BK37" s="12">
        <v>0.41364652905839561</v>
      </c>
      <c r="BL37" s="12">
        <v>0.42889170013965344</v>
      </c>
      <c r="BM37" s="12">
        <v>0.4221252904613742</v>
      </c>
      <c r="BN37" s="12">
        <v>1.9726009787657721E-3</v>
      </c>
      <c r="BO37" s="12">
        <v>3.0064321448337165E-3</v>
      </c>
      <c r="BP37" s="12">
        <v>6.2447393479115173E-3</v>
      </c>
      <c r="BQ37" s="12">
        <v>1.4534461641997669E-2</v>
      </c>
      <c r="BR37" s="12">
        <v>2.0103222336663128E-2</v>
      </c>
      <c r="BS37" s="12">
        <v>1.8646026134534116E-2</v>
      </c>
      <c r="BT37" s="12">
        <v>2.358198864277412E-2</v>
      </c>
      <c r="BU37" s="12">
        <v>1.556611900908454E-2</v>
      </c>
      <c r="BV37" s="12">
        <v>6.043559139812342E-2</v>
      </c>
      <c r="BW37" s="12">
        <v>2.3351826295570061E-2</v>
      </c>
      <c r="BX37" s="12">
        <v>2.5006064856498592E-2</v>
      </c>
      <c r="BY37" s="12">
        <v>2.2468267575615385E-2</v>
      </c>
      <c r="BZ37" s="12">
        <v>5.4463882001583419E-2</v>
      </c>
      <c r="CA37" s="12">
        <v>3.4951562226025072E-2</v>
      </c>
      <c r="CB37" s="12">
        <v>4.0179488800955128E-2</v>
      </c>
      <c r="CC37" s="20">
        <v>0.43099999999999999</v>
      </c>
      <c r="CD37" s="1">
        <v>417.2</v>
      </c>
      <c r="CE37" s="1">
        <v>1.032</v>
      </c>
      <c r="CF37" s="1">
        <v>8.9999999999999993E-3</v>
      </c>
      <c r="CG37" s="1">
        <v>18.5</v>
      </c>
      <c r="CH37" s="1">
        <v>3.0000000000000001E-3</v>
      </c>
      <c r="CI37" s="21">
        <f t="shared" si="20"/>
        <v>0.40345303681467759</v>
      </c>
      <c r="CJ37" s="12">
        <f t="shared" si="21"/>
        <v>0.42269154627932792</v>
      </c>
      <c r="CK37" s="13">
        <f t="shared" si="22"/>
        <v>266.65200000000004</v>
      </c>
      <c r="CL37" s="12">
        <f t="shared" si="23"/>
        <v>1.0279348965073198</v>
      </c>
    </row>
    <row r="38" spans="1:90" x14ac:dyDescent="0.2">
      <c r="A38" s="1" t="s">
        <v>70</v>
      </c>
      <c r="B38" s="1" t="s">
        <v>97</v>
      </c>
      <c r="C38" s="8">
        <v>1170</v>
      </c>
      <c r="D38" s="3" t="s">
        <v>67</v>
      </c>
      <c r="E38" s="1">
        <v>0</v>
      </c>
      <c r="F38" s="24">
        <v>49.751287999999995</v>
      </c>
      <c r="G38" s="3">
        <v>1.2711000000000001</v>
      </c>
      <c r="H38" s="3">
        <v>5.1620000000000008</v>
      </c>
      <c r="I38" s="3">
        <v>1.3829200000000001</v>
      </c>
      <c r="J38" s="3">
        <v>5.9159999999999995</v>
      </c>
      <c r="K38" s="3">
        <v>0.12130000000000001</v>
      </c>
      <c r="L38" s="3">
        <v>14.969999999999999</v>
      </c>
      <c r="M38" s="3">
        <v>21.456</v>
      </c>
      <c r="N38" s="3">
        <v>0.27325999999999995</v>
      </c>
      <c r="O38" s="3">
        <f t="shared" si="33"/>
        <v>100.30386799999998</v>
      </c>
      <c r="P38" s="4">
        <f t="shared" si="1"/>
        <v>2.2096203617050953</v>
      </c>
      <c r="Q38" s="4">
        <f t="shared" si="2"/>
        <v>1.8295686014355153</v>
      </c>
      <c r="R38" s="4">
        <f t="shared" si="3"/>
        <v>3.5166569944574691E-2</v>
      </c>
      <c r="S38" s="4">
        <f t="shared" si="4"/>
        <v>0.22372939805854486</v>
      </c>
      <c r="T38" s="4">
        <f t="shared" si="34"/>
        <v>0.17043139856448475</v>
      </c>
      <c r="U38" s="4">
        <f t="shared" si="35"/>
        <v>5.3297999494060111E-2</v>
      </c>
      <c r="V38" s="4">
        <f t="shared" si="7"/>
        <v>4.0209066143076094E-2</v>
      </c>
      <c r="W38" s="4">
        <f t="shared" si="8"/>
        <v>0.18194883512906038</v>
      </c>
      <c r="X38" s="4">
        <f t="shared" si="36"/>
        <v>2.6075050954014856E-2</v>
      </c>
      <c r="Y38" s="4">
        <f t="shared" si="37"/>
        <v>0.15587378417504552</v>
      </c>
      <c r="Z38" s="4">
        <f t="shared" si="11"/>
        <v>3.7783268470330156E-3</v>
      </c>
      <c r="AA38" s="4">
        <f t="shared" si="12"/>
        <v>0.82069263899578893</v>
      </c>
      <c r="AB38" s="4">
        <f t="shared" si="13"/>
        <v>0.84542270553059173</v>
      </c>
      <c r="AC38" s="4">
        <f t="shared" si="14"/>
        <v>1.948385791581534E-2</v>
      </c>
      <c r="AD38" s="4">
        <f t="shared" si="38"/>
        <v>4.0000000000000009</v>
      </c>
      <c r="AE38" s="9">
        <f t="shared" si="39"/>
        <v>0.81853051182839454</v>
      </c>
      <c r="AF38" s="9">
        <f t="shared" si="40"/>
        <v>0.84038588622683175</v>
      </c>
      <c r="AG38" s="9">
        <f t="shared" si="31"/>
        <v>0.72064890072951693</v>
      </c>
      <c r="AH38" s="9">
        <f t="shared" si="32"/>
        <v>0.739890763198497</v>
      </c>
      <c r="AI38" s="26">
        <v>48.024436666666652</v>
      </c>
      <c r="AJ38" s="10">
        <v>2.4533333333333336</v>
      </c>
      <c r="AK38" s="10">
        <v>13.525</v>
      </c>
      <c r="AL38" s="10">
        <v>4.0483333333333336E-2</v>
      </c>
      <c r="AM38" s="10">
        <v>9.1351017826839964</v>
      </c>
      <c r="AN38" s="10">
        <v>2.751823389953493</v>
      </c>
      <c r="AO38" s="10">
        <v>0</v>
      </c>
      <c r="AP38" s="10">
        <v>0.20293333333333333</v>
      </c>
      <c r="AQ38" s="10">
        <v>7.3649999999999993</v>
      </c>
      <c r="AR38" s="10">
        <v>1.3449999999999998E-2</v>
      </c>
      <c r="AS38" s="10">
        <v>12.878333333333332</v>
      </c>
      <c r="AT38" s="10">
        <v>2.4883333333333333</v>
      </c>
      <c r="AU38" s="10">
        <v>0.20828333333333335</v>
      </c>
      <c r="AV38" s="11">
        <v>0.20103333333333331</v>
      </c>
      <c r="AW38" s="9">
        <f t="shared" si="18"/>
        <v>0.53067934927964866</v>
      </c>
      <c r="AX38" s="9">
        <f t="shared" si="19"/>
        <v>0.5896986611042051</v>
      </c>
      <c r="AY38" s="21">
        <v>8.9848351800209988E-2</v>
      </c>
      <c r="AZ38" s="12">
        <v>0.14553716272170469</v>
      </c>
      <c r="BA38" s="12">
        <v>0.21774974177990525</v>
      </c>
      <c r="BB38" s="12">
        <v>0.29745826711378298</v>
      </c>
      <c r="BC38" s="12">
        <v>0.42729295110045545</v>
      </c>
      <c r="BD38" s="12">
        <v>0.45221866163666541</v>
      </c>
      <c r="BE38" s="12">
        <v>0.51870976616140452</v>
      </c>
      <c r="BF38" s="12">
        <v>0.5358277831797571</v>
      </c>
      <c r="BG38" s="12">
        <v>0.61605182982942597</v>
      </c>
      <c r="BH38" s="12">
        <v>0.5312611241421239</v>
      </c>
      <c r="BI38" s="12">
        <v>0.55631779308131535</v>
      </c>
      <c r="BJ38" s="12">
        <v>0.5054522746115967</v>
      </c>
      <c r="BK38" s="12">
        <v>0.56429795547969008</v>
      </c>
      <c r="BL38" s="12">
        <v>0.46782868512686737</v>
      </c>
      <c r="BM38" s="12">
        <v>0.50554774573687322</v>
      </c>
      <c r="BN38" s="12">
        <v>1.5121323560206837E-2</v>
      </c>
      <c r="BO38" s="12">
        <v>1.6764011366933465E-2</v>
      </c>
      <c r="BP38" s="12">
        <v>1.9185846397725678E-2</v>
      </c>
      <c r="BQ38" s="12">
        <v>4.1930450802562719E-2</v>
      </c>
      <c r="BR38" s="12">
        <v>7.4900004136331536E-2</v>
      </c>
      <c r="BS38" s="12">
        <v>4.6603207892548536E-2</v>
      </c>
      <c r="BT38" s="12">
        <v>5.9246397137691281E-2</v>
      </c>
      <c r="BU38" s="12">
        <v>6.5190376173025949E-2</v>
      </c>
      <c r="BV38" s="12">
        <v>0.13193388659703098</v>
      </c>
      <c r="BW38" s="12">
        <v>5.6997593074842104E-2</v>
      </c>
      <c r="BX38" s="12">
        <v>9.971649897689161E-2</v>
      </c>
      <c r="BY38" s="12">
        <v>7.8597044462160343E-2</v>
      </c>
      <c r="BZ38" s="12">
        <v>0.11276415943698759</v>
      </c>
      <c r="CA38" s="12">
        <v>0.11303880320351793</v>
      </c>
      <c r="CB38" s="12">
        <v>0.101277484287237</v>
      </c>
      <c r="CC38" s="20">
        <v>0.56399999999999995</v>
      </c>
      <c r="CD38" s="1">
        <v>325.7</v>
      </c>
      <c r="CE38" s="1">
        <v>1.026</v>
      </c>
      <c r="CF38" s="1">
        <v>2.8000000000000001E-2</v>
      </c>
      <c r="CG38" s="1">
        <v>47.2</v>
      </c>
      <c r="CH38" s="1">
        <v>8.0000000000000002E-3</v>
      </c>
      <c r="CI38" s="21">
        <f t="shared" si="20"/>
        <v>0.44754776540423175</v>
      </c>
      <c r="CJ38" s="12">
        <f t="shared" si="21"/>
        <v>0.48438810497694551</v>
      </c>
      <c r="CK38" s="13">
        <f t="shared" si="22"/>
        <v>266.65200000000004</v>
      </c>
      <c r="CL38" s="12">
        <f t="shared" si="23"/>
        <v>1.0279251232963527</v>
      </c>
    </row>
    <row r="39" spans="1:90" x14ac:dyDescent="0.2">
      <c r="A39" s="1" t="s">
        <v>70</v>
      </c>
      <c r="B39" s="1" t="s">
        <v>97</v>
      </c>
      <c r="C39" s="8">
        <v>1170</v>
      </c>
      <c r="D39" s="3" t="s">
        <v>68</v>
      </c>
      <c r="E39" s="1">
        <v>0</v>
      </c>
      <c r="F39" s="24">
        <v>52.669986666666659</v>
      </c>
      <c r="G39" s="3">
        <v>0.72373333333333323</v>
      </c>
      <c r="H39" s="3">
        <v>2.5133333333333332</v>
      </c>
      <c r="I39" s="3">
        <v>0.73346666666666671</v>
      </c>
      <c r="J39" s="3">
        <v>5.7966666666666669</v>
      </c>
      <c r="K39" s="3">
        <v>0.15979999999999997</v>
      </c>
      <c r="L39" s="3">
        <v>16.95</v>
      </c>
      <c r="M39" s="3">
        <v>20.606666666666669</v>
      </c>
      <c r="N39" s="3">
        <v>0.22286666666666669</v>
      </c>
      <c r="O39" s="3">
        <f t="shared" si="33"/>
        <v>100.37651999999999</v>
      </c>
      <c r="P39" s="4">
        <f t="shared" si="1"/>
        <v>2.1945180306055665</v>
      </c>
      <c r="Q39" s="4">
        <f t="shared" si="2"/>
        <v>1.923663339409426</v>
      </c>
      <c r="R39" s="4">
        <f t="shared" si="3"/>
        <v>1.9886133814344703E-2</v>
      </c>
      <c r="S39" s="4">
        <f t="shared" si="4"/>
        <v>0.10818738791369399</v>
      </c>
      <c r="T39" s="4">
        <f t="shared" si="34"/>
        <v>7.6336660590573979E-2</v>
      </c>
      <c r="U39" s="4">
        <f t="shared" si="35"/>
        <v>3.1850727323120012E-2</v>
      </c>
      <c r="V39" s="4">
        <f t="shared" si="7"/>
        <v>2.1180138755305056E-2</v>
      </c>
      <c r="W39" s="4">
        <f t="shared" si="8"/>
        <v>0.17706019232250356</v>
      </c>
      <c r="X39" s="4">
        <f t="shared" si="36"/>
        <v>0</v>
      </c>
      <c r="Y39" s="4">
        <f t="shared" si="37"/>
        <v>0.17706019232250356</v>
      </c>
      <c r="Z39" s="4">
        <f t="shared" si="11"/>
        <v>4.9435278876028286E-3</v>
      </c>
      <c r="AA39" s="4">
        <f t="shared" si="12"/>
        <v>0.92288997937636408</v>
      </c>
      <c r="AB39" s="4">
        <f t="shared" si="13"/>
        <v>0.80640717484002111</v>
      </c>
      <c r="AC39" s="4">
        <f t="shared" si="14"/>
        <v>1.5782125680738845E-2</v>
      </c>
      <c r="AD39" s="4">
        <f t="shared" si="38"/>
        <v>4.0000000000000009</v>
      </c>
      <c r="AE39" s="9">
        <f t="shared" si="39"/>
        <v>0.83902889705536854</v>
      </c>
      <c r="AF39" s="9">
        <f t="shared" si="40"/>
        <v>0.83902889705536854</v>
      </c>
      <c r="AG39" s="9">
        <f t="shared" si="31"/>
        <v>0.79453446797969651</v>
      </c>
      <c r="AH39" s="9">
        <f t="shared" si="32"/>
        <v>0.79453446797969651</v>
      </c>
      <c r="AI39" s="26">
        <v>48.024436666666652</v>
      </c>
      <c r="AJ39" s="10">
        <v>2.4533333333333336</v>
      </c>
      <c r="AK39" s="10">
        <v>13.525</v>
      </c>
      <c r="AL39" s="10">
        <v>4.0483333333333336E-2</v>
      </c>
      <c r="AM39" s="10">
        <v>9.1351017826839964</v>
      </c>
      <c r="AN39" s="10">
        <v>2.751823389953493</v>
      </c>
      <c r="AO39" s="10">
        <v>0</v>
      </c>
      <c r="AP39" s="10">
        <v>0.20293333333333333</v>
      </c>
      <c r="AQ39" s="10">
        <v>7.3649999999999993</v>
      </c>
      <c r="AR39" s="10">
        <v>1.3449999999999998E-2</v>
      </c>
      <c r="AS39" s="10">
        <v>12.878333333333332</v>
      </c>
      <c r="AT39" s="10">
        <v>2.4883333333333333</v>
      </c>
      <c r="AU39" s="10">
        <v>0.20828333333333335</v>
      </c>
      <c r="AV39" s="11">
        <v>0.20103333333333331</v>
      </c>
      <c r="AW39" s="9">
        <f t="shared" si="18"/>
        <v>0.53067934927964866</v>
      </c>
      <c r="AX39" s="9">
        <f t="shared" si="19"/>
        <v>0.5896986611042051</v>
      </c>
      <c r="AY39" s="21">
        <v>5.3120794242558417E-2</v>
      </c>
      <c r="AZ39" s="12">
        <v>9.0719179781946421E-2</v>
      </c>
      <c r="BA39" s="12">
        <v>0.14955361327855746</v>
      </c>
      <c r="BB39" s="12">
        <v>0.21909236773061441</v>
      </c>
      <c r="BC39" s="12">
        <v>0.32334894778770795</v>
      </c>
      <c r="BD39" s="12">
        <v>0.31070858130268458</v>
      </c>
      <c r="BE39" s="12">
        <v>0.36745382289459144</v>
      </c>
      <c r="BF39" s="12">
        <v>0.38491701355626756</v>
      </c>
      <c r="BG39" s="12">
        <v>0.4266407996843351</v>
      </c>
      <c r="BH39" s="12">
        <v>0.40575699837284807</v>
      </c>
      <c r="BI39" s="12">
        <v>0.48992883650698948</v>
      </c>
      <c r="BJ39" s="12">
        <v>0.443025526339415</v>
      </c>
      <c r="BK39" s="12">
        <v>0.43758919403956825</v>
      </c>
      <c r="BL39" s="12">
        <v>0.37366755648122107</v>
      </c>
      <c r="BM39" s="12">
        <v>0.37443523732558737</v>
      </c>
      <c r="BN39" s="12">
        <v>7.150813382907629E-3</v>
      </c>
      <c r="BO39" s="12">
        <v>6.9599498644573599E-3</v>
      </c>
      <c r="BP39" s="12">
        <v>1.6137001375520942E-2</v>
      </c>
      <c r="BQ39" s="12">
        <v>1.4381240509040603E-2</v>
      </c>
      <c r="BR39" s="12">
        <v>4.1400934247060275E-2</v>
      </c>
      <c r="BS39" s="12">
        <v>4.0234536615214075E-2</v>
      </c>
      <c r="BT39" s="12">
        <v>4.115284847935053E-2</v>
      </c>
      <c r="BU39" s="12">
        <v>3.2514936980210865E-2</v>
      </c>
      <c r="BV39" s="12">
        <v>4.7286735731199944E-2</v>
      </c>
      <c r="BW39" s="12">
        <v>3.3614469682281801E-2</v>
      </c>
      <c r="BX39" s="12">
        <v>8.2844385644999588E-2</v>
      </c>
      <c r="BY39" s="12">
        <v>5.2334201084447453E-2</v>
      </c>
      <c r="BZ39" s="12">
        <v>0.12080635274808084</v>
      </c>
      <c r="CA39" s="12">
        <v>4.7913680448944243E-2</v>
      </c>
      <c r="CB39" s="12">
        <v>6.6626172027691777E-2</v>
      </c>
      <c r="CC39" s="20">
        <v>0.433</v>
      </c>
      <c r="CD39" s="1">
        <v>364.2</v>
      </c>
      <c r="CE39" s="1">
        <v>1.024</v>
      </c>
      <c r="CF39" s="1">
        <v>1.6E-2</v>
      </c>
      <c r="CG39" s="1">
        <v>35</v>
      </c>
      <c r="CH39" s="1">
        <v>6.0000000000000001E-3</v>
      </c>
      <c r="CI39" s="21">
        <f t="shared" si="20"/>
        <v>0.4059292808059185</v>
      </c>
      <c r="CJ39" s="12">
        <f t="shared" si="21"/>
        <v>0.4510745589011052</v>
      </c>
      <c r="CK39" s="13">
        <f t="shared" si="22"/>
        <v>266.65200000000004</v>
      </c>
      <c r="CL39" s="12">
        <f t="shared" si="23"/>
        <v>1.0264048936208023</v>
      </c>
    </row>
    <row r="40" spans="1:90" x14ac:dyDescent="0.2">
      <c r="A40" s="1" t="s">
        <v>70</v>
      </c>
      <c r="B40" s="1" t="s">
        <v>98</v>
      </c>
      <c r="C40" s="8">
        <v>1175</v>
      </c>
      <c r="D40" s="1" t="s">
        <v>67</v>
      </c>
      <c r="E40" s="1">
        <v>0.7</v>
      </c>
      <c r="F40" s="24">
        <v>46.736000000000004</v>
      </c>
      <c r="G40" s="3">
        <v>1.2539</v>
      </c>
      <c r="H40" s="3">
        <v>7.2900000000000009</v>
      </c>
      <c r="I40" s="3">
        <v>0.12286</v>
      </c>
      <c r="J40" s="3">
        <v>8.59</v>
      </c>
      <c r="K40" s="3">
        <v>0.13124</v>
      </c>
      <c r="L40" s="3">
        <v>14.74</v>
      </c>
      <c r="M40" s="3">
        <v>20.611999999999998</v>
      </c>
      <c r="N40" s="3">
        <v>0.28074000000000005</v>
      </c>
      <c r="O40" s="3">
        <f t="shared" si="33"/>
        <v>99.756739999999994</v>
      </c>
      <c r="P40" s="4">
        <f t="shared" si="1"/>
        <v>2.2199146619862717</v>
      </c>
      <c r="Q40" s="4">
        <f t="shared" si="2"/>
        <v>1.7266906041771863</v>
      </c>
      <c r="R40" s="4">
        <f t="shared" si="3"/>
        <v>3.4852329430986338E-2</v>
      </c>
      <c r="S40" s="4">
        <f t="shared" si="4"/>
        <v>0.3174323604813496</v>
      </c>
      <c r="T40" s="4">
        <f t="shared" si="34"/>
        <v>0.27330939582281366</v>
      </c>
      <c r="U40" s="4">
        <f t="shared" si="35"/>
        <v>4.4122964658535935E-2</v>
      </c>
      <c r="V40" s="4">
        <f t="shared" si="7"/>
        <v>3.5888561946896334E-3</v>
      </c>
      <c r="W40" s="4">
        <f t="shared" si="8"/>
        <v>0.26541954132454693</v>
      </c>
      <c r="X40" s="4">
        <f t="shared" si="36"/>
        <v>0.17600336671413963</v>
      </c>
      <c r="Y40" s="4">
        <f t="shared" si="37"/>
        <v>8.9416174610407295E-2</v>
      </c>
      <c r="Z40" s="4">
        <f t="shared" si="11"/>
        <v>4.1069892052084675E-3</v>
      </c>
      <c r="AA40" s="4">
        <f t="shared" si="12"/>
        <v>0.81184821033811294</v>
      </c>
      <c r="AB40" s="4">
        <f t="shared" si="13"/>
        <v>0.81595065824139634</v>
      </c>
      <c r="AC40" s="4">
        <f t="shared" si="14"/>
        <v>2.0110450606522987E-2</v>
      </c>
      <c r="AD40" s="4">
        <f t="shared" si="38"/>
        <v>4</v>
      </c>
      <c r="AE40" s="9">
        <f t="shared" si="39"/>
        <v>0.7536178532078982</v>
      </c>
      <c r="AF40" s="9">
        <f t="shared" si="40"/>
        <v>0.90078807494926727</v>
      </c>
      <c r="AG40" s="9">
        <f t="shared" si="31"/>
        <v>0.58502209382337822</v>
      </c>
      <c r="AH40" s="9">
        <f t="shared" si="32"/>
        <v>0.69926810180354615</v>
      </c>
      <c r="AI40" s="26">
        <v>47.103333333333332</v>
      </c>
      <c r="AJ40" s="10">
        <v>2.1583333333333332</v>
      </c>
      <c r="AK40" s="10">
        <v>13.731666666666667</v>
      </c>
      <c r="AL40" s="10">
        <v>2.6360000000000001E-2</v>
      </c>
      <c r="AM40" s="10">
        <v>8.3343592417442967</v>
      </c>
      <c r="AN40" s="10">
        <v>3.4415585365449402</v>
      </c>
      <c r="AO40" s="10">
        <v>0</v>
      </c>
      <c r="AP40" s="10">
        <v>0.18251666666666666</v>
      </c>
      <c r="AQ40" s="10">
        <v>7.6833333333333336</v>
      </c>
      <c r="AR40" s="10">
        <v>1.8380000000000001E-2</v>
      </c>
      <c r="AS40" s="10">
        <v>13.101666666666667</v>
      </c>
      <c r="AT40" s="10">
        <v>2.3683333333333336</v>
      </c>
      <c r="AU40" s="10">
        <v>0.19528333333333334</v>
      </c>
      <c r="AV40" s="11">
        <v>0.19509999999999997</v>
      </c>
      <c r="AW40" s="9">
        <f t="shared" si="18"/>
        <v>0.54508210992812078</v>
      </c>
      <c r="AX40" s="9">
        <f t="shared" si="19"/>
        <v>0.62170042223388089</v>
      </c>
      <c r="AY40" s="21">
        <v>0.16228336078403807</v>
      </c>
      <c r="AZ40" s="12">
        <v>0.22167509545047095</v>
      </c>
      <c r="BA40" s="12">
        <v>0.30747329839542364</v>
      </c>
      <c r="BB40" s="12">
        <v>0.45171112650054446</v>
      </c>
      <c r="BC40" s="12">
        <v>0.67797873346574244</v>
      </c>
      <c r="BD40" s="12">
        <v>0.6872807372223757</v>
      </c>
      <c r="BE40" s="12">
        <v>0.81763748434489958</v>
      </c>
      <c r="BF40" s="12">
        <v>0.83529616550263852</v>
      </c>
      <c r="BG40" s="12">
        <v>0.7800340152421511</v>
      </c>
      <c r="BH40" s="12">
        <v>0.77254976246393126</v>
      </c>
      <c r="BI40" s="12">
        <v>0.79021458850224058</v>
      </c>
      <c r="BJ40" s="12">
        <v>0.83017482650786412</v>
      </c>
      <c r="BK40" s="12">
        <v>0.67618672142633129</v>
      </c>
      <c r="BL40" s="12">
        <v>0.83981072683911329</v>
      </c>
      <c r="BM40" s="12">
        <v>0.7380313804398938</v>
      </c>
      <c r="BN40" s="12">
        <v>5.3720627941290469E-2</v>
      </c>
      <c r="BO40" s="12">
        <v>3.2930743258514888E-2</v>
      </c>
      <c r="BP40" s="12">
        <v>4.7663105788356988E-2</v>
      </c>
      <c r="BQ40" s="12">
        <v>7.0582561455693651E-2</v>
      </c>
      <c r="BR40" s="12">
        <v>0.17234339509146274</v>
      </c>
      <c r="BS40" s="12">
        <v>0.1681580559058814</v>
      </c>
      <c r="BT40" s="12">
        <v>0.11595639013083012</v>
      </c>
      <c r="BU40" s="12">
        <v>0.14788555451640206</v>
      </c>
      <c r="BV40" s="12">
        <v>0.1683225273193153</v>
      </c>
      <c r="BW40" s="12">
        <v>0.13711657181803061</v>
      </c>
      <c r="BX40" s="12">
        <v>0.18109809345693076</v>
      </c>
      <c r="BY40" s="12">
        <v>0.21575615085667366</v>
      </c>
      <c r="BZ40" s="12">
        <v>0.35218121411676317</v>
      </c>
      <c r="CA40" s="12">
        <v>0.28779799528746502</v>
      </c>
      <c r="CB40" s="12">
        <v>0.27919072799848815</v>
      </c>
      <c r="CC40" s="20">
        <v>0.83899999999999997</v>
      </c>
      <c r="CD40" s="1">
        <v>323.3</v>
      </c>
      <c r="CE40" s="1">
        <v>1.0269999999999999</v>
      </c>
      <c r="CF40" s="1">
        <v>6.0999999999999999E-2</v>
      </c>
      <c r="CG40" s="1">
        <v>77.599999999999994</v>
      </c>
      <c r="CH40" s="1">
        <v>1.2999999999999999E-2</v>
      </c>
      <c r="CI40" s="21">
        <f t="shared" si="20"/>
        <v>0.55198447074554136</v>
      </c>
      <c r="CJ40" s="12">
        <f t="shared" si="21"/>
        <v>0.52671373542033129</v>
      </c>
      <c r="CK40" s="13">
        <f t="shared" si="22"/>
        <v>266.47200000000004</v>
      </c>
      <c r="CL40" s="12">
        <f t="shared" si="23"/>
        <v>1.0264184229045881</v>
      </c>
    </row>
    <row r="41" spans="1:90" x14ac:dyDescent="0.2">
      <c r="AG41" s="5"/>
      <c r="CC41" s="22">
        <f>AVERAGE(CC7:CC39)</f>
        <v>0.51818181818181819</v>
      </c>
    </row>
    <row r="42" spans="1:90" x14ac:dyDescent="0.2">
      <c r="AG42" s="5"/>
      <c r="CC42" s="22">
        <f>STDEV(CC7:CC39)</f>
        <v>9.0089696464639241E-2</v>
      </c>
    </row>
    <row r="43" spans="1:90" x14ac:dyDescent="0.2">
      <c r="AG43" s="5"/>
      <c r="CC43" s="23">
        <f>CC42/CC41*100</f>
        <v>17.385730896684766</v>
      </c>
    </row>
    <row r="44" spans="1:90" x14ac:dyDescent="0.2">
      <c r="AG44" s="5"/>
      <c r="CC44" s="24"/>
    </row>
    <row r="45" spans="1:90" x14ac:dyDescent="0.2">
      <c r="AG45" s="5"/>
    </row>
    <row r="46" spans="1:90" x14ac:dyDescent="0.2">
      <c r="AG46" s="5"/>
    </row>
    <row r="47" spans="1:90" x14ac:dyDescent="0.2">
      <c r="AG47" s="5"/>
    </row>
    <row r="48" spans="1:90" x14ac:dyDescent="0.2">
      <c r="AG48" s="5"/>
      <c r="CC48" s="24"/>
    </row>
    <row r="49" spans="33:81" x14ac:dyDescent="0.2">
      <c r="AG49" s="5"/>
    </row>
    <row r="50" spans="33:81" x14ac:dyDescent="0.2">
      <c r="AG50" s="5"/>
      <c r="CC50" s="24"/>
    </row>
    <row r="51" spans="33:81" x14ac:dyDescent="0.2">
      <c r="AG51" s="5"/>
    </row>
    <row r="52" spans="33:81" x14ac:dyDescent="0.2">
      <c r="AG52" s="5"/>
      <c r="CC52" s="24"/>
    </row>
    <row r="53" spans="33:81" x14ac:dyDescent="0.2">
      <c r="AG53" s="5"/>
    </row>
    <row r="54" spans="33:81" x14ac:dyDescent="0.2">
      <c r="AG54" s="5"/>
      <c r="CC54" s="24"/>
    </row>
    <row r="55" spans="33:81" x14ac:dyDescent="0.2">
      <c r="AG55" s="5"/>
    </row>
    <row r="56" spans="33:81" x14ac:dyDescent="0.2">
      <c r="AG56" s="5"/>
    </row>
    <row r="57" spans="33:81" x14ac:dyDescent="0.2">
      <c r="AG57" s="5"/>
    </row>
    <row r="58" spans="33:81" x14ac:dyDescent="0.2">
      <c r="AG58" s="5"/>
    </row>
    <row r="59" spans="33:81" x14ac:dyDescent="0.2">
      <c r="AG59" s="5"/>
    </row>
    <row r="60" spans="33:81" x14ac:dyDescent="0.2">
      <c r="AG60" s="5"/>
    </row>
    <row r="61" spans="33:81" x14ac:dyDescent="0.2">
      <c r="AG61" s="5"/>
    </row>
    <row r="62" spans="33:81" x14ac:dyDescent="0.2">
      <c r="AG62" s="5"/>
    </row>
    <row r="63" spans="33:81" x14ac:dyDescent="0.2">
      <c r="AG63" s="5"/>
    </row>
    <row r="64" spans="33:81" x14ac:dyDescent="0.2">
      <c r="AG64" s="5"/>
    </row>
    <row r="65" spans="33:33" x14ac:dyDescent="0.2">
      <c r="AG65" s="5"/>
    </row>
    <row r="66" spans="33:33" x14ac:dyDescent="0.2">
      <c r="AG66" s="5"/>
    </row>
    <row r="67" spans="33:33" x14ac:dyDescent="0.2">
      <c r="AG67" s="5"/>
    </row>
    <row r="68" spans="33:33" x14ac:dyDescent="0.2">
      <c r="AG68" s="5"/>
    </row>
    <row r="69" spans="33:33" x14ac:dyDescent="0.2">
      <c r="AG69" s="5"/>
    </row>
    <row r="70" spans="33:33" x14ac:dyDescent="0.2">
      <c r="AG70" s="5"/>
    </row>
    <row r="71" spans="33:33" x14ac:dyDescent="0.2">
      <c r="AG71" s="5"/>
    </row>
    <row r="72" spans="33:33" x14ac:dyDescent="0.2">
      <c r="AG72" s="5"/>
    </row>
    <row r="73" spans="33:33" x14ac:dyDescent="0.2">
      <c r="AG73" s="5"/>
    </row>
    <row r="74" spans="33:33" x14ac:dyDescent="0.2">
      <c r="AG74" s="5"/>
    </row>
    <row r="75" spans="33:33" x14ac:dyDescent="0.2">
      <c r="AG75" s="5"/>
    </row>
    <row r="76" spans="33:33" x14ac:dyDescent="0.2">
      <c r="AG76" s="5"/>
    </row>
    <row r="77" spans="33:33" x14ac:dyDescent="0.2">
      <c r="AG77" s="5"/>
    </row>
    <row r="78" spans="33:33" x14ac:dyDescent="0.2">
      <c r="AG78" s="5"/>
    </row>
    <row r="79" spans="33:33" x14ac:dyDescent="0.2">
      <c r="AG79" s="5"/>
    </row>
    <row r="80" spans="33:33" x14ac:dyDescent="0.2">
      <c r="AG80" s="5"/>
    </row>
    <row r="81" spans="33:33" x14ac:dyDescent="0.2">
      <c r="AG81" s="5"/>
    </row>
    <row r="82" spans="33:33" x14ac:dyDescent="0.2">
      <c r="AG82" s="5"/>
    </row>
    <row r="83" spans="33:33" x14ac:dyDescent="0.2">
      <c r="AG83" s="5"/>
    </row>
    <row r="84" spans="33:33" x14ac:dyDescent="0.2">
      <c r="AG84" s="5"/>
    </row>
    <row r="85" spans="33:33" x14ac:dyDescent="0.2">
      <c r="AG85" s="5"/>
    </row>
    <row r="86" spans="33:33" x14ac:dyDescent="0.2">
      <c r="AG86" s="5"/>
    </row>
    <row r="87" spans="33:33" x14ac:dyDescent="0.2">
      <c r="AG87" s="5"/>
    </row>
    <row r="88" spans="33:33" x14ac:dyDescent="0.2">
      <c r="AG88" s="5"/>
    </row>
    <row r="89" spans="33:33" x14ac:dyDescent="0.2">
      <c r="AG89" s="5"/>
    </row>
    <row r="90" spans="33:33" x14ac:dyDescent="0.2">
      <c r="AG90" s="5"/>
    </row>
    <row r="91" spans="33:33" x14ac:dyDescent="0.2">
      <c r="AG91" s="5"/>
    </row>
    <row r="92" spans="33:33" x14ac:dyDescent="0.2">
      <c r="AG92" s="5"/>
    </row>
    <row r="93" spans="33:33" x14ac:dyDescent="0.2">
      <c r="AG93" s="5"/>
    </row>
    <row r="94" spans="33:33" x14ac:dyDescent="0.2">
      <c r="AG94" s="5"/>
    </row>
    <row r="95" spans="33:33" x14ac:dyDescent="0.2">
      <c r="AG95" s="5"/>
    </row>
    <row r="96" spans="33:33" x14ac:dyDescent="0.2">
      <c r="AG96" s="5"/>
    </row>
    <row r="97" spans="33:33" x14ac:dyDescent="0.2">
      <c r="AG97" s="5"/>
    </row>
    <row r="98" spans="33:33" x14ac:dyDescent="0.2">
      <c r="AG98" s="5"/>
    </row>
    <row r="99" spans="33:33" x14ac:dyDescent="0.2">
      <c r="AG99" s="5"/>
    </row>
    <row r="100" spans="33:33" x14ac:dyDescent="0.2">
      <c r="AG100" s="5"/>
    </row>
    <row r="101" spans="33:33" x14ac:dyDescent="0.2">
      <c r="AG101" s="5"/>
    </row>
    <row r="102" spans="33:33" x14ac:dyDescent="0.2">
      <c r="AG102" s="5"/>
    </row>
    <row r="103" spans="33:33" x14ac:dyDescent="0.2">
      <c r="AG103" s="5"/>
    </row>
    <row r="104" spans="33:33" x14ac:dyDescent="0.2">
      <c r="AG104" s="5"/>
    </row>
    <row r="105" spans="33:33" x14ac:dyDescent="0.2">
      <c r="AG105" s="5"/>
    </row>
    <row r="106" spans="33:33" x14ac:dyDescent="0.2">
      <c r="AG106" s="5"/>
    </row>
    <row r="107" spans="33:33" x14ac:dyDescent="0.2">
      <c r="AG107" s="5"/>
    </row>
    <row r="108" spans="33:33" x14ac:dyDescent="0.2">
      <c r="AG108" s="5"/>
    </row>
    <row r="109" spans="33:33" x14ac:dyDescent="0.2">
      <c r="AG109" s="5"/>
    </row>
    <row r="110" spans="33:33" x14ac:dyDescent="0.2">
      <c r="AG110" s="5"/>
    </row>
    <row r="111" spans="33:33" x14ac:dyDescent="0.2">
      <c r="AG111" s="5"/>
    </row>
    <row r="112" spans="33:33" x14ac:dyDescent="0.2">
      <c r="AG112" s="5"/>
    </row>
    <row r="113" spans="33:33" x14ac:dyDescent="0.2">
      <c r="AG113" s="5"/>
    </row>
    <row r="114" spans="33:33" x14ac:dyDescent="0.2">
      <c r="AG114" s="5"/>
    </row>
    <row r="115" spans="33:33" x14ac:dyDescent="0.2">
      <c r="AG115" s="5"/>
    </row>
    <row r="116" spans="33:33" x14ac:dyDescent="0.2">
      <c r="AG116" s="5"/>
    </row>
    <row r="117" spans="33:33" x14ac:dyDescent="0.2">
      <c r="AG117" s="5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Cpx 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2023-09-12T07:49:45Z</dcterms:created>
  <dcterms:modified xsi:type="dcterms:W3CDTF">2023-09-19T13:44:51Z</dcterms:modified>
</cp:coreProperties>
</file>