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 Neave\Dropbox\Manuscripts\articles\current\FA_cpx_stoichiometry\supplementary_pt1\"/>
    </mc:Choice>
  </mc:AlternateContent>
  <xr:revisionPtr revIDLastSave="0" documentId="13_ncr:1_{464832EE-4783-445F-A919-6373BF36AAB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Endmember &amp; single-crystal cpx" sheetId="1" r:id="rId1"/>
    <sheet name="Component calculation" sheetId="3" r:id="rId2"/>
    <sheet name="Secondary standards" sheetId="2" r:id="rId3"/>
    <sheet name="Raw EPMA data" sheetId="4" r:id="rId4"/>
    <sheet name="Hyperfine parameter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A39" i="1" l="1"/>
  <c r="DA35" i="1"/>
  <c r="DA30" i="1"/>
  <c r="DA26" i="1"/>
  <c r="DA19" i="1"/>
  <c r="DA12" i="1"/>
  <c r="DA7" i="1"/>
  <c r="S39" i="1"/>
  <c r="S35" i="1"/>
  <c r="S30" i="1"/>
  <c r="S26" i="1"/>
  <c r="S19" i="1"/>
  <c r="S12" i="1"/>
  <c r="S7" i="1"/>
  <c r="DO39" i="1"/>
  <c r="DN39" i="1"/>
  <c r="DM39" i="1"/>
  <c r="DL39" i="1"/>
  <c r="DK39" i="1"/>
  <c r="DJ39" i="1"/>
  <c r="DI39" i="1"/>
  <c r="DH39" i="1"/>
  <c r="DG39" i="1"/>
  <c r="DF39" i="1"/>
  <c r="DD39" i="1"/>
  <c r="DC39" i="1"/>
  <c r="CZ39" i="1"/>
  <c r="CY39" i="1"/>
  <c r="CW39" i="1"/>
  <c r="CV39" i="1"/>
  <c r="CT39" i="1"/>
  <c r="CS39" i="1"/>
  <c r="CR39" i="1"/>
  <c r="CO39" i="1"/>
  <c r="CN39" i="1"/>
  <c r="CM39" i="1"/>
  <c r="CL39" i="1"/>
  <c r="CK39" i="1"/>
  <c r="CJ39" i="1"/>
  <c r="CI39" i="1"/>
  <c r="CH39" i="1"/>
  <c r="CG39" i="1"/>
  <c r="CF39" i="1"/>
  <c r="CD39" i="1"/>
  <c r="CC39" i="1"/>
  <c r="CA39" i="1"/>
  <c r="BZ39" i="1"/>
  <c r="BY39" i="1"/>
  <c r="BX39" i="1"/>
  <c r="BW39" i="1"/>
  <c r="BV39" i="1"/>
  <c r="BU39" i="1"/>
  <c r="BT39" i="1"/>
  <c r="BS39" i="1"/>
  <c r="BR39" i="1"/>
  <c r="BQ39" i="1"/>
  <c r="BO39" i="1"/>
  <c r="BN39" i="1"/>
  <c r="BM39" i="1"/>
  <c r="BL39" i="1"/>
  <c r="BK39" i="1"/>
  <c r="BJ39" i="1"/>
  <c r="BI39" i="1"/>
  <c r="BG39" i="1"/>
  <c r="BF39" i="1"/>
  <c r="BD39" i="1"/>
  <c r="BC39" i="1"/>
  <c r="BB39" i="1"/>
  <c r="BA39" i="1"/>
  <c r="AZ39" i="1"/>
  <c r="AY39" i="1"/>
  <c r="AX39" i="1"/>
  <c r="AW39" i="1"/>
  <c r="AV39" i="1"/>
  <c r="AU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F39" i="1"/>
  <c r="AE39" i="1"/>
  <c r="AD39" i="1"/>
  <c r="AC39" i="1"/>
  <c r="AB39" i="1"/>
  <c r="AA39" i="1"/>
  <c r="Z39" i="1"/>
  <c r="Y39" i="1"/>
  <c r="X39" i="1"/>
  <c r="W39" i="1"/>
  <c r="V39" i="1"/>
  <c r="U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D39" i="1"/>
  <c r="C39" i="1"/>
  <c r="DO35" i="1"/>
  <c r="DN35" i="1"/>
  <c r="DM35" i="1"/>
  <c r="DL35" i="1"/>
  <c r="DK35" i="1"/>
  <c r="DJ35" i="1"/>
  <c r="DI35" i="1"/>
  <c r="DH35" i="1"/>
  <c r="DG35" i="1"/>
  <c r="DF35" i="1"/>
  <c r="DD35" i="1"/>
  <c r="DC35" i="1"/>
  <c r="CZ35" i="1"/>
  <c r="CY35" i="1"/>
  <c r="CW35" i="1"/>
  <c r="CV35" i="1"/>
  <c r="CT35" i="1"/>
  <c r="CS35" i="1"/>
  <c r="CR35" i="1"/>
  <c r="CO35" i="1"/>
  <c r="CN35" i="1"/>
  <c r="CM35" i="1"/>
  <c r="CL35" i="1"/>
  <c r="CK35" i="1"/>
  <c r="CJ35" i="1"/>
  <c r="CI35" i="1"/>
  <c r="CH35" i="1"/>
  <c r="CG35" i="1"/>
  <c r="CF35" i="1"/>
  <c r="CD35" i="1"/>
  <c r="CC35" i="1"/>
  <c r="CA35" i="1"/>
  <c r="BZ35" i="1"/>
  <c r="BY35" i="1"/>
  <c r="BX35" i="1"/>
  <c r="BW35" i="1"/>
  <c r="BV35" i="1"/>
  <c r="BU35" i="1"/>
  <c r="BT35" i="1"/>
  <c r="BS35" i="1"/>
  <c r="BR35" i="1"/>
  <c r="BQ35" i="1"/>
  <c r="BO35" i="1"/>
  <c r="BN35" i="1"/>
  <c r="BM35" i="1"/>
  <c r="BL35" i="1"/>
  <c r="BK35" i="1"/>
  <c r="BJ35" i="1"/>
  <c r="BI35" i="1"/>
  <c r="BG35" i="1"/>
  <c r="BF35" i="1"/>
  <c r="BD35" i="1"/>
  <c r="BC35" i="1"/>
  <c r="BB35" i="1"/>
  <c r="BA35" i="1"/>
  <c r="AZ35" i="1"/>
  <c r="AY35" i="1"/>
  <c r="AX35" i="1"/>
  <c r="AW35" i="1"/>
  <c r="AV35" i="1"/>
  <c r="AU35" i="1"/>
  <c r="AS35" i="1"/>
  <c r="AR35" i="1"/>
  <c r="AQ35" i="1"/>
  <c r="AP35" i="1"/>
  <c r="AO35" i="1"/>
  <c r="AN35" i="1"/>
  <c r="AM35" i="1"/>
  <c r="AL35" i="1"/>
  <c r="AK35" i="1"/>
  <c r="AJ35" i="1"/>
  <c r="AI35" i="1"/>
  <c r="AH35" i="1"/>
  <c r="AF35" i="1"/>
  <c r="AE35" i="1"/>
  <c r="AD35" i="1"/>
  <c r="AC35" i="1"/>
  <c r="AB35" i="1"/>
  <c r="AA35" i="1"/>
  <c r="Z35" i="1"/>
  <c r="Y35" i="1"/>
  <c r="X35" i="1"/>
  <c r="W35" i="1"/>
  <c r="V35" i="1"/>
  <c r="U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D35" i="1"/>
  <c r="C35" i="1"/>
  <c r="DO30" i="1"/>
  <c r="DN30" i="1"/>
  <c r="DM30" i="1"/>
  <c r="DL30" i="1"/>
  <c r="DK30" i="1"/>
  <c r="DJ30" i="1"/>
  <c r="DI30" i="1"/>
  <c r="DH30" i="1"/>
  <c r="DG30" i="1"/>
  <c r="DF30" i="1"/>
  <c r="DD30" i="1"/>
  <c r="DC30" i="1"/>
  <c r="CZ30" i="1"/>
  <c r="CY30" i="1"/>
  <c r="CW30" i="1"/>
  <c r="CV30" i="1"/>
  <c r="CT30" i="1"/>
  <c r="CS30" i="1"/>
  <c r="CR30" i="1"/>
  <c r="CO30" i="1"/>
  <c r="CN30" i="1"/>
  <c r="CM30" i="1"/>
  <c r="CL30" i="1"/>
  <c r="CK30" i="1"/>
  <c r="CJ30" i="1"/>
  <c r="CI30" i="1"/>
  <c r="CH30" i="1"/>
  <c r="CG30" i="1"/>
  <c r="CF30" i="1"/>
  <c r="CD30" i="1"/>
  <c r="CC30" i="1"/>
  <c r="CA30" i="1"/>
  <c r="BZ30" i="1"/>
  <c r="BY30" i="1"/>
  <c r="BX30" i="1"/>
  <c r="BW30" i="1"/>
  <c r="BV30" i="1"/>
  <c r="BU30" i="1"/>
  <c r="BT30" i="1"/>
  <c r="BS30" i="1"/>
  <c r="BR30" i="1"/>
  <c r="BQ30" i="1"/>
  <c r="BO30" i="1"/>
  <c r="BN30" i="1"/>
  <c r="BM30" i="1"/>
  <c r="BL30" i="1"/>
  <c r="BK30" i="1"/>
  <c r="BJ30" i="1"/>
  <c r="BI30" i="1"/>
  <c r="BG30" i="1"/>
  <c r="BF30" i="1"/>
  <c r="BD30" i="1"/>
  <c r="BC30" i="1"/>
  <c r="BB30" i="1"/>
  <c r="BA30" i="1"/>
  <c r="AZ30" i="1"/>
  <c r="AY30" i="1"/>
  <c r="AX30" i="1"/>
  <c r="AW30" i="1"/>
  <c r="AV30" i="1"/>
  <c r="AU30" i="1"/>
  <c r="AS30" i="1"/>
  <c r="AR30" i="1"/>
  <c r="AQ30" i="1"/>
  <c r="AP30" i="1"/>
  <c r="AO30" i="1"/>
  <c r="AN30" i="1"/>
  <c r="AM30" i="1"/>
  <c r="AL30" i="1"/>
  <c r="AK30" i="1"/>
  <c r="AJ30" i="1"/>
  <c r="AI30" i="1"/>
  <c r="AH30" i="1"/>
  <c r="AF30" i="1"/>
  <c r="AE30" i="1"/>
  <c r="AD30" i="1"/>
  <c r="AC30" i="1"/>
  <c r="AB30" i="1"/>
  <c r="AA30" i="1"/>
  <c r="Z30" i="1"/>
  <c r="Y30" i="1"/>
  <c r="X30" i="1"/>
  <c r="W30" i="1"/>
  <c r="V30" i="1"/>
  <c r="U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D30" i="1"/>
  <c r="C30" i="1"/>
  <c r="DO26" i="1"/>
  <c r="DN26" i="1"/>
  <c r="DM26" i="1"/>
  <c r="DL26" i="1"/>
  <c r="DK26" i="1"/>
  <c r="DJ26" i="1"/>
  <c r="DI26" i="1"/>
  <c r="DH26" i="1"/>
  <c r="DG26" i="1"/>
  <c r="DF26" i="1"/>
  <c r="DD26" i="1"/>
  <c r="DC26" i="1"/>
  <c r="CZ26" i="1"/>
  <c r="CY26" i="1"/>
  <c r="CW26" i="1"/>
  <c r="CV26" i="1"/>
  <c r="CT26" i="1"/>
  <c r="CS26" i="1"/>
  <c r="CR26" i="1"/>
  <c r="CO26" i="1"/>
  <c r="CN26" i="1"/>
  <c r="CM26" i="1"/>
  <c r="CL26" i="1"/>
  <c r="CK26" i="1"/>
  <c r="CJ26" i="1"/>
  <c r="CI26" i="1"/>
  <c r="CH26" i="1"/>
  <c r="CG26" i="1"/>
  <c r="CF26" i="1"/>
  <c r="CD26" i="1"/>
  <c r="CC26" i="1"/>
  <c r="CA26" i="1"/>
  <c r="BZ26" i="1"/>
  <c r="BY26" i="1"/>
  <c r="BX26" i="1"/>
  <c r="BW26" i="1"/>
  <c r="BV26" i="1"/>
  <c r="BU26" i="1"/>
  <c r="BT26" i="1"/>
  <c r="BS26" i="1"/>
  <c r="BR26" i="1"/>
  <c r="BQ26" i="1"/>
  <c r="BO26" i="1"/>
  <c r="BN26" i="1"/>
  <c r="BM26" i="1"/>
  <c r="BL26" i="1"/>
  <c r="BK26" i="1"/>
  <c r="BJ26" i="1"/>
  <c r="BI26" i="1"/>
  <c r="BG26" i="1"/>
  <c r="BF26" i="1"/>
  <c r="BD26" i="1"/>
  <c r="BC26" i="1"/>
  <c r="BB26" i="1"/>
  <c r="BA26" i="1"/>
  <c r="AZ26" i="1"/>
  <c r="AY26" i="1"/>
  <c r="AX26" i="1"/>
  <c r="AW26" i="1"/>
  <c r="AV26" i="1"/>
  <c r="AU26" i="1"/>
  <c r="AS26" i="1"/>
  <c r="AR26" i="1"/>
  <c r="AQ26" i="1"/>
  <c r="AP26" i="1"/>
  <c r="AO26" i="1"/>
  <c r="AN26" i="1"/>
  <c r="AM26" i="1"/>
  <c r="AL26" i="1"/>
  <c r="AK26" i="1"/>
  <c r="AJ26" i="1"/>
  <c r="AI26" i="1"/>
  <c r="AH26" i="1"/>
  <c r="AF26" i="1"/>
  <c r="AE26" i="1"/>
  <c r="AD26" i="1"/>
  <c r="AC26" i="1"/>
  <c r="AB26" i="1"/>
  <c r="AA26" i="1"/>
  <c r="Z26" i="1"/>
  <c r="Y26" i="1"/>
  <c r="X26" i="1"/>
  <c r="W26" i="1"/>
  <c r="V26" i="1"/>
  <c r="U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D26" i="1"/>
  <c r="C26" i="1"/>
  <c r="DO19" i="1"/>
  <c r="DN19" i="1"/>
  <c r="DM19" i="1"/>
  <c r="DL19" i="1"/>
  <c r="DK19" i="1"/>
  <c r="DJ19" i="1"/>
  <c r="DI19" i="1"/>
  <c r="DH19" i="1"/>
  <c r="DG19" i="1"/>
  <c r="DF19" i="1"/>
  <c r="DD19" i="1"/>
  <c r="DC19" i="1"/>
  <c r="CZ19" i="1"/>
  <c r="CY19" i="1"/>
  <c r="CW19" i="1"/>
  <c r="CV19" i="1"/>
  <c r="CT19" i="1"/>
  <c r="CS19" i="1"/>
  <c r="CR19" i="1"/>
  <c r="CO19" i="1"/>
  <c r="CN19" i="1"/>
  <c r="CM19" i="1"/>
  <c r="CL19" i="1"/>
  <c r="CK19" i="1"/>
  <c r="CJ19" i="1"/>
  <c r="CI19" i="1"/>
  <c r="CH19" i="1"/>
  <c r="CG19" i="1"/>
  <c r="CF19" i="1"/>
  <c r="CD19" i="1"/>
  <c r="CC19" i="1"/>
  <c r="CA19" i="1"/>
  <c r="BZ19" i="1"/>
  <c r="BY19" i="1"/>
  <c r="BX19" i="1"/>
  <c r="BW19" i="1"/>
  <c r="BV19" i="1"/>
  <c r="BU19" i="1"/>
  <c r="BT19" i="1"/>
  <c r="BS19" i="1"/>
  <c r="BR19" i="1"/>
  <c r="BQ19" i="1"/>
  <c r="BO19" i="1"/>
  <c r="BN19" i="1"/>
  <c r="BM19" i="1"/>
  <c r="BL19" i="1"/>
  <c r="BK19" i="1"/>
  <c r="BJ19" i="1"/>
  <c r="BI19" i="1"/>
  <c r="BG19" i="1"/>
  <c r="BF19" i="1"/>
  <c r="BD19" i="1"/>
  <c r="BC19" i="1"/>
  <c r="BB19" i="1"/>
  <c r="BA19" i="1"/>
  <c r="AZ19" i="1"/>
  <c r="AY19" i="1"/>
  <c r="AX19" i="1"/>
  <c r="AW19" i="1"/>
  <c r="AV19" i="1"/>
  <c r="AU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F19" i="1"/>
  <c r="AE19" i="1"/>
  <c r="AD19" i="1"/>
  <c r="AC19" i="1"/>
  <c r="AB19" i="1"/>
  <c r="AA19" i="1"/>
  <c r="Z19" i="1"/>
  <c r="Y19" i="1"/>
  <c r="X19" i="1"/>
  <c r="W19" i="1"/>
  <c r="V19" i="1"/>
  <c r="U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D19" i="1"/>
  <c r="C19" i="1"/>
  <c r="D12" i="1"/>
  <c r="C12" i="1"/>
  <c r="D7" i="1"/>
  <c r="C7" i="1"/>
  <c r="DO12" i="1"/>
  <c r="DN12" i="1"/>
  <c r="DM12" i="1"/>
  <c r="DL12" i="1"/>
  <c r="DK12" i="1"/>
  <c r="DJ12" i="1"/>
  <c r="DI12" i="1"/>
  <c r="DH12" i="1"/>
  <c r="DG12" i="1"/>
  <c r="DF12" i="1"/>
  <c r="DD12" i="1"/>
  <c r="DC12" i="1"/>
  <c r="CZ12" i="1"/>
  <c r="CY12" i="1"/>
  <c r="CW12" i="1"/>
  <c r="CV12" i="1"/>
  <c r="CT12" i="1"/>
  <c r="CS12" i="1"/>
  <c r="CR12" i="1"/>
  <c r="CO12" i="1"/>
  <c r="CN12" i="1"/>
  <c r="CM12" i="1"/>
  <c r="CL12" i="1"/>
  <c r="CK12" i="1"/>
  <c r="CJ12" i="1"/>
  <c r="CI12" i="1"/>
  <c r="CH12" i="1"/>
  <c r="CG12" i="1"/>
  <c r="CF12" i="1"/>
  <c r="CD12" i="1"/>
  <c r="CC12" i="1"/>
  <c r="CA12" i="1"/>
  <c r="BZ12" i="1"/>
  <c r="BY12" i="1"/>
  <c r="BX12" i="1"/>
  <c r="BW12" i="1"/>
  <c r="BV12" i="1"/>
  <c r="BU12" i="1"/>
  <c r="BT12" i="1"/>
  <c r="BS12" i="1"/>
  <c r="BR12" i="1"/>
  <c r="BQ12" i="1"/>
  <c r="BO12" i="1"/>
  <c r="BN12" i="1"/>
  <c r="BM12" i="1"/>
  <c r="BL12" i="1"/>
  <c r="BK12" i="1"/>
  <c r="BJ12" i="1"/>
  <c r="BI12" i="1"/>
  <c r="BG12" i="1"/>
  <c r="BF12" i="1"/>
  <c r="BD12" i="1"/>
  <c r="BC12" i="1"/>
  <c r="BB12" i="1"/>
  <c r="BA12" i="1"/>
  <c r="AZ12" i="1"/>
  <c r="AY12" i="1"/>
  <c r="AX12" i="1"/>
  <c r="AW12" i="1"/>
  <c r="AV12" i="1"/>
  <c r="AU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F12" i="1"/>
  <c r="AE12" i="1"/>
  <c r="AD12" i="1"/>
  <c r="AC12" i="1"/>
  <c r="AB12" i="1"/>
  <c r="AA12" i="1"/>
  <c r="Z12" i="1"/>
  <c r="Y12" i="1"/>
  <c r="X12" i="1"/>
  <c r="W12" i="1"/>
  <c r="V12" i="1"/>
  <c r="U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DO7" i="1"/>
  <c r="DN7" i="1"/>
  <c r="DM7" i="1"/>
  <c r="DL7" i="1"/>
  <c r="DK7" i="1"/>
  <c r="DJ7" i="1"/>
  <c r="DI7" i="1"/>
  <c r="DH7" i="1"/>
  <c r="DG7" i="1"/>
  <c r="DF7" i="1"/>
  <c r="DD7" i="1"/>
  <c r="DC7" i="1"/>
  <c r="CZ7" i="1"/>
  <c r="CY7" i="1"/>
  <c r="CW7" i="1"/>
  <c r="CV7" i="1"/>
  <c r="CT7" i="1"/>
  <c r="CS7" i="1"/>
  <c r="CR7" i="1"/>
  <c r="CO7" i="1"/>
  <c r="CN7" i="1"/>
  <c r="CM7" i="1"/>
  <c r="CL7" i="1"/>
  <c r="CK7" i="1"/>
  <c r="CJ7" i="1"/>
  <c r="CI7" i="1"/>
  <c r="CH7" i="1"/>
  <c r="CG7" i="1"/>
  <c r="CF7" i="1"/>
  <c r="CD7" i="1"/>
  <c r="CC7" i="1"/>
  <c r="CA7" i="1"/>
  <c r="BZ7" i="1"/>
  <c r="BY7" i="1"/>
  <c r="BX7" i="1"/>
  <c r="BW7" i="1"/>
  <c r="BV7" i="1"/>
  <c r="BU7" i="1"/>
  <c r="BT7" i="1"/>
  <c r="BS7" i="1"/>
  <c r="BR7" i="1"/>
  <c r="BQ7" i="1"/>
  <c r="BO7" i="1"/>
  <c r="BN7" i="1"/>
  <c r="BM7" i="1"/>
  <c r="BL7" i="1"/>
  <c r="BK7" i="1"/>
  <c r="BJ7" i="1"/>
  <c r="BI7" i="1"/>
  <c r="BG7" i="1"/>
  <c r="BF7" i="1"/>
  <c r="BD7" i="1"/>
  <c r="BC7" i="1"/>
  <c r="BB7" i="1"/>
  <c r="BA7" i="1"/>
  <c r="AZ7" i="1"/>
  <c r="AY7" i="1"/>
  <c r="AX7" i="1"/>
  <c r="AW7" i="1"/>
  <c r="AV7" i="1"/>
  <c r="AU7" i="1"/>
  <c r="AS7" i="1"/>
  <c r="AR7" i="1"/>
  <c r="AQ7" i="1"/>
  <c r="AP7" i="1"/>
  <c r="AO7" i="1"/>
  <c r="AN7" i="1"/>
  <c r="AM7" i="1"/>
  <c r="AL7" i="1"/>
  <c r="AK7" i="1"/>
  <c r="AJ7" i="1"/>
  <c r="AI7" i="1"/>
  <c r="AH7" i="1"/>
  <c r="AF7" i="1"/>
  <c r="AE7" i="1"/>
  <c r="AD7" i="1"/>
  <c r="AC7" i="1"/>
  <c r="AB7" i="1"/>
  <c r="AA7" i="1"/>
  <c r="Z7" i="1"/>
  <c r="Y7" i="1"/>
  <c r="X7" i="1"/>
  <c r="W7" i="1"/>
  <c r="V7" i="1"/>
  <c r="U7" i="1"/>
  <c r="G7" i="1"/>
  <c r="H7" i="1"/>
  <c r="I7" i="1"/>
  <c r="J7" i="1"/>
  <c r="K7" i="1"/>
  <c r="L7" i="1"/>
  <c r="M7" i="1"/>
  <c r="N7" i="1"/>
  <c r="O7" i="1"/>
  <c r="P7" i="1"/>
  <c r="Q7" i="1"/>
  <c r="R7" i="1"/>
  <c r="F7" i="1"/>
  <c r="AC43" i="3" l="1"/>
  <c r="AM43" i="3" s="1"/>
  <c r="AB43" i="3"/>
  <c r="AL43" i="3" s="1"/>
  <c r="AA43" i="3"/>
  <c r="AK43" i="3" s="1"/>
  <c r="Z43" i="3"/>
  <c r="AJ43" i="3" s="1"/>
  <c r="Y43" i="3"/>
  <c r="AI43" i="3" s="1"/>
  <c r="X43" i="3"/>
  <c r="AH43" i="3" s="1"/>
  <c r="W43" i="3"/>
  <c r="AG43" i="3" s="1"/>
  <c r="V43" i="3"/>
  <c r="AF43" i="3" s="1"/>
  <c r="U43" i="3"/>
  <c r="AE43" i="3" s="1"/>
  <c r="AC42" i="3"/>
  <c r="AM42" i="3" s="1"/>
  <c r="AB42" i="3"/>
  <c r="AL42" i="3" s="1"/>
  <c r="AA42" i="3"/>
  <c r="AK42" i="3" s="1"/>
  <c r="Z42" i="3"/>
  <c r="AJ42" i="3" s="1"/>
  <c r="Y42" i="3"/>
  <c r="AI42" i="3" s="1"/>
  <c r="X42" i="3"/>
  <c r="AH42" i="3" s="1"/>
  <c r="W42" i="3"/>
  <c r="AG42" i="3" s="1"/>
  <c r="V42" i="3"/>
  <c r="AF42" i="3" s="1"/>
  <c r="U42" i="3"/>
  <c r="AE42" i="3" s="1"/>
  <c r="AC41" i="3"/>
  <c r="AM41" i="3" s="1"/>
  <c r="AB41" i="3"/>
  <c r="AL41" i="3" s="1"/>
  <c r="AA41" i="3"/>
  <c r="AK41" i="3" s="1"/>
  <c r="Z41" i="3"/>
  <c r="AJ41" i="3" s="1"/>
  <c r="Y41" i="3"/>
  <c r="AI41" i="3" s="1"/>
  <c r="X41" i="3"/>
  <c r="AH41" i="3" s="1"/>
  <c r="W41" i="3"/>
  <c r="AG41" i="3" s="1"/>
  <c r="V41" i="3"/>
  <c r="AF41" i="3" s="1"/>
  <c r="U41" i="3"/>
  <c r="AE41" i="3" s="1"/>
  <c r="AC40" i="3"/>
  <c r="AM40" i="3" s="1"/>
  <c r="AB40" i="3"/>
  <c r="AL40" i="3" s="1"/>
  <c r="AA40" i="3"/>
  <c r="AK40" i="3" s="1"/>
  <c r="Z40" i="3"/>
  <c r="AJ40" i="3" s="1"/>
  <c r="Y40" i="3"/>
  <c r="AI40" i="3" s="1"/>
  <c r="X40" i="3"/>
  <c r="AH40" i="3" s="1"/>
  <c r="W40" i="3"/>
  <c r="AG40" i="3" s="1"/>
  <c r="V40" i="3"/>
  <c r="AF40" i="3" s="1"/>
  <c r="U40" i="3"/>
  <c r="AE40" i="3" s="1"/>
  <c r="AN40" i="3" s="1"/>
  <c r="AO40" i="3" s="1"/>
  <c r="AC36" i="3"/>
  <c r="AM36" i="3" s="1"/>
  <c r="AB36" i="3"/>
  <c r="AL36" i="3" s="1"/>
  <c r="AA36" i="3"/>
  <c r="AK36" i="3" s="1"/>
  <c r="Z36" i="3"/>
  <c r="AJ36" i="3" s="1"/>
  <c r="Y36" i="3"/>
  <c r="AI36" i="3" s="1"/>
  <c r="X36" i="3"/>
  <c r="AH36" i="3" s="1"/>
  <c r="W36" i="3"/>
  <c r="AG36" i="3" s="1"/>
  <c r="V36" i="3"/>
  <c r="AF36" i="3" s="1"/>
  <c r="U36" i="3"/>
  <c r="AE36" i="3" s="1"/>
  <c r="AC35" i="3"/>
  <c r="AM35" i="3" s="1"/>
  <c r="AB35" i="3"/>
  <c r="AL35" i="3" s="1"/>
  <c r="AA35" i="3"/>
  <c r="AK35" i="3" s="1"/>
  <c r="Z35" i="3"/>
  <c r="AJ35" i="3" s="1"/>
  <c r="Y35" i="3"/>
  <c r="AI35" i="3" s="1"/>
  <c r="X35" i="3"/>
  <c r="AH35" i="3" s="1"/>
  <c r="W35" i="3"/>
  <c r="AG35" i="3" s="1"/>
  <c r="V35" i="3"/>
  <c r="AF35" i="3" s="1"/>
  <c r="U35" i="3"/>
  <c r="AE35" i="3" s="1"/>
  <c r="AC33" i="3"/>
  <c r="AM33" i="3" s="1"/>
  <c r="AB33" i="3"/>
  <c r="AL33" i="3" s="1"/>
  <c r="AA33" i="3"/>
  <c r="AK33" i="3" s="1"/>
  <c r="Z33" i="3"/>
  <c r="AJ33" i="3" s="1"/>
  <c r="Y33" i="3"/>
  <c r="AI33" i="3" s="1"/>
  <c r="X33" i="3"/>
  <c r="AH33" i="3" s="1"/>
  <c r="W33" i="3"/>
  <c r="AG33" i="3" s="1"/>
  <c r="V33" i="3"/>
  <c r="AF33" i="3" s="1"/>
  <c r="U33" i="3"/>
  <c r="AE33" i="3" s="1"/>
  <c r="AC32" i="3"/>
  <c r="AM32" i="3" s="1"/>
  <c r="AB32" i="3"/>
  <c r="AL32" i="3" s="1"/>
  <c r="AA32" i="3"/>
  <c r="AK32" i="3" s="1"/>
  <c r="Z32" i="3"/>
  <c r="AJ32" i="3" s="1"/>
  <c r="Y32" i="3"/>
  <c r="AI32" i="3" s="1"/>
  <c r="X32" i="3"/>
  <c r="AH32" i="3" s="1"/>
  <c r="W32" i="3"/>
  <c r="AG32" i="3" s="1"/>
  <c r="V32" i="3"/>
  <c r="AF32" i="3" s="1"/>
  <c r="U32" i="3"/>
  <c r="AE32" i="3" s="1"/>
  <c r="AC31" i="3"/>
  <c r="AM31" i="3" s="1"/>
  <c r="AB31" i="3"/>
  <c r="AL31" i="3" s="1"/>
  <c r="AA31" i="3"/>
  <c r="AK31" i="3" s="1"/>
  <c r="Z31" i="3"/>
  <c r="AJ31" i="3" s="1"/>
  <c r="Y31" i="3"/>
  <c r="AI31" i="3" s="1"/>
  <c r="X31" i="3"/>
  <c r="AH31" i="3" s="1"/>
  <c r="W31" i="3"/>
  <c r="AG31" i="3" s="1"/>
  <c r="V31" i="3"/>
  <c r="AF31" i="3" s="1"/>
  <c r="U31" i="3"/>
  <c r="AE31" i="3" s="1"/>
  <c r="AC29" i="3"/>
  <c r="AM29" i="3" s="1"/>
  <c r="AB29" i="3"/>
  <c r="AL29" i="3" s="1"/>
  <c r="AA29" i="3"/>
  <c r="AK29" i="3" s="1"/>
  <c r="Z29" i="3"/>
  <c r="AJ29" i="3" s="1"/>
  <c r="Y29" i="3"/>
  <c r="AI29" i="3" s="1"/>
  <c r="X29" i="3"/>
  <c r="AH29" i="3" s="1"/>
  <c r="W29" i="3"/>
  <c r="AG29" i="3" s="1"/>
  <c r="V29" i="3"/>
  <c r="AF29" i="3" s="1"/>
  <c r="U29" i="3"/>
  <c r="AE29" i="3" s="1"/>
  <c r="AC28" i="3"/>
  <c r="AM28" i="3" s="1"/>
  <c r="AB28" i="3"/>
  <c r="AL28" i="3" s="1"/>
  <c r="AA28" i="3"/>
  <c r="AK28" i="3" s="1"/>
  <c r="Z28" i="3"/>
  <c r="AJ28" i="3" s="1"/>
  <c r="Y28" i="3"/>
  <c r="AI28" i="3" s="1"/>
  <c r="X28" i="3"/>
  <c r="AH28" i="3" s="1"/>
  <c r="W28" i="3"/>
  <c r="AG28" i="3" s="1"/>
  <c r="V28" i="3"/>
  <c r="AF28" i="3" s="1"/>
  <c r="U28" i="3"/>
  <c r="AE28" i="3" s="1"/>
  <c r="AC26" i="3"/>
  <c r="AM26" i="3" s="1"/>
  <c r="AB26" i="3"/>
  <c r="AL26" i="3" s="1"/>
  <c r="AA26" i="3"/>
  <c r="AK26" i="3" s="1"/>
  <c r="Z26" i="3"/>
  <c r="AJ26" i="3" s="1"/>
  <c r="Y26" i="3"/>
  <c r="AI26" i="3" s="1"/>
  <c r="X26" i="3"/>
  <c r="AH26" i="3" s="1"/>
  <c r="W26" i="3"/>
  <c r="AG26" i="3" s="1"/>
  <c r="V26" i="3"/>
  <c r="AF26" i="3" s="1"/>
  <c r="U26" i="3"/>
  <c r="AE26" i="3" s="1"/>
  <c r="AC25" i="3"/>
  <c r="AM25" i="3" s="1"/>
  <c r="AB25" i="3"/>
  <c r="AL25" i="3" s="1"/>
  <c r="AA25" i="3"/>
  <c r="AK25" i="3" s="1"/>
  <c r="Z25" i="3"/>
  <c r="AJ25" i="3" s="1"/>
  <c r="Y25" i="3"/>
  <c r="AI25" i="3" s="1"/>
  <c r="X25" i="3"/>
  <c r="AH25" i="3" s="1"/>
  <c r="W25" i="3"/>
  <c r="AG25" i="3" s="1"/>
  <c r="V25" i="3"/>
  <c r="AF25" i="3" s="1"/>
  <c r="U25" i="3"/>
  <c r="AE25" i="3" s="1"/>
  <c r="AC24" i="3"/>
  <c r="AM24" i="3" s="1"/>
  <c r="AB24" i="3"/>
  <c r="AL24" i="3" s="1"/>
  <c r="AA24" i="3"/>
  <c r="AK24" i="3" s="1"/>
  <c r="Z24" i="3"/>
  <c r="AJ24" i="3" s="1"/>
  <c r="Y24" i="3"/>
  <c r="AI24" i="3" s="1"/>
  <c r="X24" i="3"/>
  <c r="AH24" i="3" s="1"/>
  <c r="W24" i="3"/>
  <c r="AG24" i="3" s="1"/>
  <c r="V24" i="3"/>
  <c r="AF24" i="3" s="1"/>
  <c r="U24" i="3"/>
  <c r="AE24" i="3" s="1"/>
  <c r="AC23" i="3"/>
  <c r="AM23" i="3" s="1"/>
  <c r="AB23" i="3"/>
  <c r="AL23" i="3" s="1"/>
  <c r="AA23" i="3"/>
  <c r="AK23" i="3" s="1"/>
  <c r="Z23" i="3"/>
  <c r="AJ23" i="3" s="1"/>
  <c r="Y23" i="3"/>
  <c r="AI23" i="3" s="1"/>
  <c r="X23" i="3"/>
  <c r="AH23" i="3" s="1"/>
  <c r="W23" i="3"/>
  <c r="AG23" i="3" s="1"/>
  <c r="V23" i="3"/>
  <c r="AF23" i="3" s="1"/>
  <c r="U23" i="3"/>
  <c r="AE23" i="3" s="1"/>
  <c r="AC22" i="3"/>
  <c r="AM22" i="3" s="1"/>
  <c r="AB22" i="3"/>
  <c r="AL22" i="3" s="1"/>
  <c r="AA22" i="3"/>
  <c r="AK22" i="3" s="1"/>
  <c r="Z22" i="3"/>
  <c r="AJ22" i="3" s="1"/>
  <c r="Y22" i="3"/>
  <c r="AI22" i="3" s="1"/>
  <c r="X22" i="3"/>
  <c r="AH22" i="3" s="1"/>
  <c r="W22" i="3"/>
  <c r="AG22" i="3" s="1"/>
  <c r="V22" i="3"/>
  <c r="AF22" i="3" s="1"/>
  <c r="U22" i="3"/>
  <c r="AE22" i="3" s="1"/>
  <c r="AC20" i="3"/>
  <c r="AM20" i="3" s="1"/>
  <c r="AB20" i="3"/>
  <c r="AL20" i="3" s="1"/>
  <c r="AA20" i="3"/>
  <c r="AK20" i="3" s="1"/>
  <c r="Z20" i="3"/>
  <c r="AJ20" i="3" s="1"/>
  <c r="Y20" i="3"/>
  <c r="AI20" i="3" s="1"/>
  <c r="X20" i="3"/>
  <c r="AH20" i="3" s="1"/>
  <c r="W20" i="3"/>
  <c r="AG20" i="3" s="1"/>
  <c r="V20" i="3"/>
  <c r="AF20" i="3" s="1"/>
  <c r="U20" i="3"/>
  <c r="AE20" i="3" s="1"/>
  <c r="AC19" i="3"/>
  <c r="AM19" i="3" s="1"/>
  <c r="AB19" i="3"/>
  <c r="AL19" i="3" s="1"/>
  <c r="AA19" i="3"/>
  <c r="AK19" i="3" s="1"/>
  <c r="Z19" i="3"/>
  <c r="AJ19" i="3" s="1"/>
  <c r="Y19" i="3"/>
  <c r="AI19" i="3" s="1"/>
  <c r="X19" i="3"/>
  <c r="AH19" i="3" s="1"/>
  <c r="W19" i="3"/>
  <c r="AG19" i="3" s="1"/>
  <c r="V19" i="3"/>
  <c r="AF19" i="3" s="1"/>
  <c r="U19" i="3"/>
  <c r="AE19" i="3" s="1"/>
  <c r="AC18" i="3"/>
  <c r="AM18" i="3" s="1"/>
  <c r="AB18" i="3"/>
  <c r="AL18" i="3" s="1"/>
  <c r="AA18" i="3"/>
  <c r="AK18" i="3" s="1"/>
  <c r="Z18" i="3"/>
  <c r="AJ18" i="3" s="1"/>
  <c r="Y18" i="3"/>
  <c r="AI18" i="3" s="1"/>
  <c r="X18" i="3"/>
  <c r="AH18" i="3" s="1"/>
  <c r="W18" i="3"/>
  <c r="AG18" i="3" s="1"/>
  <c r="V18" i="3"/>
  <c r="AF18" i="3" s="1"/>
  <c r="U18" i="3"/>
  <c r="AE18" i="3" s="1"/>
  <c r="AC17" i="3"/>
  <c r="AM17" i="3" s="1"/>
  <c r="AB17" i="3"/>
  <c r="AL17" i="3" s="1"/>
  <c r="AA17" i="3"/>
  <c r="AK17" i="3" s="1"/>
  <c r="Z17" i="3"/>
  <c r="AJ17" i="3" s="1"/>
  <c r="Y17" i="3"/>
  <c r="AI17" i="3" s="1"/>
  <c r="X17" i="3"/>
  <c r="AH17" i="3" s="1"/>
  <c r="W17" i="3"/>
  <c r="AG17" i="3" s="1"/>
  <c r="V17" i="3"/>
  <c r="AF17" i="3" s="1"/>
  <c r="U17" i="3"/>
  <c r="AE17" i="3" s="1"/>
  <c r="AC16" i="3"/>
  <c r="AM16" i="3" s="1"/>
  <c r="AB16" i="3"/>
  <c r="AL16" i="3" s="1"/>
  <c r="AA16" i="3"/>
  <c r="AK16" i="3" s="1"/>
  <c r="Z16" i="3"/>
  <c r="AJ16" i="3" s="1"/>
  <c r="Y16" i="3"/>
  <c r="AI16" i="3" s="1"/>
  <c r="X16" i="3"/>
  <c r="AH16" i="3" s="1"/>
  <c r="W16" i="3"/>
  <c r="AG16" i="3" s="1"/>
  <c r="V16" i="3"/>
  <c r="AF16" i="3" s="1"/>
  <c r="U16" i="3"/>
  <c r="AE16" i="3" s="1"/>
  <c r="AC14" i="3"/>
  <c r="AM14" i="3" s="1"/>
  <c r="AB14" i="3"/>
  <c r="AL14" i="3" s="1"/>
  <c r="AA14" i="3"/>
  <c r="AK14" i="3" s="1"/>
  <c r="Z14" i="3"/>
  <c r="AJ14" i="3" s="1"/>
  <c r="Y14" i="3"/>
  <c r="AI14" i="3" s="1"/>
  <c r="X14" i="3"/>
  <c r="AH14" i="3" s="1"/>
  <c r="W14" i="3"/>
  <c r="AG14" i="3" s="1"/>
  <c r="V14" i="3"/>
  <c r="AF14" i="3" s="1"/>
  <c r="U14" i="3"/>
  <c r="AE14" i="3" s="1"/>
  <c r="AC13" i="3"/>
  <c r="AM13" i="3" s="1"/>
  <c r="AB13" i="3"/>
  <c r="AL13" i="3" s="1"/>
  <c r="AA13" i="3"/>
  <c r="AK13" i="3" s="1"/>
  <c r="Z13" i="3"/>
  <c r="AJ13" i="3" s="1"/>
  <c r="Y13" i="3"/>
  <c r="AI13" i="3" s="1"/>
  <c r="X13" i="3"/>
  <c r="AH13" i="3" s="1"/>
  <c r="W13" i="3"/>
  <c r="AG13" i="3" s="1"/>
  <c r="V13" i="3"/>
  <c r="AF13" i="3" s="1"/>
  <c r="U13" i="3"/>
  <c r="AE13" i="3" s="1"/>
  <c r="AC12" i="3"/>
  <c r="AM12" i="3" s="1"/>
  <c r="AB12" i="3"/>
  <c r="AL12" i="3" s="1"/>
  <c r="AA12" i="3"/>
  <c r="AK12" i="3" s="1"/>
  <c r="Z12" i="3"/>
  <c r="AJ12" i="3" s="1"/>
  <c r="Y12" i="3"/>
  <c r="AI12" i="3" s="1"/>
  <c r="X12" i="3"/>
  <c r="AH12" i="3" s="1"/>
  <c r="W12" i="3"/>
  <c r="AG12" i="3" s="1"/>
  <c r="V12" i="3"/>
  <c r="AF12" i="3" s="1"/>
  <c r="U12" i="3"/>
  <c r="AE12" i="3" s="1"/>
  <c r="AC10" i="3"/>
  <c r="AM10" i="3" s="1"/>
  <c r="AB10" i="3"/>
  <c r="AL10" i="3" s="1"/>
  <c r="AA10" i="3"/>
  <c r="AK10" i="3" s="1"/>
  <c r="Z10" i="3"/>
  <c r="AJ10" i="3" s="1"/>
  <c r="Y10" i="3"/>
  <c r="AI10" i="3" s="1"/>
  <c r="X10" i="3"/>
  <c r="AH10" i="3" s="1"/>
  <c r="W10" i="3"/>
  <c r="AG10" i="3" s="1"/>
  <c r="V10" i="3"/>
  <c r="AF10" i="3" s="1"/>
  <c r="U10" i="3"/>
  <c r="AE10" i="3" s="1"/>
  <c r="AC9" i="3"/>
  <c r="AM9" i="3" s="1"/>
  <c r="AB9" i="3"/>
  <c r="AL9" i="3" s="1"/>
  <c r="AA9" i="3"/>
  <c r="AK9" i="3" s="1"/>
  <c r="Z9" i="3"/>
  <c r="AJ9" i="3" s="1"/>
  <c r="Y9" i="3"/>
  <c r="AI9" i="3" s="1"/>
  <c r="X9" i="3"/>
  <c r="AH9" i="3" s="1"/>
  <c r="W9" i="3"/>
  <c r="AG9" i="3" s="1"/>
  <c r="V9" i="3"/>
  <c r="AF9" i="3" s="1"/>
  <c r="U9" i="3"/>
  <c r="AE9" i="3" s="1"/>
  <c r="V8" i="3"/>
  <c r="AF8" i="3" s="1"/>
  <c r="W8" i="3"/>
  <c r="AG8" i="3" s="1"/>
  <c r="X8" i="3"/>
  <c r="AH8" i="3" s="1"/>
  <c r="Y8" i="3"/>
  <c r="AI8" i="3" s="1"/>
  <c r="Z8" i="3"/>
  <c r="AJ8" i="3" s="1"/>
  <c r="AA8" i="3"/>
  <c r="AK8" i="3" s="1"/>
  <c r="AB8" i="3"/>
  <c r="AL8" i="3" s="1"/>
  <c r="AC8" i="3"/>
  <c r="AM8" i="3" s="1"/>
  <c r="U8" i="3"/>
  <c r="AE8" i="3" s="1"/>
  <c r="N91" i="2"/>
  <c r="N93" i="2" s="1"/>
  <c r="M91" i="2"/>
  <c r="M93" i="2" s="1"/>
  <c r="L91" i="2"/>
  <c r="L93" i="2" s="1"/>
  <c r="L95" i="2" s="1"/>
  <c r="K91" i="2"/>
  <c r="K93" i="2" s="1"/>
  <c r="K95" i="2" s="1"/>
  <c r="J91" i="2"/>
  <c r="J93" i="2" s="1"/>
  <c r="J95" i="2" s="1"/>
  <c r="I91" i="2"/>
  <c r="I93" i="2" s="1"/>
  <c r="I95" i="2" s="1"/>
  <c r="H91" i="2"/>
  <c r="H93" i="2" s="1"/>
  <c r="H95" i="2" s="1"/>
  <c r="G91" i="2"/>
  <c r="G93" i="2" s="1"/>
  <c r="G95" i="2" s="1"/>
  <c r="F91" i="2"/>
  <c r="F93" i="2" s="1"/>
  <c r="F95" i="2" s="1"/>
  <c r="E91" i="2"/>
  <c r="E93" i="2" s="1"/>
  <c r="E95" i="2" s="1"/>
  <c r="D91" i="2"/>
  <c r="D93" i="2" s="1"/>
  <c r="D95" i="2" s="1"/>
  <c r="C91" i="2"/>
  <c r="C93" i="2" s="1"/>
  <c r="C95" i="2" s="1"/>
  <c r="B91" i="2"/>
  <c r="N81" i="2"/>
  <c r="M81" i="2"/>
  <c r="L81" i="2"/>
  <c r="L83" i="2" s="1"/>
  <c r="K81" i="2"/>
  <c r="K83" i="2" s="1"/>
  <c r="J81" i="2"/>
  <c r="J83" i="2" s="1"/>
  <c r="I81" i="2"/>
  <c r="I83" i="2" s="1"/>
  <c r="H81" i="2"/>
  <c r="H83" i="2" s="1"/>
  <c r="G81" i="2"/>
  <c r="G83" i="2" s="1"/>
  <c r="F81" i="2"/>
  <c r="E81" i="2"/>
  <c r="E83" i="2" s="1"/>
  <c r="D81" i="2"/>
  <c r="D83" i="2" s="1"/>
  <c r="C81" i="2"/>
  <c r="C83" i="2" s="1"/>
  <c r="N79" i="2"/>
  <c r="M79" i="2"/>
  <c r="L79" i="2"/>
  <c r="K79" i="2"/>
  <c r="J79" i="2"/>
  <c r="I79" i="2"/>
  <c r="H79" i="2"/>
  <c r="G79" i="2"/>
  <c r="F79" i="2"/>
  <c r="E79" i="2"/>
  <c r="D79" i="2"/>
  <c r="C79" i="2"/>
  <c r="B79" i="2"/>
  <c r="N74" i="2"/>
  <c r="M74" i="2"/>
  <c r="L74" i="2"/>
  <c r="K74" i="2"/>
  <c r="J74" i="2"/>
  <c r="I74" i="2"/>
  <c r="H74" i="2"/>
  <c r="G74" i="2"/>
  <c r="F74" i="2"/>
  <c r="E74" i="2"/>
  <c r="D74" i="2"/>
  <c r="C74" i="2"/>
  <c r="B74" i="2"/>
  <c r="N69" i="2"/>
  <c r="M69" i="2"/>
  <c r="L69" i="2"/>
  <c r="K69" i="2"/>
  <c r="J69" i="2"/>
  <c r="I69" i="2"/>
  <c r="H69" i="2"/>
  <c r="G69" i="2"/>
  <c r="F69" i="2"/>
  <c r="E69" i="2"/>
  <c r="D69" i="2"/>
  <c r="C69" i="2"/>
  <c r="B69" i="2"/>
  <c r="N64" i="2"/>
  <c r="M64" i="2"/>
  <c r="L64" i="2"/>
  <c r="K64" i="2"/>
  <c r="J64" i="2"/>
  <c r="I64" i="2"/>
  <c r="H64" i="2"/>
  <c r="G64" i="2"/>
  <c r="F64" i="2"/>
  <c r="E64" i="2"/>
  <c r="D64" i="2"/>
  <c r="C64" i="2"/>
  <c r="B64" i="2"/>
  <c r="N54" i="2"/>
  <c r="M54" i="2"/>
  <c r="L54" i="2"/>
  <c r="K54" i="2"/>
  <c r="J54" i="2"/>
  <c r="J56" i="2" s="1"/>
  <c r="I54" i="2"/>
  <c r="I56" i="2" s="1"/>
  <c r="H54" i="2"/>
  <c r="G54" i="2"/>
  <c r="G56" i="2" s="1"/>
  <c r="F54" i="2"/>
  <c r="E54" i="2"/>
  <c r="E56" i="2" s="1"/>
  <c r="D54" i="2"/>
  <c r="C54" i="2"/>
  <c r="C56" i="2" s="1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N42" i="2"/>
  <c r="M42" i="2"/>
  <c r="L42" i="2"/>
  <c r="K42" i="2"/>
  <c r="J42" i="2"/>
  <c r="I42" i="2"/>
  <c r="H42" i="2"/>
  <c r="G42" i="2"/>
  <c r="F42" i="2"/>
  <c r="E42" i="2"/>
  <c r="D42" i="2"/>
  <c r="C42" i="2"/>
  <c r="B42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N23" i="2"/>
  <c r="N25" i="2" s="1"/>
  <c r="M23" i="2"/>
  <c r="M25" i="2" s="1"/>
  <c r="L23" i="2"/>
  <c r="K23" i="2"/>
  <c r="K25" i="2" s="1"/>
  <c r="J23" i="2"/>
  <c r="J25" i="2" s="1"/>
  <c r="I23" i="2"/>
  <c r="I25" i="2" s="1"/>
  <c r="H23" i="2"/>
  <c r="H25" i="2" s="1"/>
  <c r="G23" i="2"/>
  <c r="G25" i="2" s="1"/>
  <c r="F23" i="2"/>
  <c r="F25" i="2" s="1"/>
  <c r="E23" i="2"/>
  <c r="E25" i="2" s="1"/>
  <c r="D23" i="2"/>
  <c r="D25" i="2" s="1"/>
  <c r="C23" i="2"/>
  <c r="C25" i="2" s="1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AY40" i="3" l="1"/>
  <c r="BI40" i="3" s="1"/>
  <c r="AN42" i="3"/>
  <c r="AO42" i="3" s="1"/>
  <c r="AR42" i="3" s="1"/>
  <c r="BB42" i="3" s="1"/>
  <c r="AU40" i="3"/>
  <c r="BE40" i="3" s="1"/>
  <c r="AN43" i="3"/>
  <c r="AO43" i="3" s="1"/>
  <c r="AV43" i="3" s="1"/>
  <c r="BF43" i="3" s="1"/>
  <c r="AV40" i="3"/>
  <c r="BF40" i="3" s="1"/>
  <c r="AN41" i="3"/>
  <c r="AO41" i="3" s="1"/>
  <c r="AV41" i="3" s="1"/>
  <c r="BF41" i="3" s="1"/>
  <c r="AS40" i="3"/>
  <c r="BC40" i="3" s="1"/>
  <c r="AW40" i="3"/>
  <c r="BG40" i="3" s="1"/>
  <c r="AX40" i="3"/>
  <c r="BH40" i="3" s="1"/>
  <c r="AX42" i="3"/>
  <c r="BH42" i="3" s="1"/>
  <c r="AR40" i="3"/>
  <c r="BB40" i="3" s="1"/>
  <c r="AT40" i="3"/>
  <c r="BD40" i="3" s="1"/>
  <c r="AQ40" i="3"/>
  <c r="BA40" i="3" s="1"/>
  <c r="AQ42" i="3"/>
  <c r="BA42" i="3" s="1"/>
  <c r="AN19" i="3"/>
  <c r="AO19" i="3" s="1"/>
  <c r="AY19" i="3" s="1"/>
  <c r="BI19" i="3" s="1"/>
  <c r="AN16" i="3"/>
  <c r="AO16" i="3" s="1"/>
  <c r="AU16" i="3" s="1"/>
  <c r="BE16" i="3" s="1"/>
  <c r="AN12" i="3"/>
  <c r="AO12" i="3" s="1"/>
  <c r="AV12" i="3" s="1"/>
  <c r="BF12" i="3" s="1"/>
  <c r="AN17" i="3"/>
  <c r="AO17" i="3" s="1"/>
  <c r="AR17" i="3" s="1"/>
  <c r="BB17" i="3" s="1"/>
  <c r="AN22" i="3"/>
  <c r="AO22" i="3" s="1"/>
  <c r="AW22" i="3" s="1"/>
  <c r="BG22" i="3" s="1"/>
  <c r="AN18" i="3"/>
  <c r="AO18" i="3" s="1"/>
  <c r="AW18" i="3" s="1"/>
  <c r="BG18" i="3" s="1"/>
  <c r="AN10" i="3"/>
  <c r="AO10" i="3" s="1"/>
  <c r="AW10" i="3" s="1"/>
  <c r="BG10" i="3" s="1"/>
  <c r="AN9" i="3"/>
  <c r="AO9" i="3" s="1"/>
  <c r="AR9" i="3" s="1"/>
  <c r="BB9" i="3" s="1"/>
  <c r="AN14" i="3"/>
  <c r="AO14" i="3" s="1"/>
  <c r="AY14" i="3" s="1"/>
  <c r="BI14" i="3" s="1"/>
  <c r="AN20" i="3"/>
  <c r="AO20" i="3" s="1"/>
  <c r="AW20" i="3" s="1"/>
  <c r="BG20" i="3" s="1"/>
  <c r="AN13" i="3"/>
  <c r="AO13" i="3" s="1"/>
  <c r="AV13" i="3" s="1"/>
  <c r="BF13" i="3" s="1"/>
  <c r="AN24" i="3"/>
  <c r="AO24" i="3" s="1"/>
  <c r="AS24" i="3" s="1"/>
  <c r="BC24" i="3" s="1"/>
  <c r="AN23" i="3"/>
  <c r="AO23" i="3" s="1"/>
  <c r="AS23" i="3" s="1"/>
  <c r="BC23" i="3" s="1"/>
  <c r="AN25" i="3"/>
  <c r="AO25" i="3" s="1"/>
  <c r="AU25" i="3" s="1"/>
  <c r="BE25" i="3" s="1"/>
  <c r="AN26" i="3"/>
  <c r="AO26" i="3" s="1"/>
  <c r="AS26" i="3" s="1"/>
  <c r="BC26" i="3" s="1"/>
  <c r="AN35" i="3"/>
  <c r="AO35" i="3" s="1"/>
  <c r="AU35" i="3" s="1"/>
  <c r="BE35" i="3" s="1"/>
  <c r="AN29" i="3"/>
  <c r="AO29" i="3" s="1"/>
  <c r="AV29" i="3" s="1"/>
  <c r="BF29" i="3" s="1"/>
  <c r="AN33" i="3"/>
  <c r="AO33" i="3" s="1"/>
  <c r="AU33" i="3" s="1"/>
  <c r="BE33" i="3" s="1"/>
  <c r="AN28" i="3"/>
  <c r="AO28" i="3" s="1"/>
  <c r="AX28" i="3" s="1"/>
  <c r="BH28" i="3" s="1"/>
  <c r="AN32" i="3"/>
  <c r="AO32" i="3" s="1"/>
  <c r="AV32" i="3" s="1"/>
  <c r="BF32" i="3" s="1"/>
  <c r="AN36" i="3"/>
  <c r="AO36" i="3" s="1"/>
  <c r="AW36" i="3" s="1"/>
  <c r="BG36" i="3" s="1"/>
  <c r="AN31" i="3"/>
  <c r="AO31" i="3" s="1"/>
  <c r="AU31" i="3" s="1"/>
  <c r="BE31" i="3" s="1"/>
  <c r="AN8" i="3"/>
  <c r="AO8" i="3" s="1"/>
  <c r="AQ8" i="3" s="1"/>
  <c r="BA8" i="3" s="1"/>
  <c r="O37" i="2"/>
  <c r="O21" i="2"/>
  <c r="O23" i="2"/>
  <c r="O47" i="2"/>
  <c r="O74" i="2"/>
  <c r="O33" i="2"/>
  <c r="O52" i="2"/>
  <c r="O54" i="2"/>
  <c r="O79" i="2"/>
  <c r="O81" i="2"/>
  <c r="O64" i="2"/>
  <c r="O12" i="2"/>
  <c r="O16" i="2"/>
  <c r="O42" i="2"/>
  <c r="O69" i="2"/>
  <c r="O91" i="2"/>
  <c r="O93" i="2" s="1"/>
  <c r="AV42" i="3" l="1"/>
  <c r="BF42" i="3" s="1"/>
  <c r="AU43" i="3"/>
  <c r="BE43" i="3" s="1"/>
  <c r="AT43" i="3"/>
  <c r="BD43" i="3" s="1"/>
  <c r="AW43" i="3"/>
  <c r="BG43" i="3" s="1"/>
  <c r="AQ43" i="3"/>
  <c r="BA43" i="3" s="1"/>
  <c r="BJ43" i="3" s="1"/>
  <c r="AS43" i="3"/>
  <c r="BC43" i="3" s="1"/>
  <c r="AT19" i="3"/>
  <c r="BD19" i="3" s="1"/>
  <c r="AR43" i="3"/>
  <c r="BB43" i="3" s="1"/>
  <c r="AY43" i="3"/>
  <c r="BI43" i="3" s="1"/>
  <c r="AS42" i="3"/>
  <c r="BC42" i="3" s="1"/>
  <c r="AX43" i="3"/>
  <c r="BH43" i="3" s="1"/>
  <c r="AY42" i="3"/>
  <c r="BI42" i="3" s="1"/>
  <c r="AV19" i="3"/>
  <c r="BF19" i="3" s="1"/>
  <c r="AW19" i="3"/>
  <c r="BG19" i="3" s="1"/>
  <c r="AQ19" i="3"/>
  <c r="BA19" i="3" s="1"/>
  <c r="AU20" i="3"/>
  <c r="BE20" i="3" s="1"/>
  <c r="AS19" i="3"/>
  <c r="BC19" i="3" s="1"/>
  <c r="AR19" i="3"/>
  <c r="BB19" i="3" s="1"/>
  <c r="AX19" i="3"/>
  <c r="BH19" i="3" s="1"/>
  <c r="AU19" i="3"/>
  <c r="BE19" i="3" s="1"/>
  <c r="AT42" i="3"/>
  <c r="BD42" i="3" s="1"/>
  <c r="AU42" i="3"/>
  <c r="BE42" i="3" s="1"/>
  <c r="AW42" i="3"/>
  <c r="BG42" i="3" s="1"/>
  <c r="AQ41" i="3"/>
  <c r="BA41" i="3" s="1"/>
  <c r="BJ41" i="3" s="1"/>
  <c r="AX41" i="3"/>
  <c r="BH41" i="3" s="1"/>
  <c r="AY41" i="3"/>
  <c r="BI41" i="3" s="1"/>
  <c r="AW41" i="3"/>
  <c r="BG41" i="3" s="1"/>
  <c r="AS41" i="3"/>
  <c r="BC41" i="3" s="1"/>
  <c r="AR41" i="3"/>
  <c r="BB41" i="3" s="1"/>
  <c r="AT41" i="3"/>
  <c r="BD41" i="3" s="1"/>
  <c r="AU41" i="3"/>
  <c r="BE41" i="3" s="1"/>
  <c r="BJ40" i="3"/>
  <c r="BS40" i="3" s="1"/>
  <c r="BJ42" i="3"/>
  <c r="BR42" i="3" s="1"/>
  <c r="AS29" i="3"/>
  <c r="BC29" i="3" s="1"/>
  <c r="AT17" i="3"/>
  <c r="BD17" i="3" s="1"/>
  <c r="AV20" i="3"/>
  <c r="BF20" i="3" s="1"/>
  <c r="AX17" i="3"/>
  <c r="BH17" i="3" s="1"/>
  <c r="AW17" i="3"/>
  <c r="BG17" i="3" s="1"/>
  <c r="AV17" i="3"/>
  <c r="BF17" i="3" s="1"/>
  <c r="AS17" i="3"/>
  <c r="BC17" i="3" s="1"/>
  <c r="AQ17" i="3"/>
  <c r="BA17" i="3" s="1"/>
  <c r="AY17" i="3"/>
  <c r="BI17" i="3" s="1"/>
  <c r="AR16" i="3"/>
  <c r="BB16" i="3" s="1"/>
  <c r="AU17" i="3"/>
  <c r="BE17" i="3" s="1"/>
  <c r="AR35" i="3"/>
  <c r="BB35" i="3" s="1"/>
  <c r="AU12" i="3"/>
  <c r="BE12" i="3" s="1"/>
  <c r="AW25" i="3"/>
  <c r="BG25" i="3" s="1"/>
  <c r="AT20" i="3"/>
  <c r="BD20" i="3" s="1"/>
  <c r="AS31" i="3"/>
  <c r="BC31" i="3" s="1"/>
  <c r="AY29" i="3"/>
  <c r="BI29" i="3" s="1"/>
  <c r="AR25" i="3"/>
  <c r="BB25" i="3" s="1"/>
  <c r="AX20" i="3"/>
  <c r="BH20" i="3" s="1"/>
  <c r="AT12" i="3"/>
  <c r="BD12" i="3" s="1"/>
  <c r="AW12" i="3"/>
  <c r="BG12" i="3" s="1"/>
  <c r="AY32" i="3"/>
  <c r="BI32" i="3" s="1"/>
  <c r="AV23" i="3"/>
  <c r="BF23" i="3" s="1"/>
  <c r="AW35" i="3"/>
  <c r="BG35" i="3" s="1"/>
  <c r="AU32" i="3"/>
  <c r="BE32" i="3" s="1"/>
  <c r="AT32" i="3"/>
  <c r="BD32" i="3" s="1"/>
  <c r="AS32" i="3"/>
  <c r="BC32" i="3" s="1"/>
  <c r="AY26" i="3"/>
  <c r="BI26" i="3" s="1"/>
  <c r="AS18" i="3"/>
  <c r="BC18" i="3" s="1"/>
  <c r="AW16" i="3"/>
  <c r="BG16" i="3" s="1"/>
  <c r="AS35" i="3"/>
  <c r="BC35" i="3" s="1"/>
  <c r="AQ32" i="3"/>
  <c r="BA32" i="3" s="1"/>
  <c r="AR26" i="3"/>
  <c r="BB26" i="3" s="1"/>
  <c r="AQ26" i="3"/>
  <c r="BA26" i="3" s="1"/>
  <c r="AV16" i="3"/>
  <c r="BF16" i="3" s="1"/>
  <c r="AQ18" i="3"/>
  <c r="BA18" i="3" s="1"/>
  <c r="AR32" i="3"/>
  <c r="BB32" i="3" s="1"/>
  <c r="AS33" i="3"/>
  <c r="BC33" i="3" s="1"/>
  <c r="AW32" i="3"/>
  <c r="BG32" i="3" s="1"/>
  <c r="AQ35" i="3"/>
  <c r="BA35" i="3" s="1"/>
  <c r="AY16" i="3"/>
  <c r="BI16" i="3" s="1"/>
  <c r="AT16" i="3"/>
  <c r="BD16" i="3" s="1"/>
  <c r="AY20" i="3"/>
  <c r="BI20" i="3" s="1"/>
  <c r="AX22" i="3"/>
  <c r="BH22" i="3" s="1"/>
  <c r="AT22" i="3"/>
  <c r="BD22" i="3" s="1"/>
  <c r="AU22" i="3"/>
  <c r="BE22" i="3" s="1"/>
  <c r="AR31" i="3"/>
  <c r="BB31" i="3" s="1"/>
  <c r="AT36" i="3"/>
  <c r="BD36" i="3" s="1"/>
  <c r="AT33" i="3"/>
  <c r="BD33" i="3" s="1"/>
  <c r="AR12" i="3"/>
  <c r="BB12" i="3" s="1"/>
  <c r="AT18" i="3"/>
  <c r="BD18" i="3" s="1"/>
  <c r="AX18" i="3"/>
  <c r="BH18" i="3" s="1"/>
  <c r="AR22" i="3"/>
  <c r="BB22" i="3" s="1"/>
  <c r="AS12" i="3"/>
  <c r="BC12" i="3" s="1"/>
  <c r="AY12" i="3"/>
  <c r="BI12" i="3" s="1"/>
  <c r="AR36" i="3"/>
  <c r="BB36" i="3" s="1"/>
  <c r="AU36" i="3"/>
  <c r="BE36" i="3" s="1"/>
  <c r="AX33" i="3"/>
  <c r="BH33" i="3" s="1"/>
  <c r="AT35" i="3"/>
  <c r="BD35" i="3" s="1"/>
  <c r="AV33" i="3"/>
  <c r="BF33" i="3" s="1"/>
  <c r="AX31" i="3"/>
  <c r="BH31" i="3" s="1"/>
  <c r="AV18" i="3"/>
  <c r="BF18" i="3" s="1"/>
  <c r="AY22" i="3"/>
  <c r="BI22" i="3" s="1"/>
  <c r="AQ16" i="3"/>
  <c r="BA16" i="3" s="1"/>
  <c r="AU18" i="3"/>
  <c r="BE18" i="3" s="1"/>
  <c r="AR18" i="3"/>
  <c r="BB18" i="3" s="1"/>
  <c r="AX16" i="3"/>
  <c r="BH16" i="3" s="1"/>
  <c r="AS22" i="3"/>
  <c r="BC22" i="3" s="1"/>
  <c r="AX9" i="3"/>
  <c r="BH9" i="3" s="1"/>
  <c r="AQ12" i="3"/>
  <c r="BA12" i="3" s="1"/>
  <c r="AS16" i="3"/>
  <c r="BC16" i="3" s="1"/>
  <c r="AX35" i="3"/>
  <c r="BH35" i="3" s="1"/>
  <c r="AW33" i="3"/>
  <c r="BG33" i="3" s="1"/>
  <c r="AV35" i="3"/>
  <c r="BF35" i="3" s="1"/>
  <c r="AR33" i="3"/>
  <c r="BB33" i="3" s="1"/>
  <c r="AY33" i="3"/>
  <c r="BI33" i="3" s="1"/>
  <c r="AQ29" i="3"/>
  <c r="BA29" i="3" s="1"/>
  <c r="AX29" i="3"/>
  <c r="BH29" i="3" s="1"/>
  <c r="AV22" i="3"/>
  <c r="BF22" i="3" s="1"/>
  <c r="AQ22" i="3"/>
  <c r="BA22" i="3" s="1"/>
  <c r="AY18" i="3"/>
  <c r="BI18" i="3" s="1"/>
  <c r="AX12" i="3"/>
  <c r="BH12" i="3" s="1"/>
  <c r="AR20" i="3"/>
  <c r="BB20" i="3" s="1"/>
  <c r="AQ9" i="3"/>
  <c r="BA9" i="3" s="1"/>
  <c r="AS9" i="3"/>
  <c r="BC9" i="3" s="1"/>
  <c r="AS36" i="3"/>
  <c r="BC36" i="3" s="1"/>
  <c r="AR28" i="3"/>
  <c r="BB28" i="3" s="1"/>
  <c r="AY13" i="3"/>
  <c r="BI13" i="3" s="1"/>
  <c r="AQ13" i="3"/>
  <c r="BA13" i="3" s="1"/>
  <c r="AS13" i="3"/>
  <c r="BC13" i="3" s="1"/>
  <c r="AW13" i="3"/>
  <c r="BG13" i="3" s="1"/>
  <c r="AU14" i="3"/>
  <c r="BE14" i="3" s="1"/>
  <c r="AV31" i="3"/>
  <c r="BF31" i="3" s="1"/>
  <c r="AQ36" i="3"/>
  <c r="BA36" i="3" s="1"/>
  <c r="AX32" i="3"/>
  <c r="BH32" i="3" s="1"/>
  <c r="AY28" i="3"/>
  <c r="BI28" i="3" s="1"/>
  <c r="AQ33" i="3"/>
  <c r="BA33" i="3" s="1"/>
  <c r="AY35" i="3"/>
  <c r="BI35" i="3" s="1"/>
  <c r="AW29" i="3"/>
  <c r="BG29" i="3" s="1"/>
  <c r="AT31" i="3"/>
  <c r="BD31" i="3" s="1"/>
  <c r="AX24" i="3"/>
  <c r="BH24" i="3" s="1"/>
  <c r="AR23" i="3"/>
  <c r="BB23" i="3" s="1"/>
  <c r="AT29" i="3"/>
  <c r="BD29" i="3" s="1"/>
  <c r="AX26" i="3"/>
  <c r="BH26" i="3" s="1"/>
  <c r="AX25" i="3"/>
  <c r="BH25" i="3" s="1"/>
  <c r="AT26" i="3"/>
  <c r="BD26" i="3" s="1"/>
  <c r="AS25" i="3"/>
  <c r="BC25" i="3" s="1"/>
  <c r="AQ24" i="3"/>
  <c r="BA24" i="3" s="1"/>
  <c r="AT28" i="3"/>
  <c r="BD28" i="3" s="1"/>
  <c r="AR29" i="3"/>
  <c r="BB29" i="3" s="1"/>
  <c r="AR13" i="3"/>
  <c r="BB13" i="3" s="1"/>
  <c r="AR14" i="3"/>
  <c r="BB14" i="3" s="1"/>
  <c r="AQ10" i="3"/>
  <c r="BA10" i="3" s="1"/>
  <c r="AQ20" i="3"/>
  <c r="BA20" i="3" s="1"/>
  <c r="AQ14" i="3"/>
  <c r="BA14" i="3" s="1"/>
  <c r="AS10" i="3"/>
  <c r="BC10" i="3" s="1"/>
  <c r="AV10" i="3"/>
  <c r="BF10" i="3" s="1"/>
  <c r="AT9" i="3"/>
  <c r="BD9" i="3" s="1"/>
  <c r="AV9" i="3"/>
  <c r="BF9" i="3" s="1"/>
  <c r="AW14" i="3"/>
  <c r="BG14" i="3" s="1"/>
  <c r="AR24" i="3"/>
  <c r="BB24" i="3" s="1"/>
  <c r="AU28" i="3"/>
  <c r="BE28" i="3" s="1"/>
  <c r="AV36" i="3"/>
  <c r="BF36" i="3" s="1"/>
  <c r="AW28" i="3"/>
  <c r="BG28" i="3" s="1"/>
  <c r="AT24" i="3"/>
  <c r="BD24" i="3" s="1"/>
  <c r="AS28" i="3"/>
  <c r="BC28" i="3" s="1"/>
  <c r="AV26" i="3"/>
  <c r="BF26" i="3" s="1"/>
  <c r="AW26" i="3"/>
  <c r="BG26" i="3" s="1"/>
  <c r="AY24" i="3"/>
  <c r="BI24" i="3" s="1"/>
  <c r="AV14" i="3"/>
  <c r="BF14" i="3" s="1"/>
  <c r="AW23" i="3"/>
  <c r="BG23" i="3" s="1"/>
  <c r="AY23" i="3"/>
  <c r="BI23" i="3" s="1"/>
  <c r="AY25" i="3"/>
  <c r="BI25" i="3" s="1"/>
  <c r="AX13" i="3"/>
  <c r="BH13" i="3" s="1"/>
  <c r="AX14" i="3"/>
  <c r="BH14" i="3" s="1"/>
  <c r="AW9" i="3"/>
  <c r="BG9" i="3" s="1"/>
  <c r="AY9" i="3"/>
  <c r="BI9" i="3" s="1"/>
  <c r="AR10" i="3"/>
  <c r="BB10" i="3" s="1"/>
  <c r="AS20" i="3"/>
  <c r="BC20" i="3" s="1"/>
  <c r="AU10" i="3"/>
  <c r="BE10" i="3" s="1"/>
  <c r="AS14" i="3"/>
  <c r="BC14" i="3" s="1"/>
  <c r="AT10" i="3"/>
  <c r="BD10" i="3" s="1"/>
  <c r="AQ23" i="3"/>
  <c r="BA23" i="3" s="1"/>
  <c r="AQ31" i="3"/>
  <c r="BA31" i="3" s="1"/>
  <c r="AY36" i="3"/>
  <c r="BI36" i="3" s="1"/>
  <c r="AX36" i="3"/>
  <c r="BH36" i="3" s="1"/>
  <c r="AW31" i="3"/>
  <c r="BG31" i="3" s="1"/>
  <c r="AQ28" i="3"/>
  <c r="BA28" i="3" s="1"/>
  <c r="AY31" i="3"/>
  <c r="BI31" i="3" s="1"/>
  <c r="AQ25" i="3"/>
  <c r="BA25" i="3" s="1"/>
  <c r="AT23" i="3"/>
  <c r="BD23" i="3" s="1"/>
  <c r="AU29" i="3"/>
  <c r="BE29" i="3" s="1"/>
  <c r="AV28" i="3"/>
  <c r="BF28" i="3" s="1"/>
  <c r="AU26" i="3"/>
  <c r="BE26" i="3" s="1"/>
  <c r="AV24" i="3"/>
  <c r="BF24" i="3" s="1"/>
  <c r="AV25" i="3"/>
  <c r="BF25" i="3" s="1"/>
  <c r="AT25" i="3"/>
  <c r="BD25" i="3" s="1"/>
  <c r="AU24" i="3"/>
  <c r="BE24" i="3" s="1"/>
  <c r="AT13" i="3"/>
  <c r="BD13" i="3" s="1"/>
  <c r="AU23" i="3"/>
  <c r="BE23" i="3" s="1"/>
  <c r="AT14" i="3"/>
  <c r="BD14" i="3" s="1"/>
  <c r="AX23" i="3"/>
  <c r="BH23" i="3" s="1"/>
  <c r="AW24" i="3"/>
  <c r="BG24" i="3" s="1"/>
  <c r="AU13" i="3"/>
  <c r="BE13" i="3" s="1"/>
  <c r="AY10" i="3"/>
  <c r="BI10" i="3" s="1"/>
  <c r="AU9" i="3"/>
  <c r="BE9" i="3" s="1"/>
  <c r="AX10" i="3"/>
  <c r="BH10" i="3" s="1"/>
  <c r="AU8" i="3"/>
  <c r="BE8" i="3" s="1"/>
  <c r="AT8" i="3"/>
  <c r="BD8" i="3" s="1"/>
  <c r="AV8" i="3"/>
  <c r="BF8" i="3" s="1"/>
  <c r="AW8" i="3"/>
  <c r="BG8" i="3" s="1"/>
  <c r="AS8" i="3"/>
  <c r="BC8" i="3" s="1"/>
  <c r="AR8" i="3"/>
  <c r="BB8" i="3" s="1"/>
  <c r="AX8" i="3"/>
  <c r="BH8" i="3" s="1"/>
  <c r="AY8" i="3"/>
  <c r="BI8" i="3" s="1"/>
  <c r="BJ19" i="3" l="1"/>
  <c r="BN41" i="3"/>
  <c r="BR41" i="3"/>
  <c r="BS41" i="3"/>
  <c r="BR40" i="3"/>
  <c r="BU41" i="3"/>
  <c r="BT42" i="3"/>
  <c r="BL41" i="3"/>
  <c r="BX41" i="3" s="1"/>
  <c r="BY41" i="3" s="1"/>
  <c r="BM41" i="3"/>
  <c r="BT41" i="3"/>
  <c r="BV43" i="3"/>
  <c r="BP43" i="3"/>
  <c r="BM40" i="3"/>
  <c r="BN43" i="3"/>
  <c r="BO42" i="3"/>
  <c r="CG42" i="3" s="1"/>
  <c r="BL42" i="3"/>
  <c r="BL40" i="3"/>
  <c r="BT40" i="3"/>
  <c r="BN40" i="3"/>
  <c r="BO41" i="3"/>
  <c r="CG41" i="3" s="1"/>
  <c r="BS43" i="3"/>
  <c r="BT43" i="3"/>
  <c r="BU43" i="3"/>
  <c r="BP42" i="3"/>
  <c r="BQ42" i="3" s="1"/>
  <c r="BV42" i="3"/>
  <c r="BU42" i="3"/>
  <c r="BP40" i="3"/>
  <c r="BQ40" i="3" s="1"/>
  <c r="BV40" i="3"/>
  <c r="BU40" i="3"/>
  <c r="BO43" i="3"/>
  <c r="CG43" i="3" s="1"/>
  <c r="BM42" i="3"/>
  <c r="BL43" i="3"/>
  <c r="BX43" i="3" s="1"/>
  <c r="BS42" i="3"/>
  <c r="BN42" i="3"/>
  <c r="BM43" i="3"/>
  <c r="BV41" i="3"/>
  <c r="BP41" i="3"/>
  <c r="BO40" i="3"/>
  <c r="CG40" i="3" s="1"/>
  <c r="BR43" i="3"/>
  <c r="BS19" i="3"/>
  <c r="BP19" i="3"/>
  <c r="BJ17" i="3"/>
  <c r="BM17" i="3" s="1"/>
  <c r="BJ32" i="3"/>
  <c r="BU32" i="3" s="1"/>
  <c r="BO19" i="3"/>
  <c r="CG19" i="3" s="1"/>
  <c r="BT19" i="3"/>
  <c r="BM19" i="3"/>
  <c r="BN19" i="3"/>
  <c r="BL19" i="3"/>
  <c r="BR19" i="3"/>
  <c r="BJ16" i="3"/>
  <c r="BP16" i="3" s="1"/>
  <c r="BJ35" i="3"/>
  <c r="BP35" i="3" s="1"/>
  <c r="BJ22" i="3"/>
  <c r="BJ18" i="3"/>
  <c r="BJ12" i="3"/>
  <c r="BJ33" i="3"/>
  <c r="BP33" i="3" s="1"/>
  <c r="BJ9" i="3"/>
  <c r="BJ23" i="3"/>
  <c r="BJ14" i="3"/>
  <c r="BJ24" i="3"/>
  <c r="BJ36" i="3"/>
  <c r="BJ25" i="3"/>
  <c r="BJ26" i="3"/>
  <c r="BJ28" i="3"/>
  <c r="BJ10" i="3"/>
  <c r="BJ31" i="3"/>
  <c r="BJ29" i="3"/>
  <c r="BJ20" i="3"/>
  <c r="BV19" i="3"/>
  <c r="BU19" i="3"/>
  <c r="BJ13" i="3"/>
  <c r="BJ8" i="3"/>
  <c r="BP8" i="3" s="1"/>
  <c r="BN32" i="3" l="1"/>
  <c r="BX42" i="3"/>
  <c r="BY42" i="3" s="1"/>
  <c r="CA41" i="3"/>
  <c r="BQ43" i="3"/>
  <c r="BY43" i="3"/>
  <c r="BQ41" i="3"/>
  <c r="BX40" i="3"/>
  <c r="BY40" i="3" s="1"/>
  <c r="BO35" i="3"/>
  <c r="CG35" i="3" s="1"/>
  <c r="BS35" i="3"/>
  <c r="BR17" i="3"/>
  <c r="BS32" i="3"/>
  <c r="BV17" i="3"/>
  <c r="BN35" i="3"/>
  <c r="BR28" i="3"/>
  <c r="BP28" i="3"/>
  <c r="BQ28" i="3" s="1"/>
  <c r="BS14" i="3"/>
  <c r="BP14" i="3"/>
  <c r="BL35" i="3"/>
  <c r="BM32" i="3"/>
  <c r="BP32" i="3"/>
  <c r="BQ32" i="3" s="1"/>
  <c r="BS29" i="3"/>
  <c r="BP29" i="3"/>
  <c r="BU25" i="3"/>
  <c r="BP25" i="3"/>
  <c r="BQ25" i="3" s="1"/>
  <c r="BV32" i="3"/>
  <c r="BM12" i="3"/>
  <c r="BP12" i="3"/>
  <c r="BQ12" i="3" s="1"/>
  <c r="BT17" i="3"/>
  <c r="BP17" i="3"/>
  <c r="BQ17" i="3" s="1"/>
  <c r="BR32" i="3"/>
  <c r="BR31" i="3"/>
  <c r="BP31" i="3"/>
  <c r="BR35" i="3"/>
  <c r="BT36" i="3"/>
  <c r="BP36" i="3"/>
  <c r="BQ36" i="3" s="1"/>
  <c r="BT32" i="3"/>
  <c r="BO23" i="3"/>
  <c r="CG23" i="3" s="1"/>
  <c r="BP23" i="3"/>
  <c r="BO18" i="3"/>
  <c r="CG18" i="3" s="1"/>
  <c r="BP18" i="3"/>
  <c r="BQ18" i="3" s="1"/>
  <c r="BU22" i="3"/>
  <c r="BP22" i="3"/>
  <c r="BT35" i="3"/>
  <c r="BL32" i="3"/>
  <c r="BX32" i="3" s="1"/>
  <c r="BY32" i="3" s="1"/>
  <c r="CA32" i="3" s="1"/>
  <c r="BS13" i="3"/>
  <c r="BP13" i="3"/>
  <c r="BL20" i="3"/>
  <c r="BP20" i="3"/>
  <c r="BQ20" i="3" s="1"/>
  <c r="BN10" i="3"/>
  <c r="BP10" i="3"/>
  <c r="BV12" i="3"/>
  <c r="BT26" i="3"/>
  <c r="BP26" i="3"/>
  <c r="BQ26" i="3" s="1"/>
  <c r="BV35" i="3"/>
  <c r="BR24" i="3"/>
  <c r="BP24" i="3"/>
  <c r="BS9" i="3"/>
  <c r="BP9" i="3"/>
  <c r="BQ9" i="3" s="1"/>
  <c r="BU35" i="3"/>
  <c r="BM35" i="3"/>
  <c r="BS17" i="3"/>
  <c r="BX19" i="3"/>
  <c r="BY19" i="3" s="1"/>
  <c r="CA19" i="3" s="1"/>
  <c r="BL17" i="3"/>
  <c r="BU17" i="3"/>
  <c r="BN17" i="3"/>
  <c r="BO17" i="3"/>
  <c r="CG17" i="3" s="1"/>
  <c r="BR14" i="3"/>
  <c r="BO12" i="3"/>
  <c r="CG12" i="3" s="1"/>
  <c r="BV22" i="3"/>
  <c r="BT14" i="3"/>
  <c r="BT22" i="3"/>
  <c r="BO32" i="3"/>
  <c r="CG32" i="3" s="1"/>
  <c r="BT12" i="3"/>
  <c r="BO29" i="3"/>
  <c r="CG29" i="3" s="1"/>
  <c r="BO25" i="3"/>
  <c r="CG25" i="3" s="1"/>
  <c r="BV16" i="3"/>
  <c r="BN25" i="3"/>
  <c r="BT24" i="3"/>
  <c r="BO22" i="3"/>
  <c r="CG22" i="3" s="1"/>
  <c r="BV18" i="3"/>
  <c r="BU16" i="3"/>
  <c r="BN16" i="3"/>
  <c r="BS26" i="3"/>
  <c r="BM16" i="3"/>
  <c r="BL16" i="3"/>
  <c r="BR22" i="3"/>
  <c r="BT16" i="3"/>
  <c r="BS16" i="3"/>
  <c r="BR16" i="3"/>
  <c r="BM22" i="3"/>
  <c r="BO16" i="3"/>
  <c r="CG16" i="3" s="1"/>
  <c r="BL22" i="3"/>
  <c r="BS22" i="3"/>
  <c r="BN22" i="3"/>
  <c r="BN12" i="3"/>
  <c r="BT23" i="3"/>
  <c r="BU23" i="3"/>
  <c r="BM23" i="3"/>
  <c r="BN36" i="3"/>
  <c r="BS23" i="3"/>
  <c r="BL23" i="3"/>
  <c r="BN20" i="3"/>
  <c r="BU12" i="3"/>
  <c r="BU36" i="3"/>
  <c r="BO14" i="3"/>
  <c r="CG14" i="3" s="1"/>
  <c r="BL14" i="3"/>
  <c r="BN14" i="3"/>
  <c r="BS24" i="3"/>
  <c r="BM10" i="3"/>
  <c r="BU31" i="3"/>
  <c r="BL24" i="3"/>
  <c r="BR10" i="3"/>
  <c r="BO24" i="3"/>
  <c r="CG24" i="3" s="1"/>
  <c r="BM18" i="3"/>
  <c r="BL18" i="3"/>
  <c r="BT18" i="3"/>
  <c r="BN18" i="3"/>
  <c r="BR18" i="3"/>
  <c r="BS18" i="3"/>
  <c r="BU18" i="3"/>
  <c r="BO26" i="3"/>
  <c r="CG26" i="3" s="1"/>
  <c r="BR26" i="3"/>
  <c r="BM24" i="3"/>
  <c r="BL31" i="3"/>
  <c r="BL10" i="3"/>
  <c r="BR36" i="3"/>
  <c r="BL36" i="3"/>
  <c r="BR12" i="3"/>
  <c r="BS12" i="3"/>
  <c r="BL12" i="3"/>
  <c r="BV28" i="3"/>
  <c r="BT28" i="3"/>
  <c r="BL13" i="3"/>
  <c r="BO9" i="3"/>
  <c r="CG9" i="3" s="1"/>
  <c r="BV29" i="3"/>
  <c r="BL29" i="3"/>
  <c r="BU29" i="3"/>
  <c r="BR29" i="3"/>
  <c r="BT29" i="3"/>
  <c r="BN29" i="3"/>
  <c r="BQ16" i="3"/>
  <c r="BO31" i="3"/>
  <c r="CG31" i="3" s="1"/>
  <c r="BM29" i="3"/>
  <c r="BV26" i="3"/>
  <c r="BM26" i="3"/>
  <c r="BU26" i="3"/>
  <c r="BL26" i="3"/>
  <c r="BN26" i="3"/>
  <c r="BV25" i="3"/>
  <c r="BM25" i="3"/>
  <c r="BS25" i="3"/>
  <c r="BU13" i="3"/>
  <c r="BT10" i="3"/>
  <c r="BM13" i="3"/>
  <c r="BQ33" i="3"/>
  <c r="BV33" i="3"/>
  <c r="BU33" i="3"/>
  <c r="BR33" i="3"/>
  <c r="BT33" i="3"/>
  <c r="BN33" i="3"/>
  <c r="BM33" i="3"/>
  <c r="BS33" i="3"/>
  <c r="BO33" i="3"/>
  <c r="CG33" i="3" s="1"/>
  <c r="BT13" i="3"/>
  <c r="BR25" i="3"/>
  <c r="BQ22" i="3"/>
  <c r="BO28" i="3"/>
  <c r="CG28" i="3" s="1"/>
  <c r="BV9" i="3"/>
  <c r="BT9" i="3"/>
  <c r="BM9" i="3"/>
  <c r="BL9" i="3"/>
  <c r="BN9" i="3"/>
  <c r="BU28" i="3"/>
  <c r="BV20" i="3"/>
  <c r="BR20" i="3"/>
  <c r="BM20" i="3"/>
  <c r="BS20" i="3"/>
  <c r="BO20" i="3"/>
  <c r="CG20" i="3" s="1"/>
  <c r="BT20" i="3"/>
  <c r="BU20" i="3"/>
  <c r="BS28" i="3"/>
  <c r="BV31" i="3"/>
  <c r="BN31" i="3"/>
  <c r="BM31" i="3"/>
  <c r="BT31" i="3"/>
  <c r="BO13" i="3"/>
  <c r="CG13" i="3" s="1"/>
  <c r="BV10" i="3"/>
  <c r="BS10" i="3"/>
  <c r="BM28" i="3"/>
  <c r="BN13" i="3"/>
  <c r="BL25" i="3"/>
  <c r="BT25" i="3"/>
  <c r="BM14" i="3"/>
  <c r="BR9" i="3"/>
  <c r="BV23" i="3"/>
  <c r="BN23" i="3"/>
  <c r="BR23" i="3"/>
  <c r="BL33" i="3"/>
  <c r="BO10" i="3"/>
  <c r="CG10" i="3" s="1"/>
  <c r="BQ13" i="3"/>
  <c r="BV13" i="3"/>
  <c r="BR13" i="3"/>
  <c r="BQ35" i="3"/>
  <c r="BQ19" i="3"/>
  <c r="BU9" i="3"/>
  <c r="BL28" i="3"/>
  <c r="BN28" i="3"/>
  <c r="BQ10" i="3"/>
  <c r="BS31" i="3"/>
  <c r="BU10" i="3"/>
  <c r="BV36" i="3"/>
  <c r="BO36" i="3"/>
  <c r="CG36" i="3" s="1"/>
  <c r="BM36" i="3"/>
  <c r="BS36" i="3"/>
  <c r="BV24" i="3"/>
  <c r="BN24" i="3"/>
  <c r="BV14" i="3"/>
  <c r="BU14" i="3"/>
  <c r="BU24" i="3"/>
  <c r="BV8" i="3"/>
  <c r="BL8" i="3"/>
  <c r="BT8" i="3"/>
  <c r="BN8" i="3"/>
  <c r="BR8" i="3"/>
  <c r="BO8" i="3"/>
  <c r="CG8" i="3" s="1"/>
  <c r="BU8" i="3"/>
  <c r="BS8" i="3"/>
  <c r="BM8" i="3"/>
  <c r="CP38" i="1"/>
  <c r="CP37" i="1"/>
  <c r="CP39" i="1" s="1"/>
  <c r="CP34" i="1"/>
  <c r="CP33" i="1"/>
  <c r="CP32" i="1"/>
  <c r="CP29" i="1"/>
  <c r="CP28" i="1"/>
  <c r="CP25" i="1"/>
  <c r="CP24" i="1"/>
  <c r="CP23" i="1"/>
  <c r="CP22" i="1"/>
  <c r="CP21" i="1"/>
  <c r="CP26" i="1" s="1"/>
  <c r="CP18" i="1"/>
  <c r="CP17" i="1"/>
  <c r="CP16" i="1"/>
  <c r="CP15" i="1"/>
  <c r="CP14" i="1"/>
  <c r="CP11" i="1"/>
  <c r="CP10" i="1"/>
  <c r="CP9" i="1"/>
  <c r="CP6" i="1"/>
  <c r="CP5" i="1"/>
  <c r="CP4" i="1"/>
  <c r="CP30" i="1" l="1"/>
  <c r="CP35" i="1"/>
  <c r="CP7" i="1"/>
  <c r="CP12" i="1"/>
  <c r="CP19" i="1"/>
  <c r="BX33" i="3"/>
  <c r="BX25" i="3"/>
  <c r="BX35" i="3"/>
  <c r="BY35" i="3" s="1"/>
  <c r="CA35" i="3" s="1"/>
  <c r="CB35" i="3" s="1"/>
  <c r="CA40" i="3"/>
  <c r="CB41" i="3"/>
  <c r="CD41" i="3" s="1"/>
  <c r="CA43" i="3"/>
  <c r="CE43" i="3" s="1"/>
  <c r="CA42" i="3"/>
  <c r="CE42" i="3" s="1"/>
  <c r="CE41" i="3"/>
  <c r="BX10" i="3"/>
  <c r="BY10" i="3" s="1"/>
  <c r="CA10" i="3" s="1"/>
  <c r="BX28" i="3"/>
  <c r="BX36" i="3"/>
  <c r="BY36" i="3" s="1"/>
  <c r="CA36" i="3" s="1"/>
  <c r="BX12" i="3"/>
  <c r="BY12" i="3" s="1"/>
  <c r="CA12" i="3" s="1"/>
  <c r="BX9" i="3"/>
  <c r="BY9" i="3" s="1"/>
  <c r="BX17" i="3"/>
  <c r="BY17" i="3" s="1"/>
  <c r="BX14" i="3"/>
  <c r="BY14" i="3" s="1"/>
  <c r="CA14" i="3" s="1"/>
  <c r="CB32" i="3"/>
  <c r="BX26" i="3"/>
  <c r="BY26" i="3" s="1"/>
  <c r="BX29" i="3"/>
  <c r="BY29" i="3" s="1"/>
  <c r="BX13" i="3"/>
  <c r="BY13" i="3" s="1"/>
  <c r="CA13" i="3" s="1"/>
  <c r="BX23" i="3"/>
  <c r="BY23" i="3" s="1"/>
  <c r="CA23" i="3" s="1"/>
  <c r="BX8" i="3"/>
  <c r="BY8" i="3" s="1"/>
  <c r="BX18" i="3"/>
  <c r="BY18" i="3" s="1"/>
  <c r="CA18" i="3" s="1"/>
  <c r="BX24" i="3"/>
  <c r="BY24" i="3" s="1"/>
  <c r="CA24" i="3" s="1"/>
  <c r="BX16" i="3"/>
  <c r="BY16" i="3" s="1"/>
  <c r="CA16" i="3" s="1"/>
  <c r="CB16" i="3" s="1"/>
  <c r="BX31" i="3"/>
  <c r="BY31" i="3" s="1"/>
  <c r="CA31" i="3" s="1"/>
  <c r="CB31" i="3" s="1"/>
  <c r="BX22" i="3"/>
  <c r="BY22" i="3" s="1"/>
  <c r="CA22" i="3" s="1"/>
  <c r="CB19" i="3"/>
  <c r="BX20" i="3"/>
  <c r="BY20" i="3" s="1"/>
  <c r="CA20" i="3" s="1"/>
  <c r="BY25" i="3"/>
  <c r="CA25" i="3" s="1"/>
  <c r="CE32" i="3"/>
  <c r="BY28" i="3"/>
  <c r="BQ8" i="3"/>
  <c r="BQ14" i="3"/>
  <c r="CE19" i="3"/>
  <c r="BY33" i="3"/>
  <c r="CA33" i="3" s="1"/>
  <c r="BQ29" i="3"/>
  <c r="BQ31" i="3"/>
  <c r="BQ24" i="3"/>
  <c r="BQ23" i="3"/>
  <c r="CE35" i="3" l="1"/>
  <c r="CB42" i="3"/>
  <c r="CD42" i="3" s="1"/>
  <c r="CB43" i="3"/>
  <c r="CD43" i="3" s="1"/>
  <c r="CC41" i="3"/>
  <c r="CF41" i="3" s="1"/>
  <c r="CH41" i="3" s="1"/>
  <c r="CB40" i="3"/>
  <c r="CD40" i="3" s="1"/>
  <c r="CE40" i="3"/>
  <c r="CB12" i="3"/>
  <c r="CD19" i="3"/>
  <c r="CD35" i="3"/>
  <c r="CD32" i="3"/>
  <c r="CA17" i="3"/>
  <c r="CE17" i="3" s="1"/>
  <c r="CB24" i="3"/>
  <c r="CB23" i="3"/>
  <c r="CB18" i="3"/>
  <c r="CB14" i="3"/>
  <c r="CB33" i="3"/>
  <c r="CB20" i="3"/>
  <c r="CB10" i="3"/>
  <c r="CD31" i="3"/>
  <c r="CD16" i="3"/>
  <c r="CB22" i="3"/>
  <c r="CB25" i="3"/>
  <c r="CB13" i="3"/>
  <c r="CE16" i="3"/>
  <c r="CE22" i="3"/>
  <c r="CE36" i="3"/>
  <c r="CB36" i="3"/>
  <c r="CA28" i="3"/>
  <c r="CE24" i="3"/>
  <c r="CE14" i="3"/>
  <c r="CC31" i="3"/>
  <c r="CC32" i="3"/>
  <c r="CA29" i="3"/>
  <c r="CE31" i="3"/>
  <c r="CC19" i="3"/>
  <c r="CC35" i="3"/>
  <c r="CE18" i="3"/>
  <c r="CD18" i="3"/>
  <c r="CD12" i="3"/>
  <c r="CC16" i="3"/>
  <c r="CE12" i="3"/>
  <c r="CE20" i="3"/>
  <c r="CE23" i="3"/>
  <c r="CA26" i="3"/>
  <c r="CE13" i="3"/>
  <c r="CE25" i="3"/>
  <c r="CA8" i="3"/>
  <c r="CE10" i="3"/>
  <c r="CE33" i="3"/>
  <c r="CA9" i="3"/>
  <c r="CC40" i="3" l="1"/>
  <c r="CF40" i="3" s="1"/>
  <c r="CC42" i="3"/>
  <c r="CF42" i="3" s="1"/>
  <c r="CH42" i="3" s="1"/>
  <c r="CI42" i="3" s="1"/>
  <c r="CI41" i="3"/>
  <c r="CJ41" i="3"/>
  <c r="CH40" i="3"/>
  <c r="CI40" i="3" s="1"/>
  <c r="CC43" i="3"/>
  <c r="CF43" i="3" s="1"/>
  <c r="CH43" i="3" s="1"/>
  <c r="CI43" i="3" s="1"/>
  <c r="CD25" i="3"/>
  <c r="CD13" i="3"/>
  <c r="CD10" i="3"/>
  <c r="CD14" i="3"/>
  <c r="CB17" i="3"/>
  <c r="CD33" i="3"/>
  <c r="CD36" i="3"/>
  <c r="CC22" i="3"/>
  <c r="CB26" i="3"/>
  <c r="CF35" i="3"/>
  <c r="CB9" i="3"/>
  <c r="CD23" i="3"/>
  <c r="CD22" i="3"/>
  <c r="CB29" i="3"/>
  <c r="CB28" i="3"/>
  <c r="CF32" i="3"/>
  <c r="CF31" i="3"/>
  <c r="CF19" i="3"/>
  <c r="CE28" i="3"/>
  <c r="CE26" i="3"/>
  <c r="CC10" i="3"/>
  <c r="CE9" i="3"/>
  <c r="CE8" i="3"/>
  <c r="CB8" i="3"/>
  <c r="CE29" i="3"/>
  <c r="CC18" i="3"/>
  <c r="CC12" i="3"/>
  <c r="CF16" i="3"/>
  <c r="CC13" i="3"/>
  <c r="CC36" i="3"/>
  <c r="CC14" i="3"/>
  <c r="CD20" i="3"/>
  <c r="CC20" i="3"/>
  <c r="CC24" i="3"/>
  <c r="CD24" i="3"/>
  <c r="CC33" i="3"/>
  <c r="CC25" i="3"/>
  <c r="CC23" i="3"/>
  <c r="CJ40" i="3" l="1"/>
  <c r="CJ42" i="3"/>
  <c r="CJ43" i="3"/>
  <c r="CD9" i="3"/>
  <c r="CD26" i="3"/>
  <c r="CD17" i="3"/>
  <c r="CC17" i="3"/>
  <c r="CF22" i="3"/>
  <c r="CH22" i="3" s="1"/>
  <c r="CC29" i="3"/>
  <c r="CD8" i="3"/>
  <c r="CC28" i="3"/>
  <c r="CF28" i="3" s="1"/>
  <c r="CD28" i="3"/>
  <c r="CH35" i="3"/>
  <c r="CF36" i="3"/>
  <c r="CH31" i="3"/>
  <c r="CI31" i="3" s="1"/>
  <c r="CF33" i="3"/>
  <c r="CH32" i="3"/>
  <c r="CF23" i="3"/>
  <c r="CF24" i="3"/>
  <c r="CF20" i="3"/>
  <c r="CF18" i="3"/>
  <c r="CH19" i="3"/>
  <c r="CF13" i="3"/>
  <c r="CF12" i="3"/>
  <c r="CF14" i="3"/>
  <c r="CF10" i="3"/>
  <c r="CD29" i="3"/>
  <c r="CH16" i="3"/>
  <c r="CC8" i="3"/>
  <c r="CC26" i="3"/>
  <c r="CF25" i="3"/>
  <c r="CC9" i="3"/>
  <c r="CF29" i="3" l="1"/>
  <c r="CF17" i="3"/>
  <c r="CH20" i="3"/>
  <c r="CH36" i="3"/>
  <c r="CI35" i="3"/>
  <c r="CJ31" i="3"/>
  <c r="CI32" i="3"/>
  <c r="CH33" i="3"/>
  <c r="CH29" i="3"/>
  <c r="CH28" i="3"/>
  <c r="CF26" i="3"/>
  <c r="CH25" i="3"/>
  <c r="CH24" i="3"/>
  <c r="CI22" i="3"/>
  <c r="CH23" i="3"/>
  <c r="CI20" i="3"/>
  <c r="CI19" i="3"/>
  <c r="CI16" i="3"/>
  <c r="CH18" i="3"/>
  <c r="CH12" i="3"/>
  <c r="CH14" i="3"/>
  <c r="CH13" i="3"/>
  <c r="CF9" i="3"/>
  <c r="CH10" i="3"/>
  <c r="CF8" i="3"/>
  <c r="CH17" i="3" l="1"/>
  <c r="CJ35" i="3"/>
  <c r="CI36" i="3"/>
  <c r="CJ32" i="3"/>
  <c r="CI33" i="3"/>
  <c r="CI29" i="3"/>
  <c r="CI28" i="3"/>
  <c r="CI25" i="3"/>
  <c r="CJ22" i="3"/>
  <c r="CI23" i="3"/>
  <c r="CI24" i="3"/>
  <c r="CH26" i="3"/>
  <c r="CJ19" i="3"/>
  <c r="CI18" i="3"/>
  <c r="CJ16" i="3"/>
  <c r="CJ20" i="3"/>
  <c r="CI14" i="3"/>
  <c r="CI13" i="3"/>
  <c r="CI12" i="3"/>
  <c r="CH8" i="3"/>
  <c r="CH9" i="3"/>
  <c r="CI10" i="3"/>
  <c r="CI17" i="3" l="1"/>
  <c r="CJ33" i="3"/>
  <c r="CJ12" i="3"/>
  <c r="CJ14" i="3"/>
  <c r="CJ25" i="3"/>
  <c r="CJ36" i="3"/>
  <c r="CJ23" i="3"/>
  <c r="CJ28" i="3"/>
  <c r="CJ29" i="3"/>
  <c r="CI26" i="3"/>
  <c r="CJ24" i="3"/>
  <c r="CJ18" i="3"/>
  <c r="CJ13" i="3"/>
  <c r="CJ10" i="3"/>
  <c r="CI8" i="3"/>
  <c r="CI9" i="3"/>
  <c r="CJ17" i="3" l="1"/>
  <c r="CJ26" i="3"/>
  <c r="CJ8" i="3"/>
  <c r="CJ9" i="3"/>
</calcChain>
</file>

<file path=xl/sharedStrings.xml><?xml version="1.0" encoding="utf-8"?>
<sst xmlns="http://schemas.openxmlformats.org/spreadsheetml/2006/main" count="793" uniqueCount="251">
  <si>
    <t>Batch</t>
  </si>
  <si>
    <t>Grain</t>
  </si>
  <si>
    <t>Sample</t>
  </si>
  <si>
    <t>FeO</t>
  </si>
  <si>
    <t>MnO</t>
  </si>
  <si>
    <t>MgO</t>
  </si>
  <si>
    <t>CaO</t>
  </si>
  <si>
    <t>NiO</t>
  </si>
  <si>
    <t>n</t>
  </si>
  <si>
    <t>Sample name</t>
  </si>
  <si>
    <t>Aegirine 1</t>
  </si>
  <si>
    <t>Augite 1</t>
  </si>
  <si>
    <t>Aegirine 2</t>
  </si>
  <si>
    <t>Diopside</t>
  </si>
  <si>
    <t>Other clinopyroxene</t>
  </si>
  <si>
    <t>Hedenbergite</t>
  </si>
  <si>
    <t>Augite 2</t>
  </si>
  <si>
    <r>
      <t>M</t>
    </r>
    <r>
      <rPr>
        <b/>
        <sz val="11"/>
        <color theme="1"/>
        <rFont val="Calibri"/>
        <family val="2"/>
      </rPr>
      <t>ö</t>
    </r>
    <r>
      <rPr>
        <b/>
        <sz val="11"/>
        <color theme="1"/>
        <rFont val="Calibri"/>
        <family val="2"/>
        <scheme val="minor"/>
      </rPr>
      <t>ssbauer Fe</t>
    </r>
    <r>
      <rPr>
        <b/>
        <vertAlign val="superscript"/>
        <sz val="11"/>
        <color theme="1"/>
        <rFont val="Calibri"/>
        <family val="2"/>
        <scheme val="minor"/>
      </rPr>
      <t>3+</t>
    </r>
    <r>
      <rPr>
        <b/>
        <sz val="11"/>
        <color theme="1"/>
        <rFont val="Calibri"/>
        <family val="2"/>
        <scheme val="minor"/>
      </rPr>
      <t>/</t>
    </r>
    <r>
      <rPr>
        <b/>
        <sz val="11"/>
        <color theme="1"/>
        <rFont val="Calibri"/>
        <family val="2"/>
      </rPr>
      <t>ΣFe</t>
    </r>
  </si>
  <si>
    <r>
      <t>M</t>
    </r>
    <r>
      <rPr>
        <b/>
        <sz val="11"/>
        <color theme="1"/>
        <rFont val="Calibri"/>
        <family val="2"/>
      </rPr>
      <t>ö</t>
    </r>
    <r>
      <rPr>
        <b/>
        <sz val="11"/>
        <color theme="1"/>
        <rFont val="Calibri"/>
        <family val="2"/>
        <scheme val="minor"/>
      </rPr>
      <t>ssbauer Fe</t>
    </r>
    <r>
      <rPr>
        <b/>
        <vertAlign val="superscript"/>
        <sz val="11"/>
        <color theme="1"/>
        <rFont val="Calibri"/>
        <family val="2"/>
        <scheme val="minor"/>
      </rPr>
      <t>3+</t>
    </r>
    <r>
      <rPr>
        <b/>
        <sz val="11"/>
        <color theme="1"/>
        <rFont val="Calibri"/>
        <family val="2"/>
        <scheme val="minor"/>
      </rPr>
      <t>/</t>
    </r>
    <r>
      <rPr>
        <b/>
        <sz val="11"/>
        <color theme="1"/>
        <rFont val="Calibri"/>
        <family val="2"/>
      </rPr>
      <t>ΣFe</t>
    </r>
    <r>
      <rPr>
        <b/>
        <sz val="11"/>
        <color theme="1"/>
        <rFont val="Calibri"/>
        <family val="2"/>
        <scheme val="minor"/>
      </rPr>
      <t xml:space="preserve"> 1</t>
    </r>
    <r>
      <rPr>
        <b/>
        <sz val="11"/>
        <color theme="1"/>
        <rFont val="Calibri"/>
        <family val="2"/>
      </rPr>
      <t>σ</t>
    </r>
  </si>
  <si>
    <r>
      <t>SiO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(wt.%)</t>
    </r>
  </si>
  <si>
    <r>
      <t>TiO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</si>
  <si>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>Al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</si>
  <si>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Cr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</si>
  <si>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Na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</si>
  <si>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r>
      <t>K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</si>
  <si>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5</t>
    </r>
  </si>
  <si>
    <r>
      <t>SiO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</t>
    </r>
  </si>
  <si>
    <t>Raw EPMA data</t>
  </si>
  <si>
    <t>Si</t>
  </si>
  <si>
    <t>Ti</t>
  </si>
  <si>
    <t>Al</t>
  </si>
  <si>
    <t>Cr</t>
  </si>
  <si>
    <t>Mn</t>
  </si>
  <si>
    <t>Mg</t>
  </si>
  <si>
    <t>Ca</t>
  </si>
  <si>
    <t>Sum</t>
  </si>
  <si>
    <t>Cations calcualted on a 6 oxygen basis</t>
  </si>
  <si>
    <t>Tetrahedral vs octahedral Al</t>
  </si>
  <si>
    <r>
      <t>Al</t>
    </r>
    <r>
      <rPr>
        <b/>
        <vertAlign val="superscript"/>
        <sz val="11"/>
        <color theme="1"/>
        <rFont val="Calibri"/>
        <family val="2"/>
        <scheme val="minor"/>
      </rPr>
      <t>VI</t>
    </r>
  </si>
  <si>
    <r>
      <t>Al</t>
    </r>
    <r>
      <rPr>
        <b/>
        <vertAlign val="superscript"/>
        <sz val="11"/>
        <color theme="1"/>
        <rFont val="Calibri"/>
        <family val="2"/>
        <scheme val="minor"/>
      </rPr>
      <t>IV</t>
    </r>
  </si>
  <si>
    <t>Jd</t>
  </si>
  <si>
    <t>CaTs</t>
  </si>
  <si>
    <t>CaTi</t>
  </si>
  <si>
    <t>CrCaTs</t>
  </si>
  <si>
    <t>DiHd</t>
  </si>
  <si>
    <t>EnFs</t>
  </si>
  <si>
    <r>
      <t>FeO</t>
    </r>
    <r>
      <rPr>
        <b/>
        <vertAlign val="subscript"/>
        <sz val="11"/>
        <color theme="1"/>
        <rFont val="Calibri"/>
        <family val="2"/>
        <scheme val="minor"/>
      </rPr>
      <t>T</t>
    </r>
  </si>
  <si>
    <r>
      <t>Fe</t>
    </r>
    <r>
      <rPr>
        <b/>
        <vertAlign val="subscript"/>
        <sz val="11"/>
        <color theme="1"/>
        <rFont val="Calibri"/>
        <family val="2"/>
        <scheme val="minor"/>
      </rPr>
      <t>T</t>
    </r>
  </si>
  <si>
    <t>Total</t>
  </si>
  <si>
    <r>
      <t>Fe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</si>
  <si>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Fe</t>
    </r>
    <r>
      <rPr>
        <b/>
        <vertAlign val="superscript"/>
        <sz val="11"/>
        <color theme="1"/>
        <rFont val="Calibri"/>
        <family val="2"/>
        <scheme val="minor"/>
      </rPr>
      <t>3+</t>
    </r>
  </si>
  <si>
    <r>
      <t>Fe</t>
    </r>
    <r>
      <rPr>
        <b/>
        <vertAlign val="superscript"/>
        <sz val="11"/>
        <color theme="1"/>
        <rFont val="Calibri"/>
        <family val="2"/>
        <scheme val="minor"/>
      </rPr>
      <t>2+</t>
    </r>
  </si>
  <si>
    <t>Na</t>
  </si>
  <si>
    <t>Tetrahedral vs octahedral Al following Droop (1987)</t>
  </si>
  <si>
    <t>Ae</t>
  </si>
  <si>
    <t>Np</t>
  </si>
  <si>
    <t>Es</t>
  </si>
  <si>
    <t>CrAlTs</t>
  </si>
  <si>
    <r>
      <t>Fe</t>
    </r>
    <r>
      <rPr>
        <b/>
        <vertAlign val="superscript"/>
        <sz val="11"/>
        <color theme="1"/>
        <rFont val="Calibri"/>
        <family val="2"/>
        <scheme val="minor"/>
      </rPr>
      <t>3+</t>
    </r>
    <r>
      <rPr>
        <b/>
        <sz val="11"/>
        <color theme="1"/>
        <rFont val="Calibri"/>
        <family val="2"/>
        <scheme val="minor"/>
      </rPr>
      <t xml:space="preserve"> and Fe</t>
    </r>
    <r>
      <rPr>
        <b/>
        <vertAlign val="superscript"/>
        <sz val="11"/>
        <color theme="1"/>
        <rFont val="Calibri"/>
        <family val="2"/>
        <scheme val="minor"/>
      </rPr>
      <t>2+</t>
    </r>
    <r>
      <rPr>
        <b/>
        <sz val="11"/>
        <color theme="1"/>
        <rFont val="Calibri"/>
        <family val="2"/>
        <scheme val="minor"/>
      </rPr>
      <t xml:space="preserve"> calculated following Papike (1974)</t>
    </r>
  </si>
  <si>
    <t>Components calculated using our new proposed scheme</t>
  </si>
  <si>
    <r>
      <t xml:space="preserve"> Fe</t>
    </r>
    <r>
      <rPr>
        <b/>
        <vertAlign val="superscript"/>
        <sz val="11"/>
        <color theme="1"/>
        <rFont val="Calibri"/>
        <family val="2"/>
        <scheme val="minor"/>
      </rPr>
      <t>3+</t>
    </r>
    <r>
      <rPr>
        <b/>
        <sz val="11"/>
        <color theme="1"/>
        <rFont val="Calibri"/>
        <family val="2"/>
        <scheme val="minor"/>
      </rPr>
      <t>/</t>
    </r>
    <r>
      <rPr>
        <b/>
        <sz val="11"/>
        <color theme="1"/>
        <rFont val="Calibri"/>
        <family val="2"/>
      </rPr>
      <t xml:space="preserve">ΣFe </t>
    </r>
  </si>
  <si>
    <t>1σ uncertainties from repeat analyses - measure of homogeneity</t>
  </si>
  <si>
    <t>Mean 1σ uncertainties from counting statistics - measure of analytical precision</t>
  </si>
  <si>
    <t>Components calculated following Putirka (2008)</t>
  </si>
  <si>
    <r>
      <t>Fe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 xml:space="preserve">3 </t>
    </r>
    <r>
      <rPr>
        <b/>
        <sz val="11"/>
        <color theme="1"/>
        <rFont val="Calibri"/>
        <family val="2"/>
        <scheme val="minor"/>
      </rPr>
      <t>and FeO calculated following Droop (1987)</t>
    </r>
  </si>
  <si>
    <r>
      <t>Estimated 1σ uncertainties in Fe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and FeO following Droop (1987)</t>
    </r>
  </si>
  <si>
    <r>
      <t>Cations calculated on a 6 oxygen basis with Fe</t>
    </r>
    <r>
      <rPr>
        <b/>
        <vertAlign val="superscript"/>
        <sz val="11"/>
        <color theme="1"/>
        <rFont val="Calibri"/>
        <family val="2"/>
        <scheme val="minor"/>
      </rPr>
      <t>3+</t>
    </r>
    <r>
      <rPr>
        <b/>
        <sz val="11"/>
        <color theme="1"/>
        <rFont val="Calibri"/>
        <family val="2"/>
        <scheme val="minor"/>
      </rPr>
      <t xml:space="preserve"> and Fe</t>
    </r>
    <r>
      <rPr>
        <b/>
        <vertAlign val="superscript"/>
        <sz val="11"/>
        <color theme="1"/>
        <rFont val="Calibri"/>
        <family val="2"/>
        <scheme val="minor"/>
      </rPr>
      <t>2+</t>
    </r>
    <r>
      <rPr>
        <b/>
        <sz val="11"/>
        <color theme="1"/>
        <rFont val="Calibri"/>
        <family val="2"/>
        <scheme val="minor"/>
      </rPr>
      <t xml:space="preserve"> calculated following Droop (1987)</t>
    </r>
  </si>
  <si>
    <r>
      <t>Estimated 1σ uncertainties in Fe</t>
    </r>
    <r>
      <rPr>
        <b/>
        <vertAlign val="superscript"/>
        <sz val="11"/>
        <color theme="1"/>
        <rFont val="Calibri"/>
        <family val="2"/>
        <scheme val="minor"/>
      </rPr>
      <t>3+</t>
    </r>
    <r>
      <rPr>
        <b/>
        <sz val="11"/>
        <color theme="1"/>
        <rFont val="Calibri"/>
        <family val="2"/>
        <scheme val="minor"/>
      </rPr>
      <t xml:space="preserve"> and Fe</t>
    </r>
    <r>
      <rPr>
        <b/>
        <vertAlign val="superscript"/>
        <sz val="11"/>
        <color theme="1"/>
        <rFont val="Calibri"/>
        <family val="2"/>
        <scheme val="minor"/>
      </rPr>
      <t>2+</t>
    </r>
    <r>
      <rPr>
        <b/>
        <sz val="11"/>
        <color theme="1"/>
        <rFont val="Calibri"/>
        <family val="2"/>
        <scheme val="minor"/>
      </rPr>
      <t xml:space="preserve"> following Papike (1974)</t>
    </r>
  </si>
  <si>
    <r>
      <t>Estimated 1σ uncertainties in Fe</t>
    </r>
    <r>
      <rPr>
        <b/>
        <vertAlign val="superscript"/>
        <sz val="11"/>
        <color theme="1"/>
        <rFont val="Calibri"/>
        <family val="2"/>
        <scheme val="minor"/>
      </rPr>
      <t>3+</t>
    </r>
    <r>
      <rPr>
        <b/>
        <sz val="11"/>
        <color theme="1"/>
        <rFont val="Calibri"/>
        <family val="2"/>
        <scheme val="minor"/>
      </rPr>
      <t>, Fe</t>
    </r>
    <r>
      <rPr>
        <b/>
        <vertAlign val="superscript"/>
        <sz val="11"/>
        <color theme="1"/>
        <rFont val="Calibri"/>
        <family val="2"/>
        <scheme val="minor"/>
      </rPr>
      <t>2+</t>
    </r>
    <r>
      <rPr>
        <b/>
        <sz val="11"/>
        <color theme="1"/>
        <rFont val="Calibri"/>
        <family val="2"/>
        <scheme val="minor"/>
      </rPr>
      <t xml:space="preserve"> and  Fe</t>
    </r>
    <r>
      <rPr>
        <b/>
        <vertAlign val="superscript"/>
        <sz val="11"/>
        <color theme="1"/>
        <rFont val="Calibri"/>
        <family val="2"/>
        <scheme val="minor"/>
      </rPr>
      <t>3+</t>
    </r>
    <r>
      <rPr>
        <b/>
        <sz val="11"/>
        <color theme="1"/>
        <rFont val="Calibri"/>
        <family val="2"/>
        <scheme val="minor"/>
      </rPr>
      <t>/ΣFe following Droop (1987)</t>
    </r>
  </si>
  <si>
    <t>std_day1_1</t>
  </si>
  <si>
    <t>std_day1_2</t>
  </si>
  <si>
    <t>std_day1_3</t>
  </si>
  <si>
    <t>all</t>
  </si>
  <si>
    <t>std_day2_1</t>
  </si>
  <si>
    <t>std_day2_2</t>
  </si>
  <si>
    <t>100.01 </t>
  </si>
  <si>
    <t>97.28 </t>
  </si>
  <si>
    <t>Batch mean</t>
  </si>
  <si>
    <t>All mean</t>
  </si>
  <si>
    <t>Preferred values</t>
  </si>
  <si>
    <t>% deviation from preferred vaues</t>
  </si>
  <si>
    <t>Kaersutite - kk1</t>
  </si>
  <si>
    <t>Olivine - MongOL</t>
  </si>
  <si>
    <t>Diopside - in-house</t>
  </si>
  <si>
    <t>Kaersutite - kk1 - Raey et al. (1989)</t>
  </si>
  <si>
    <t>MongOL  - Batanova et al. (2017)</t>
  </si>
  <si>
    <t>Chrome diopside - in-house</t>
  </si>
  <si>
    <t>Mole fractions</t>
  </si>
  <si>
    <t>Oxygen correction</t>
  </si>
  <si>
    <t>Atomic proportion oxygen</t>
  </si>
  <si>
    <t>Anions on a 6 oxygen basis</t>
  </si>
  <si>
    <t>Cations on a 6 oxygen basis</t>
  </si>
  <si>
    <t>Cations on a 6 oxygen basis following Droop (1987)</t>
  </si>
  <si>
    <t>Clinopyroxene data</t>
  </si>
  <si>
    <t>Molar masses</t>
  </si>
  <si>
    <t>Cations</t>
  </si>
  <si>
    <t>Oxygens</t>
  </si>
  <si>
    <t>Copy values here</t>
  </si>
  <si>
    <t>Un-hide for working</t>
  </si>
  <si>
    <t>SAMPLE</t>
  </si>
  <si>
    <t>TOTAL</t>
  </si>
  <si>
    <t>DATE</t>
  </si>
  <si>
    <t>TIME</t>
  </si>
  <si>
    <t>COMMENT</t>
  </si>
  <si>
    <t>Mean</t>
  </si>
  <si>
    <t>SD natural</t>
  </si>
  <si>
    <t>SD analytical</t>
  </si>
  <si>
    <t>Rim</t>
  </si>
  <si>
    <t>Aegirine_2</t>
  </si>
  <si>
    <t>Augite_1 Core</t>
  </si>
  <si>
    <t>Augite_1 Core SD</t>
  </si>
  <si>
    <t>Augite_1 Rim</t>
  </si>
  <si>
    <t>Augite_1 Rim SD</t>
  </si>
  <si>
    <t>Hedenbergite_1</t>
  </si>
  <si>
    <t>Other Core</t>
  </si>
  <si>
    <t>Other Core SD</t>
  </si>
  <si>
    <t>Other Rim</t>
  </si>
  <si>
    <t>Other Rim SD</t>
  </si>
  <si>
    <t>Augite_2</t>
  </si>
  <si>
    <t>Aegirine_1</t>
  </si>
  <si>
    <t>Aegirine_1_1</t>
  </si>
  <si>
    <t>Aegirine_2_1</t>
  </si>
  <si>
    <t>Augite_1_1</t>
  </si>
  <si>
    <t>Augite_2_1</t>
  </si>
  <si>
    <t>Diopside_1</t>
  </si>
  <si>
    <t>Other_1</t>
  </si>
  <si>
    <t>Aegirine_1_2</t>
  </si>
  <si>
    <t>Aegirine_2_2</t>
  </si>
  <si>
    <t>Augite_1_2</t>
  </si>
  <si>
    <t>Augite_2_2</t>
  </si>
  <si>
    <t>Diopside_2</t>
  </si>
  <si>
    <t>Hedenbergite_2</t>
  </si>
  <si>
    <t>Other_2</t>
  </si>
  <si>
    <t>Aegirine_1_3</t>
  </si>
  <si>
    <t>Aegirine_2_3</t>
  </si>
  <si>
    <t>Augite_1_3</t>
  </si>
  <si>
    <t>Augite_2_3</t>
  </si>
  <si>
    <t>Diopside_3</t>
  </si>
  <si>
    <t>Hedenbergite_3</t>
  </si>
  <si>
    <t>Other_3</t>
  </si>
  <si>
    <t>Augite_1_4</t>
  </si>
  <si>
    <t>Augite_2_4</t>
  </si>
  <si>
    <t>Diopside_4</t>
  </si>
  <si>
    <t>Augite_1_5</t>
  </si>
  <si>
    <t>Augite_2_5</t>
  </si>
  <si>
    <t>Will populate when data are copied to the left</t>
  </si>
  <si>
    <t>Aegirine 1 mean</t>
  </si>
  <si>
    <t>Aegirine 2 mean</t>
  </si>
  <si>
    <t>Augite 1 mean</t>
  </si>
  <si>
    <t>Augite 2 mean</t>
  </si>
  <si>
    <t>Hedenbergite mean</t>
  </si>
  <si>
    <t>Other mean</t>
  </si>
  <si>
    <t>Aegerine 1</t>
  </si>
  <si>
    <t>Aegerine 2</t>
  </si>
  <si>
    <t>Other</t>
  </si>
  <si>
    <t>CS (mm/s)</t>
  </si>
  <si>
    <t>1.15(1)</t>
  </si>
  <si>
    <t>1.14(4)</t>
  </si>
  <si>
    <t>1.16(1)</t>
  </si>
  <si>
    <t>1.13(6)</t>
  </si>
  <si>
    <t>1.18(1)</t>
  </si>
  <si>
    <t>QS (mm/s)</t>
  </si>
  <si>
    <t>2.78(2)</t>
  </si>
  <si>
    <t>2.79(9)</t>
  </si>
  <si>
    <t>2.03(2)</t>
  </si>
  <si>
    <t>2.03(1)</t>
  </si>
  <si>
    <t>2.17(26)</t>
  </si>
  <si>
    <t>2.41(66)</t>
  </si>
  <si>
    <t>2.55(40)</t>
  </si>
  <si>
    <t>FWHM (mm/s)</t>
  </si>
  <si>
    <t>0.26(4)</t>
  </si>
  <si>
    <t>0.20(18)</t>
  </si>
  <si>
    <t>0.50(3)</t>
  </si>
  <si>
    <t>0.50(2)</t>
  </si>
  <si>
    <t>0.55(11)</t>
  </si>
  <si>
    <t>0.28(27)</t>
  </si>
  <si>
    <t>0.33(10)</t>
  </si>
  <si>
    <t>area (%)</t>
  </si>
  <si>
    <t>6(1)</t>
  </si>
  <si>
    <t>1(1)</t>
  </si>
  <si>
    <t>44(3)</t>
  </si>
  <si>
    <t>58(2)</t>
  </si>
  <si>
    <t>30(23)</t>
  </si>
  <si>
    <t>17(10)</t>
  </si>
  <si>
    <t>8(7)</t>
  </si>
  <si>
    <t>1.15(3)</t>
  </si>
  <si>
    <t>1.17(1)</t>
  </si>
  <si>
    <t>1.70(7)</t>
  </si>
  <si>
    <t>1.46(9)</t>
  </si>
  <si>
    <t>1.89(1)</t>
  </si>
  <si>
    <t>2.16(6)</t>
  </si>
  <si>
    <t>1.86(3)</t>
  </si>
  <si>
    <t>0.46(13)</t>
  </si>
  <si>
    <t>0.40(19)</t>
  </si>
  <si>
    <t>0.21(2)</t>
  </si>
  <si>
    <t>0.22(7)</t>
  </si>
  <si>
    <t>0.23(4)</t>
  </si>
  <si>
    <t>10(1)</t>
  </si>
  <si>
    <t>6(2)</t>
  </si>
  <si>
    <t>67(22)</t>
  </si>
  <si>
    <t>78(20)</t>
  </si>
  <si>
    <t>42(6)</t>
  </si>
  <si>
    <t>0.39(1)</t>
  </si>
  <si>
    <t>0.38(1)</t>
  </si>
  <si>
    <t>0.36(1)</t>
  </si>
  <si>
    <t>0.26(20)</t>
  </si>
  <si>
    <t>0.34(3)</t>
  </si>
  <si>
    <t>0.35(2)</t>
  </si>
  <si>
    <t>0.35(1)</t>
  </si>
  <si>
    <t>0.36(2)</t>
  </si>
  <si>
    <t>0.93(2)</t>
  </si>
  <si>
    <t>0.95(2)</t>
  </si>
  <si>
    <t>0.58(41)</t>
  </si>
  <si>
    <t>1.00(6)</t>
  </si>
  <si>
    <t>0.92(3)</t>
  </si>
  <si>
    <t>0.24(1)</t>
  </si>
  <si>
    <t>0.19(3)</t>
  </si>
  <si>
    <t>0.48(5)</t>
  </si>
  <si>
    <t>0.40(6)</t>
  </si>
  <si>
    <t>0.36(9)</t>
  </si>
  <si>
    <t>0.47(9)</t>
  </si>
  <si>
    <t>84(3)</t>
  </si>
  <si>
    <t>73(11)</t>
  </si>
  <si>
    <t>56(3)</t>
  </si>
  <si>
    <t>42(3)</t>
  </si>
  <si>
    <t>3(2)</t>
  </si>
  <si>
    <t>5(2)</t>
  </si>
  <si>
    <t>50(5)</t>
  </si>
  <si>
    <t>0.41(3)</t>
  </si>
  <si>
    <t>20(12)</t>
  </si>
  <si>
    <t>CS: centre shift relative to Fe, QS: quadrupole splitting, FWHM: full width at half maximum, area: relative to total area</t>
  </si>
  <si>
    <t>Values in italics were fixed during fitting</t>
  </si>
  <si>
    <t xml:space="preserve">Values in brackets are uncertainties of the final digit </t>
  </si>
  <si>
    <r>
      <t>Fe</t>
    </r>
    <r>
      <rPr>
        <b/>
        <vertAlign val="superscript"/>
        <sz val="11"/>
        <color theme="1"/>
        <rFont val="Calibri"/>
        <family val="2"/>
        <scheme val="minor"/>
      </rPr>
      <t>2+</t>
    </r>
    <r>
      <rPr>
        <b/>
        <sz val="11"/>
        <color theme="1"/>
        <rFont val="Calibri"/>
        <family val="2"/>
        <scheme val="minor"/>
      </rPr>
      <t xml:space="preserve"> I</t>
    </r>
  </si>
  <si>
    <r>
      <t>Fe</t>
    </r>
    <r>
      <rPr>
        <b/>
        <vertAlign val="superscript"/>
        <sz val="11"/>
        <color theme="1"/>
        <rFont val="Calibri"/>
        <family val="2"/>
        <scheme val="minor"/>
      </rPr>
      <t>2+</t>
    </r>
    <r>
      <rPr>
        <b/>
        <sz val="11"/>
        <color theme="1"/>
        <rFont val="Calibri"/>
        <family val="2"/>
        <scheme val="minor"/>
      </rPr>
      <t xml:space="preserve"> II</t>
    </r>
  </si>
  <si>
    <r>
      <t>Fe</t>
    </r>
    <r>
      <rPr>
        <b/>
        <vertAlign val="superscript"/>
        <sz val="11"/>
        <color theme="1"/>
        <rFont val="Calibri"/>
        <family val="2"/>
        <scheme val="minor"/>
      </rPr>
      <t>3+</t>
    </r>
    <r>
      <rPr>
        <b/>
        <sz val="11"/>
        <color theme="1"/>
        <rFont val="Calibri"/>
        <family val="2"/>
        <scheme val="minor"/>
      </rPr>
      <t xml:space="preserve"> I</t>
    </r>
  </si>
  <si>
    <r>
      <t>Fe</t>
    </r>
    <r>
      <rPr>
        <b/>
        <vertAlign val="superscript"/>
        <sz val="11"/>
        <color theme="1"/>
        <rFont val="Calibri"/>
        <family val="2"/>
        <scheme val="minor"/>
      </rPr>
      <t>3+</t>
    </r>
    <r>
      <rPr>
        <b/>
        <sz val="11"/>
        <color theme="1"/>
        <rFont val="Calibri"/>
        <family val="2"/>
        <scheme val="minor"/>
      </rPr>
      <t xml:space="preserve"> II</t>
    </r>
  </si>
  <si>
    <t>Hyperfine parameters of clinopyroxene derived from room temperature Mössbauer spectra</t>
  </si>
  <si>
    <t>0.3(0)</t>
  </si>
  <si>
    <t>Spectrometer</t>
  </si>
  <si>
    <t>TAP</t>
  </si>
  <si>
    <t>LILF</t>
  </si>
  <si>
    <t>PETJ</t>
  </si>
  <si>
    <t>TAPH</t>
  </si>
  <si>
    <t>PETH</t>
  </si>
  <si>
    <t>LIFL</t>
  </si>
  <si>
    <t>On-peak counting time (s)</t>
  </si>
  <si>
    <t>Current (nA)</t>
  </si>
  <si>
    <t>Oxide concentrations (wt.%)</t>
  </si>
  <si>
    <r>
      <t>1</t>
    </r>
    <r>
      <rPr>
        <b/>
        <sz val="11"/>
        <color theme="1"/>
        <rFont val="Calibri"/>
        <family val="2"/>
      </rPr>
      <t>σ analytical uncertainties (%)</t>
    </r>
  </si>
  <si>
    <r>
      <t>SiO</t>
    </r>
    <r>
      <rPr>
        <b/>
        <vertAlign val="subscript"/>
        <sz val="11"/>
        <color theme="1"/>
        <rFont val="Calibri"/>
        <family val="2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</si>
</sst>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F400]h:mm:ss\ AM/PM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1">
    <xf numFmtId="0" fontId="0" fillId="0" borderId="0" xfId="0"/>
    <xf numFmtId="2" fontId="0" fillId="0" borderId="0" xfId="0" applyNumberFormat="1"/>
    <xf numFmtId="164" fontId="0" fillId="0" borderId="0" xfId="0" applyNumberFormat="1"/>
    <xf numFmtId="0" fontId="16" fillId="0" borderId="0" xfId="0" applyFont="1"/>
    <xf numFmtId="164" fontId="16" fillId="0" borderId="0" xfId="0" applyNumberFormat="1" applyFont="1"/>
    <xf numFmtId="2" fontId="16" fillId="0" borderId="0" xfId="0" applyNumberFormat="1" applyFont="1"/>
    <xf numFmtId="0" fontId="16" fillId="0" borderId="0" xfId="0" applyFont="1" applyAlignment="1">
      <alignment vertical="center"/>
    </xf>
    <xf numFmtId="0" fontId="16" fillId="0" borderId="10" xfId="0" applyFont="1" applyBorder="1" applyAlignment="1">
      <alignment vertical="center"/>
    </xf>
    <xf numFmtId="2" fontId="16" fillId="0" borderId="10" xfId="0" applyNumberFormat="1" applyFont="1" applyBorder="1" applyAlignment="1">
      <alignment vertical="center"/>
    </xf>
    <xf numFmtId="164" fontId="16" fillId="0" borderId="10" xfId="0" applyNumberFormat="1" applyFont="1" applyBorder="1" applyAlignment="1">
      <alignment vertical="center"/>
    </xf>
    <xf numFmtId="164" fontId="16" fillId="0" borderId="11" xfId="0" applyNumberFormat="1" applyFont="1" applyBorder="1" applyAlignment="1">
      <alignment vertical="center"/>
    </xf>
    <xf numFmtId="164" fontId="16" fillId="0" borderId="0" xfId="0" applyNumberFormat="1" applyFont="1" applyAlignment="1">
      <alignment horizontal="center"/>
    </xf>
    <xf numFmtId="164" fontId="16" fillId="0" borderId="10" xfId="0" applyNumberFormat="1" applyFont="1" applyBorder="1"/>
    <xf numFmtId="2" fontId="21" fillId="0" borderId="0" xfId="0" applyNumberFormat="1" applyFont="1"/>
    <xf numFmtId="2" fontId="22" fillId="0" borderId="0" xfId="0" applyNumberFormat="1" applyFont="1"/>
    <xf numFmtId="2" fontId="22" fillId="0" borderId="0" xfId="0" applyNumberFormat="1" applyFont="1" applyAlignment="1">
      <alignment horizontal="right"/>
    </xf>
    <xf numFmtId="2" fontId="21" fillId="0" borderId="0" xfId="0" applyNumberFormat="1" applyFont="1" applyAlignment="1">
      <alignment horizontal="right"/>
    </xf>
    <xf numFmtId="2" fontId="16" fillId="0" borderId="10" xfId="0" applyNumberFormat="1" applyFont="1" applyBorder="1"/>
    <xf numFmtId="2" fontId="24" fillId="0" borderId="0" xfId="0" applyNumberFormat="1" applyFont="1"/>
    <xf numFmtId="164" fontId="21" fillId="0" borderId="0" xfId="0" applyNumberFormat="1" applyFont="1"/>
    <xf numFmtId="164" fontId="22" fillId="0" borderId="0" xfId="0" applyNumberFormat="1" applyFont="1"/>
    <xf numFmtId="164" fontId="24" fillId="0" borderId="0" xfId="0" applyNumberFormat="1" applyFont="1"/>
    <xf numFmtId="164" fontId="22" fillId="0" borderId="0" xfId="0" applyNumberFormat="1" applyFont="1" applyAlignment="1">
      <alignment horizontal="right"/>
    </xf>
    <xf numFmtId="164" fontId="23" fillId="0" borderId="0" xfId="0" applyNumberFormat="1" applyFont="1" applyAlignment="1">
      <alignment horizontal="right" vertical="center" wrapText="1"/>
    </xf>
    <xf numFmtId="164" fontId="21" fillId="0" borderId="0" xfId="0" applyNumberFormat="1" applyFont="1" applyAlignment="1">
      <alignment horizontal="right"/>
    </xf>
    <xf numFmtId="164" fontId="16" fillId="0" borderId="0" xfId="0" applyNumberFormat="1" applyFont="1" applyAlignment="1">
      <alignment vertical="center"/>
    </xf>
    <xf numFmtId="2" fontId="0" fillId="0" borderId="10" xfId="0" applyNumberFormat="1" applyBorder="1"/>
    <xf numFmtId="164" fontId="0" fillId="0" borderId="10" xfId="0" applyNumberFormat="1" applyBorder="1"/>
    <xf numFmtId="2" fontId="21" fillId="0" borderId="10" xfId="0" applyNumberFormat="1" applyFont="1" applyBorder="1"/>
    <xf numFmtId="164" fontId="21" fillId="0" borderId="10" xfId="0" applyNumberFormat="1" applyFont="1" applyBorder="1"/>
    <xf numFmtId="14" fontId="0" fillId="0" borderId="0" xfId="0" applyNumberFormat="1"/>
    <xf numFmtId="165" fontId="0" fillId="0" borderId="0" xfId="0" applyNumberFormat="1"/>
    <xf numFmtId="0" fontId="21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2" fontId="25" fillId="0" borderId="0" xfId="0" applyNumberFormat="1" applyFont="1"/>
    <xf numFmtId="14" fontId="25" fillId="0" borderId="0" xfId="0" applyNumberFormat="1" applyFont="1"/>
    <xf numFmtId="165" fontId="25" fillId="0" borderId="0" xfId="0" applyNumberFormat="1" applyFont="1"/>
    <xf numFmtId="2" fontId="26" fillId="0" borderId="0" xfId="0" applyNumberFormat="1" applyFont="1"/>
    <xf numFmtId="14" fontId="16" fillId="0" borderId="0" xfId="0" applyNumberFormat="1" applyFont="1"/>
    <xf numFmtId="165" fontId="16" fillId="0" borderId="0" xfId="0" applyNumberFormat="1" applyFont="1"/>
    <xf numFmtId="0" fontId="22" fillId="0" borderId="0" xfId="0" applyFont="1"/>
    <xf numFmtId="14" fontId="22" fillId="0" borderId="0" xfId="0" applyNumberFormat="1" applyFont="1"/>
    <xf numFmtId="165" fontId="22" fillId="0" borderId="0" xfId="0" applyNumberFormat="1" applyFont="1"/>
    <xf numFmtId="1" fontId="16" fillId="0" borderId="10" xfId="0" applyNumberFormat="1" applyFont="1" applyBorder="1" applyAlignment="1">
      <alignment vertical="center"/>
    </xf>
    <xf numFmtId="1" fontId="16" fillId="0" borderId="0" xfId="0" applyNumberFormat="1" applyFont="1"/>
    <xf numFmtId="1" fontId="0" fillId="0" borderId="0" xfId="0" applyNumberFormat="1"/>
    <xf numFmtId="1" fontId="22" fillId="0" borderId="0" xfId="0" applyNumberFormat="1" applyFont="1"/>
    <xf numFmtId="0" fontId="0" fillId="0" borderId="0" xfId="0" applyAlignment="1">
      <alignment horizontal="right"/>
    </xf>
    <xf numFmtId="164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164" fontId="16" fillId="0" borderId="10" xfId="0" applyNumberFormat="1" applyFont="1" applyBorder="1" applyAlignment="1">
      <alignment horizontal="center"/>
    </xf>
    <xf numFmtId="164" fontId="16" fillId="0" borderId="0" xfId="0" applyNumberFormat="1" applyFont="1" applyAlignment="1">
      <alignment horizontal="center"/>
    </xf>
    <xf numFmtId="0" fontId="16" fillId="0" borderId="10" xfId="0" applyFont="1" applyBorder="1"/>
    <xf numFmtId="0" fontId="0" fillId="0" borderId="10" xfId="0" applyBorder="1"/>
    <xf numFmtId="164" fontId="16" fillId="0" borderId="0" xfId="0" applyNumberFormat="1" applyFont="1" applyBorder="1" applyAlignment="1">
      <alignment vertical="center"/>
    </xf>
    <xf numFmtId="2" fontId="0" fillId="0" borderId="0" xfId="0" applyNumberFormat="1" applyBorder="1"/>
    <xf numFmtId="2" fontId="16" fillId="0" borderId="0" xfId="0" applyNumberFormat="1" applyFont="1" applyBorder="1"/>
    <xf numFmtId="2" fontId="21" fillId="0" borderId="0" xfId="0" applyNumberFormat="1" applyFont="1" applyBorder="1"/>
    <xf numFmtId="2" fontId="24" fillId="0" borderId="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40"/>
  <sheetViews>
    <sheetView workbookViewId="0">
      <pane xSplit="1" ySplit="2" topLeftCell="B13" activePane="bottomRight" state="frozen"/>
      <selection pane="topRight" activeCell="B1" sqref="B1"/>
      <selection pane="bottomLeft" activeCell="A3" sqref="A3"/>
      <selection pane="bottomRight" activeCell="P26" sqref="P26"/>
    </sheetView>
  </sheetViews>
  <sheetFormatPr defaultRowHeight="15" x14ac:dyDescent="0.25"/>
  <cols>
    <col min="1" max="1" width="19.5703125" style="3" bestFit="1" customWidth="1"/>
    <col min="2" max="2" width="5.85546875" bestFit="1" customWidth="1"/>
    <col min="3" max="3" width="19.140625" style="1" bestFit="1" customWidth="1"/>
    <col min="4" max="4" width="21.85546875" style="1" bestFit="1" customWidth="1"/>
    <col min="5" max="5" width="1.7109375" customWidth="1"/>
    <col min="6" max="6" width="11.28515625" style="2" bestFit="1" customWidth="1"/>
    <col min="7" max="18" width="9.140625" style="2"/>
    <col min="19" max="19" width="3.5703125" style="47" bestFit="1" customWidth="1"/>
    <col min="20" max="20" width="1.7109375" customWidth="1"/>
    <col min="21" max="21" width="9.140625" style="2" customWidth="1"/>
    <col min="22" max="32" width="9.140625" style="2"/>
    <col min="33" max="33" width="1.7109375" customWidth="1"/>
    <col min="34" max="45" width="9.140625" style="2"/>
    <col min="46" max="46" width="1.7109375" style="2" customWidth="1"/>
    <col min="47" max="47" width="9.140625" style="2" customWidth="1"/>
    <col min="48" max="56" width="9.140625" style="2"/>
    <col min="57" max="57" width="1.7109375" customWidth="1"/>
    <col min="58" max="59" width="13.28515625" style="2" bestFit="1" customWidth="1"/>
    <col min="60" max="60" width="1.7109375" customWidth="1"/>
    <col min="61" max="67" width="9.140625" style="2" customWidth="1"/>
    <col min="68" max="68" width="1.7109375" customWidth="1"/>
    <col min="69" max="69" width="11" style="2" bestFit="1" customWidth="1"/>
    <col min="70" max="72" width="9.140625" style="2"/>
    <col min="73" max="74" width="9.140625" style="2" customWidth="1"/>
    <col min="75" max="79" width="9.140625" style="2"/>
    <col min="80" max="80" width="1.7109375" style="2" customWidth="1"/>
    <col min="81" max="82" width="30.7109375" style="2" customWidth="1"/>
    <col min="83" max="83" width="1.7109375" customWidth="1"/>
    <col min="84" max="94" width="9.140625" style="2" customWidth="1"/>
    <col min="95" max="95" width="1.7109375" style="2" customWidth="1"/>
    <col min="96" max="98" width="22.7109375" style="2" customWidth="1"/>
    <col min="99" max="99" width="1.7109375" style="2" customWidth="1"/>
    <col min="100" max="101" width="25.7109375" style="2" customWidth="1"/>
    <col min="102" max="102" width="1.7109375" style="2" customWidth="1"/>
    <col min="103" max="105" width="20.7109375" style="2" customWidth="1"/>
    <col min="106" max="106" width="1.7109375" style="2" customWidth="1"/>
    <col min="107" max="108" width="23.7109375" style="2" customWidth="1"/>
    <col min="109" max="109" width="1.7109375" style="2" customWidth="1"/>
    <col min="110" max="119" width="9.140625" style="2" customWidth="1"/>
    <col min="128" max="128" width="18" bestFit="1" customWidth="1"/>
    <col min="129" max="129" width="27.42578125" bestFit="1" customWidth="1"/>
    <col min="132" max="133" width="19.85546875" bestFit="1" customWidth="1"/>
    <col min="134" max="134" width="26" bestFit="1" customWidth="1"/>
    <col min="135" max="135" width="24.7109375" bestFit="1" customWidth="1"/>
    <col min="136" max="136" width="28" bestFit="1" customWidth="1"/>
    <col min="137" max="138" width="19.140625" bestFit="1" customWidth="1"/>
  </cols>
  <sheetData>
    <row r="1" spans="1:129" ht="18.75" x14ac:dyDescent="0.35">
      <c r="F1" s="52" t="s">
        <v>27</v>
      </c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U1" s="52" t="s">
        <v>61</v>
      </c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H1" s="52" t="s">
        <v>62</v>
      </c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U1" s="52" t="s">
        <v>36</v>
      </c>
      <c r="AV1" s="52"/>
      <c r="AW1" s="52"/>
      <c r="AX1" s="52"/>
      <c r="AY1" s="52"/>
      <c r="AZ1" s="52"/>
      <c r="BA1" s="52"/>
      <c r="BB1" s="52"/>
      <c r="BC1" s="52"/>
      <c r="BD1" s="52"/>
      <c r="BF1" s="52" t="s">
        <v>37</v>
      </c>
      <c r="BG1" s="52"/>
      <c r="BI1" s="52" t="s">
        <v>63</v>
      </c>
      <c r="BJ1" s="52"/>
      <c r="BK1" s="52"/>
      <c r="BL1" s="52"/>
      <c r="BM1" s="52"/>
      <c r="BN1" s="52"/>
      <c r="BO1" s="52"/>
      <c r="BQ1" s="52" t="s">
        <v>64</v>
      </c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11"/>
      <c r="CC1" s="52" t="s">
        <v>65</v>
      </c>
      <c r="CD1" s="52"/>
      <c r="CF1" s="52" t="s">
        <v>66</v>
      </c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11"/>
      <c r="CR1" s="52" t="s">
        <v>68</v>
      </c>
      <c r="CS1" s="52"/>
      <c r="CT1" s="52"/>
      <c r="CU1" s="11"/>
      <c r="CV1" s="52" t="s">
        <v>58</v>
      </c>
      <c r="CW1" s="52"/>
      <c r="CX1" s="11"/>
      <c r="CY1" s="53" t="s">
        <v>67</v>
      </c>
      <c r="CZ1" s="53"/>
      <c r="DA1" s="53"/>
      <c r="DB1" s="11"/>
      <c r="DC1" s="52" t="s">
        <v>53</v>
      </c>
      <c r="DD1" s="52"/>
      <c r="DE1" s="11"/>
      <c r="DF1" s="52" t="s">
        <v>59</v>
      </c>
      <c r="DG1" s="52"/>
      <c r="DH1" s="52"/>
      <c r="DI1" s="52"/>
      <c r="DJ1" s="52"/>
      <c r="DK1" s="52"/>
      <c r="DL1" s="52"/>
      <c r="DM1" s="52"/>
      <c r="DN1" s="52"/>
      <c r="DO1" s="52"/>
    </row>
    <row r="2" spans="1:129" s="6" customFormat="1" ht="18" x14ac:dyDescent="0.25">
      <c r="A2" s="7" t="s">
        <v>9</v>
      </c>
      <c r="B2" s="7" t="s">
        <v>1</v>
      </c>
      <c r="C2" s="8" t="s">
        <v>17</v>
      </c>
      <c r="D2" s="8" t="s">
        <v>18</v>
      </c>
      <c r="E2" s="7"/>
      <c r="F2" s="9" t="s">
        <v>19</v>
      </c>
      <c r="G2" s="9" t="s">
        <v>20</v>
      </c>
      <c r="H2" s="9" t="s">
        <v>21</v>
      </c>
      <c r="I2" s="9" t="s">
        <v>22</v>
      </c>
      <c r="J2" s="9" t="s">
        <v>46</v>
      </c>
      <c r="K2" s="9" t="s">
        <v>4</v>
      </c>
      <c r="L2" s="9" t="s">
        <v>5</v>
      </c>
      <c r="M2" s="9" t="s">
        <v>6</v>
      </c>
      <c r="N2" s="9" t="s">
        <v>23</v>
      </c>
      <c r="O2" s="9" t="s">
        <v>24</v>
      </c>
      <c r="P2" s="9" t="s">
        <v>25</v>
      </c>
      <c r="Q2" s="9" t="s">
        <v>7</v>
      </c>
      <c r="R2" s="9" t="s">
        <v>48</v>
      </c>
      <c r="S2" s="45" t="s">
        <v>8</v>
      </c>
      <c r="T2" s="7"/>
      <c r="U2" s="9" t="s">
        <v>26</v>
      </c>
      <c r="V2" s="9" t="s">
        <v>20</v>
      </c>
      <c r="W2" s="9" t="s">
        <v>21</v>
      </c>
      <c r="X2" s="9" t="s">
        <v>22</v>
      </c>
      <c r="Y2" s="9" t="s">
        <v>46</v>
      </c>
      <c r="Z2" s="9" t="s">
        <v>4</v>
      </c>
      <c r="AA2" s="9" t="s">
        <v>5</v>
      </c>
      <c r="AB2" s="9" t="s">
        <v>6</v>
      </c>
      <c r="AC2" s="10" t="s">
        <v>23</v>
      </c>
      <c r="AD2" s="9" t="s">
        <v>24</v>
      </c>
      <c r="AE2" s="9" t="s">
        <v>25</v>
      </c>
      <c r="AF2" s="9" t="s">
        <v>7</v>
      </c>
      <c r="AG2" s="9"/>
      <c r="AH2" s="9" t="s">
        <v>26</v>
      </c>
      <c r="AI2" s="9" t="s">
        <v>20</v>
      </c>
      <c r="AJ2" s="9" t="s">
        <v>21</v>
      </c>
      <c r="AK2" s="9" t="s">
        <v>22</v>
      </c>
      <c r="AL2" s="9" t="s">
        <v>46</v>
      </c>
      <c r="AM2" s="9" t="s">
        <v>4</v>
      </c>
      <c r="AN2" s="9" t="s">
        <v>5</v>
      </c>
      <c r="AO2" s="9" t="s">
        <v>6</v>
      </c>
      <c r="AP2" s="9" t="s">
        <v>23</v>
      </c>
      <c r="AQ2" s="9" t="s">
        <v>24</v>
      </c>
      <c r="AR2" s="9" t="s">
        <v>25</v>
      </c>
      <c r="AS2" s="9" t="s">
        <v>7</v>
      </c>
      <c r="AT2" s="9"/>
      <c r="AU2" s="9" t="s">
        <v>28</v>
      </c>
      <c r="AV2" s="9" t="s">
        <v>29</v>
      </c>
      <c r="AW2" s="9" t="s">
        <v>30</v>
      </c>
      <c r="AX2" s="9" t="s">
        <v>31</v>
      </c>
      <c r="AY2" s="9" t="s">
        <v>47</v>
      </c>
      <c r="AZ2" s="9" t="s">
        <v>32</v>
      </c>
      <c r="BA2" s="9" t="s">
        <v>33</v>
      </c>
      <c r="BB2" s="9" t="s">
        <v>34</v>
      </c>
      <c r="BC2" s="9" t="s">
        <v>52</v>
      </c>
      <c r="BD2" s="9" t="s">
        <v>35</v>
      </c>
      <c r="BE2" s="7"/>
      <c r="BF2" s="9" t="s">
        <v>39</v>
      </c>
      <c r="BG2" s="9" t="s">
        <v>38</v>
      </c>
      <c r="BH2" s="7"/>
      <c r="BI2" s="9" t="s">
        <v>40</v>
      </c>
      <c r="BJ2" s="9" t="s">
        <v>41</v>
      </c>
      <c r="BK2" s="9" t="s">
        <v>42</v>
      </c>
      <c r="BL2" s="9" t="s">
        <v>43</v>
      </c>
      <c r="BM2" s="9" t="s">
        <v>44</v>
      </c>
      <c r="BN2" s="9" t="s">
        <v>45</v>
      </c>
      <c r="BO2" s="9" t="s">
        <v>35</v>
      </c>
      <c r="BP2" s="7"/>
      <c r="BQ2" s="9" t="s">
        <v>19</v>
      </c>
      <c r="BR2" s="9" t="s">
        <v>20</v>
      </c>
      <c r="BS2" s="9" t="s">
        <v>21</v>
      </c>
      <c r="BT2" s="9" t="s">
        <v>22</v>
      </c>
      <c r="BU2" s="9" t="s">
        <v>49</v>
      </c>
      <c r="BV2" s="7" t="s">
        <v>3</v>
      </c>
      <c r="BW2" s="9" t="s">
        <v>4</v>
      </c>
      <c r="BX2" s="9" t="s">
        <v>5</v>
      </c>
      <c r="BY2" s="9" t="s">
        <v>6</v>
      </c>
      <c r="BZ2" s="9" t="s">
        <v>23</v>
      </c>
      <c r="CA2" s="9" t="s">
        <v>48</v>
      </c>
      <c r="CB2" s="9"/>
      <c r="CC2" s="9" t="s">
        <v>49</v>
      </c>
      <c r="CD2" s="9" t="s">
        <v>3</v>
      </c>
      <c r="CE2" s="7"/>
      <c r="CF2" s="9" t="s">
        <v>28</v>
      </c>
      <c r="CG2" s="9" t="s">
        <v>29</v>
      </c>
      <c r="CH2" s="9" t="s">
        <v>30</v>
      </c>
      <c r="CI2" s="9" t="s">
        <v>31</v>
      </c>
      <c r="CJ2" s="9" t="s">
        <v>50</v>
      </c>
      <c r="CK2" s="9" t="s">
        <v>51</v>
      </c>
      <c r="CL2" s="9" t="s">
        <v>32</v>
      </c>
      <c r="CM2" s="9" t="s">
        <v>33</v>
      </c>
      <c r="CN2" s="9" t="s">
        <v>34</v>
      </c>
      <c r="CO2" s="9" t="s">
        <v>52</v>
      </c>
      <c r="CP2" s="8" t="s">
        <v>60</v>
      </c>
      <c r="CQ2" s="9"/>
      <c r="CR2" s="9" t="s">
        <v>50</v>
      </c>
      <c r="CS2" s="9" t="s">
        <v>51</v>
      </c>
      <c r="CT2" s="8" t="s">
        <v>60</v>
      </c>
      <c r="CU2" s="9"/>
      <c r="CV2" s="9" t="s">
        <v>50</v>
      </c>
      <c r="CW2" s="9" t="s">
        <v>51</v>
      </c>
      <c r="CX2" s="9"/>
      <c r="CY2" s="9" t="s">
        <v>50</v>
      </c>
      <c r="CZ2" s="9" t="s">
        <v>51</v>
      </c>
      <c r="DA2" s="8" t="s">
        <v>60</v>
      </c>
      <c r="DB2" s="9"/>
      <c r="DC2" s="9" t="s">
        <v>39</v>
      </c>
      <c r="DD2" s="9" t="s">
        <v>38</v>
      </c>
      <c r="DE2" s="9"/>
      <c r="DF2" s="9" t="s">
        <v>40</v>
      </c>
      <c r="DG2" s="9" t="s">
        <v>54</v>
      </c>
      <c r="DH2" s="9" t="s">
        <v>55</v>
      </c>
      <c r="DI2" s="9" t="s">
        <v>56</v>
      </c>
      <c r="DJ2" s="9" t="s">
        <v>41</v>
      </c>
      <c r="DK2" s="9" t="s">
        <v>42</v>
      </c>
      <c r="DL2" s="9" t="s">
        <v>57</v>
      </c>
      <c r="DM2" s="9" t="s">
        <v>44</v>
      </c>
      <c r="DN2" s="9" t="s">
        <v>45</v>
      </c>
      <c r="DO2" s="9" t="s">
        <v>35</v>
      </c>
      <c r="DX2"/>
      <c r="DY2"/>
    </row>
    <row r="3" spans="1:129" s="3" customFormat="1" x14ac:dyDescent="0.25">
      <c r="C3" s="5"/>
      <c r="D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6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F3" s="4"/>
      <c r="BG3" s="4"/>
      <c r="BI3" s="4"/>
      <c r="BJ3" s="4"/>
      <c r="BK3" s="4"/>
      <c r="BL3" s="4"/>
      <c r="BM3" s="4"/>
      <c r="BN3" s="4"/>
      <c r="BO3" s="4"/>
      <c r="BQ3" s="4"/>
      <c r="BR3" s="4"/>
      <c r="BS3" s="4"/>
      <c r="BT3" s="4"/>
      <c r="BU3" s="4"/>
      <c r="BW3" s="4"/>
      <c r="BX3" s="4"/>
      <c r="BY3" s="4"/>
      <c r="BZ3" s="4"/>
      <c r="CA3" s="4"/>
      <c r="CB3" s="4"/>
      <c r="CC3" s="4"/>
      <c r="CD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X3"/>
      <c r="DY3"/>
    </row>
    <row r="4" spans="1:129" x14ac:dyDescent="0.25">
      <c r="A4" s="3" t="s">
        <v>10</v>
      </c>
      <c r="B4">
        <v>1</v>
      </c>
      <c r="C4" s="1">
        <v>0.84</v>
      </c>
      <c r="D4" s="1">
        <v>0.03</v>
      </c>
      <c r="F4" s="2">
        <v>52.276000000000003</v>
      </c>
      <c r="G4" s="2">
        <v>3.2970000000000002</v>
      </c>
      <c r="H4" s="2">
        <v>0.21299999999999999</v>
      </c>
      <c r="I4" s="2">
        <v>0</v>
      </c>
      <c r="J4" s="2">
        <v>26.542999999999999</v>
      </c>
      <c r="K4" s="2">
        <v>1.234</v>
      </c>
      <c r="L4" s="2">
        <v>0.186</v>
      </c>
      <c r="M4" s="2">
        <v>1.1639999999999999</v>
      </c>
      <c r="N4" s="2">
        <v>12.34</v>
      </c>
      <c r="O4" s="2">
        <v>0</v>
      </c>
      <c r="P4" s="2">
        <v>0</v>
      </c>
      <c r="Q4" s="2">
        <v>0</v>
      </c>
      <c r="R4" s="2">
        <v>97.207999999999998</v>
      </c>
      <c r="S4" s="47">
        <v>3</v>
      </c>
      <c r="U4" s="2">
        <v>3.6999999999999998E-2</v>
      </c>
      <c r="V4" s="2">
        <v>0.111</v>
      </c>
      <c r="W4" s="2">
        <v>3.1E-2</v>
      </c>
      <c r="X4" s="2">
        <v>7.0000000000000001E-3</v>
      </c>
      <c r="Y4" s="2">
        <v>0.38100000000000001</v>
      </c>
      <c r="Z4" s="2">
        <v>4.5999999999999999E-2</v>
      </c>
      <c r="AA4" s="2">
        <v>5.3999999999999999E-2</v>
      </c>
      <c r="AB4" s="2">
        <v>0.23799999999999999</v>
      </c>
      <c r="AC4" s="2">
        <v>0.11899999999999999</v>
      </c>
      <c r="AD4" s="2">
        <v>2E-3</v>
      </c>
      <c r="AE4" s="2">
        <v>3.0000000000000001E-3</v>
      </c>
      <c r="AF4" s="2">
        <v>1E-3</v>
      </c>
      <c r="AH4" s="2">
        <v>0.16200000000000001</v>
      </c>
      <c r="AI4" s="2">
        <v>6.8000000000000005E-2</v>
      </c>
      <c r="AJ4" s="2">
        <v>1.9E-2</v>
      </c>
      <c r="AK4" s="2">
        <v>1.7000000000000001E-2</v>
      </c>
      <c r="AL4" s="2">
        <v>0.13300000000000001</v>
      </c>
      <c r="AM4" s="2">
        <v>1.9E-2</v>
      </c>
      <c r="AN4" s="2">
        <v>1.6E-2</v>
      </c>
      <c r="AO4" s="2">
        <v>3.6999999999999998E-2</v>
      </c>
      <c r="AP4" s="2">
        <v>3.2000000000000001E-2</v>
      </c>
      <c r="AQ4" s="2">
        <v>2.1000000000000001E-2</v>
      </c>
      <c r="AR4" s="2">
        <v>5.0000000000000001E-3</v>
      </c>
      <c r="AS4" s="2">
        <v>0.05</v>
      </c>
      <c r="AU4" s="2">
        <v>2.1396074836085002</v>
      </c>
      <c r="AV4" s="2">
        <v>0.10149451530127</v>
      </c>
      <c r="AW4" s="2">
        <v>1.02740448026836E-2</v>
      </c>
      <c r="AX4" s="2">
        <v>0</v>
      </c>
      <c r="AY4" s="2">
        <v>0.90841629840827998</v>
      </c>
      <c r="AZ4" s="2">
        <v>4.2774570600981297E-2</v>
      </c>
      <c r="BA4" s="2">
        <v>1.1349313196983899E-2</v>
      </c>
      <c r="BB4" s="2">
        <v>5.1039529034938601E-2</v>
      </c>
      <c r="BC4" s="2">
        <v>0.97916361356360704</v>
      </c>
      <c r="BD4" s="2">
        <v>4.2436016464861996</v>
      </c>
      <c r="BF4" s="2">
        <v>0</v>
      </c>
      <c r="BG4" s="2">
        <v>1.02740448026836E-2</v>
      </c>
      <c r="BI4" s="2">
        <v>1.02740448026836E-2</v>
      </c>
      <c r="BJ4" s="2">
        <v>0</v>
      </c>
      <c r="BK4" s="2">
        <v>0</v>
      </c>
      <c r="BL4" s="2">
        <v>0</v>
      </c>
      <c r="BM4" s="2">
        <v>5.1039529034938601E-2</v>
      </c>
      <c r="BN4" s="2">
        <v>0.43436304128516201</v>
      </c>
      <c r="BO4" s="2">
        <v>0.49567661512278499</v>
      </c>
      <c r="BQ4" s="2">
        <v>52.276000000000003</v>
      </c>
      <c r="BR4" s="2">
        <v>3.2970000000000002</v>
      </c>
      <c r="BS4" s="2">
        <v>0.21299999999999999</v>
      </c>
      <c r="BT4" s="2">
        <v>0</v>
      </c>
      <c r="BU4" s="2">
        <v>23.730007634019199</v>
      </c>
      <c r="BV4" s="2">
        <v>5.1896232034380398</v>
      </c>
      <c r="BW4" s="2">
        <v>1.234</v>
      </c>
      <c r="BX4" s="2">
        <v>0.186</v>
      </c>
      <c r="BY4" s="2">
        <v>1.1639999999999999</v>
      </c>
      <c r="BZ4" s="2">
        <v>12.34</v>
      </c>
      <c r="CA4" s="2">
        <v>99.613630837457293</v>
      </c>
      <c r="CC4" s="2">
        <v>0.37628832007497798</v>
      </c>
      <c r="CD4" s="2">
        <v>0.263233996692328</v>
      </c>
      <c r="CF4" s="2">
        <v>2.0167844787034999</v>
      </c>
      <c r="CG4" s="2">
        <v>9.5668277803889007E-2</v>
      </c>
      <c r="CH4" s="2">
        <v>9.6842688438399903E-3</v>
      </c>
      <c r="CI4" s="2">
        <v>0</v>
      </c>
      <c r="CJ4" s="2">
        <v>0.68885347903824901</v>
      </c>
      <c r="CK4" s="2">
        <v>0.16741567540556401</v>
      </c>
      <c r="CL4" s="2">
        <v>4.03191196199102E-2</v>
      </c>
      <c r="CM4" s="2">
        <v>1.0697812040280801E-2</v>
      </c>
      <c r="CN4" s="2">
        <v>4.8109632606256003E-2</v>
      </c>
      <c r="CO4" s="2">
        <v>0.92295525841769399</v>
      </c>
      <c r="CP4" s="2">
        <f>CJ4/(CJ4+CK4)</f>
        <v>0.80448241708028323</v>
      </c>
      <c r="CR4" s="2">
        <v>1.09231957445099E-2</v>
      </c>
      <c r="CS4" s="2">
        <v>8.49184914171742E-3</v>
      </c>
      <c r="CT4" s="2">
        <v>1.0352472009922901E-2</v>
      </c>
      <c r="CV4" s="2">
        <v>0.76590053815838099</v>
      </c>
      <c r="CW4" s="2">
        <v>0.14251576024989801</v>
      </c>
      <c r="CY4" s="2">
        <v>5.3061774316405796E-3</v>
      </c>
      <c r="CZ4" s="2">
        <v>5.7072513001556E-3</v>
      </c>
      <c r="DA4" s="2">
        <v>5.8790155999976198E-3</v>
      </c>
      <c r="DC4" s="2">
        <v>0</v>
      </c>
      <c r="DD4" s="2">
        <v>9.6842688438399903E-3</v>
      </c>
      <c r="DF4" s="2">
        <v>9.6842688438399903E-3</v>
      </c>
      <c r="DG4" s="2">
        <v>0.68885347903824901</v>
      </c>
      <c r="DH4" s="2">
        <v>0.22441751053560399</v>
      </c>
      <c r="DI4" s="2">
        <v>0</v>
      </c>
      <c r="DJ4" s="2">
        <v>0</v>
      </c>
      <c r="DK4" s="2">
        <v>0</v>
      </c>
      <c r="DL4" s="2">
        <v>0</v>
      </c>
      <c r="DM4" s="2">
        <v>4.8109632606256003E-2</v>
      </c>
      <c r="DN4" s="2">
        <v>2.9057109595848701E-2</v>
      </c>
      <c r="DO4" s="2">
        <v>1.00012200061979</v>
      </c>
    </row>
    <row r="5" spans="1:129" x14ac:dyDescent="0.25">
      <c r="A5" s="3" t="s">
        <v>10</v>
      </c>
      <c r="B5">
        <v>2</v>
      </c>
      <c r="C5" s="1">
        <v>0.84</v>
      </c>
      <c r="D5" s="1">
        <v>0.03</v>
      </c>
      <c r="F5" s="2">
        <v>51.753999999999998</v>
      </c>
      <c r="G5" s="2">
        <v>2.1230000000000002</v>
      </c>
      <c r="H5" s="2">
        <v>0.21299999999999999</v>
      </c>
      <c r="I5" s="2">
        <v>0</v>
      </c>
      <c r="J5" s="2">
        <v>27.105</v>
      </c>
      <c r="K5" s="2">
        <v>1.1859999999999999</v>
      </c>
      <c r="L5" s="2">
        <v>0.28299999999999997</v>
      </c>
      <c r="M5" s="2">
        <v>2.1419999999999999</v>
      </c>
      <c r="N5" s="2">
        <v>11.673999999999999</v>
      </c>
      <c r="O5" s="2">
        <v>2E-3</v>
      </c>
      <c r="P5" s="2">
        <v>0</v>
      </c>
      <c r="Q5" s="2">
        <v>0</v>
      </c>
      <c r="R5" s="2">
        <v>96.426000000000002</v>
      </c>
      <c r="S5" s="47">
        <v>3</v>
      </c>
      <c r="U5" s="2">
        <v>0.50900000000000001</v>
      </c>
      <c r="V5" s="2">
        <v>0.45300000000000001</v>
      </c>
      <c r="W5" s="2">
        <v>2.9000000000000001E-2</v>
      </c>
      <c r="X5" s="2">
        <v>2.1000000000000001E-2</v>
      </c>
      <c r="Y5" s="2">
        <v>0.877</v>
      </c>
      <c r="Z5" s="2">
        <v>0.18099999999999999</v>
      </c>
      <c r="AA5" s="2">
        <v>8.8999999999999996E-2</v>
      </c>
      <c r="AB5" s="2">
        <v>0.41899999999999998</v>
      </c>
      <c r="AC5" s="2">
        <v>0.254</v>
      </c>
      <c r="AD5" s="2">
        <v>5.0000000000000001E-3</v>
      </c>
      <c r="AE5" s="2">
        <v>6.0000000000000001E-3</v>
      </c>
      <c r="AF5" s="2">
        <v>1.2999999999999999E-2</v>
      </c>
      <c r="AH5" s="2">
        <v>0.161</v>
      </c>
      <c r="AI5" s="2">
        <v>5.8999999999999997E-2</v>
      </c>
      <c r="AJ5" s="2">
        <v>1.7999999999999999E-2</v>
      </c>
      <c r="AK5" s="2">
        <v>1E-3</v>
      </c>
      <c r="AL5" s="2">
        <v>0.13400000000000001</v>
      </c>
      <c r="AM5" s="2">
        <v>1.9E-2</v>
      </c>
      <c r="AN5" s="2">
        <v>1.7999999999999999E-2</v>
      </c>
      <c r="AO5" s="2">
        <v>4.7E-2</v>
      </c>
      <c r="AP5" s="2">
        <v>3.1E-2</v>
      </c>
      <c r="AQ5" s="2">
        <v>0</v>
      </c>
      <c r="AR5" s="2">
        <v>6.0000000000000001E-3</v>
      </c>
      <c r="AS5" s="2">
        <v>0</v>
      </c>
      <c r="AU5" s="2">
        <v>2.1450426446976798</v>
      </c>
      <c r="AV5" s="2">
        <v>6.6181083205644295E-2</v>
      </c>
      <c r="AW5" s="2">
        <v>1.0404032626442E-2</v>
      </c>
      <c r="AX5" s="2">
        <v>0</v>
      </c>
      <c r="AY5" s="2">
        <v>0.93938705736315098</v>
      </c>
      <c r="AZ5" s="2">
        <v>4.1630865320893801E-2</v>
      </c>
      <c r="BA5" s="2">
        <v>1.74865173257811E-2</v>
      </c>
      <c r="BB5" s="2">
        <v>9.5111579653150397E-2</v>
      </c>
      <c r="BC5" s="2">
        <v>0.93803716591868902</v>
      </c>
      <c r="BD5" s="2">
        <v>4.2528222078656697</v>
      </c>
      <c r="BF5" s="2">
        <v>0</v>
      </c>
      <c r="BG5" s="2">
        <v>1.0404032626442E-2</v>
      </c>
      <c r="BI5" s="2">
        <v>1.0404032626442E-2</v>
      </c>
      <c r="BJ5" s="2">
        <v>0</v>
      </c>
      <c r="BK5" s="2">
        <v>0</v>
      </c>
      <c r="BL5" s="2">
        <v>0</v>
      </c>
      <c r="BM5" s="2">
        <v>9.5111579653150397E-2</v>
      </c>
      <c r="BN5" s="2">
        <v>0.430880997517891</v>
      </c>
      <c r="BO5" s="2">
        <v>0.53639660979748305</v>
      </c>
      <c r="BQ5" s="2">
        <v>51.753999999999998</v>
      </c>
      <c r="BR5" s="2">
        <v>2.1230000000000002</v>
      </c>
      <c r="BS5" s="2">
        <v>0.21299999999999999</v>
      </c>
      <c r="BT5" s="2">
        <v>0</v>
      </c>
      <c r="BU5" s="2">
        <v>24.320507211899599</v>
      </c>
      <c r="BV5" s="2">
        <v>5.2202639144248897</v>
      </c>
      <c r="BW5" s="2">
        <v>1.1859999999999999</v>
      </c>
      <c r="BX5" s="2">
        <v>0.28299999999999997</v>
      </c>
      <c r="BY5" s="2">
        <v>2.1419999999999999</v>
      </c>
      <c r="BZ5" s="2">
        <v>11.673999999999999</v>
      </c>
      <c r="CA5" s="2">
        <v>98.901771126324405</v>
      </c>
      <c r="CC5" s="2">
        <v>0.32612501573389402</v>
      </c>
      <c r="CD5" s="2">
        <v>0.25226960923478198</v>
      </c>
      <c r="CF5" s="2">
        <v>2.0175239310313802</v>
      </c>
      <c r="CG5" s="2">
        <v>6.2246743429096203E-2</v>
      </c>
      <c r="CH5" s="2">
        <v>9.7855326349637704E-3</v>
      </c>
      <c r="CI5" s="2">
        <v>0</v>
      </c>
      <c r="CJ5" s="2">
        <v>0.713377222489323</v>
      </c>
      <c r="CK5" s="2">
        <v>0.17016505738848201</v>
      </c>
      <c r="CL5" s="2">
        <v>3.91559893981899E-2</v>
      </c>
      <c r="CM5" s="2">
        <v>1.6446977062374701E-2</v>
      </c>
      <c r="CN5" s="2">
        <v>8.9457376776522393E-2</v>
      </c>
      <c r="CO5" s="2">
        <v>0.88227263691745295</v>
      </c>
      <c r="CP5" s="2">
        <f t="shared" ref="CP5:CP38" si="0">CJ5/(CJ5+CK5)</f>
        <v>0.80740586923354019</v>
      </c>
      <c r="CR5" s="2">
        <v>9.5660076445568797E-3</v>
      </c>
      <c r="CS5" s="2">
        <v>8.2232379888279999E-3</v>
      </c>
      <c r="CT5" s="2">
        <v>9.4707536007536293E-3</v>
      </c>
      <c r="CV5" s="2">
        <v>0.795270966880958</v>
      </c>
      <c r="CW5" s="2">
        <v>0.14411609048219201</v>
      </c>
      <c r="CY5" s="2">
        <v>5.4273781257369704E-3</v>
      </c>
      <c r="CZ5" s="2">
        <v>6.1987831775932398E-3</v>
      </c>
      <c r="DA5" s="2">
        <v>6.2454779217285296E-3</v>
      </c>
      <c r="DC5" s="2">
        <v>0</v>
      </c>
      <c r="DD5" s="2">
        <v>9.7855326349637704E-3</v>
      </c>
      <c r="DF5" s="2">
        <v>9.7855326349637704E-3</v>
      </c>
      <c r="DG5" s="2">
        <v>0.713377222489323</v>
      </c>
      <c r="DH5" s="2">
        <v>0.15910988179316601</v>
      </c>
      <c r="DI5" s="2">
        <v>0</v>
      </c>
      <c r="DJ5" s="2">
        <v>0</v>
      </c>
      <c r="DK5" s="2">
        <v>0</v>
      </c>
      <c r="DL5" s="2">
        <v>0</v>
      </c>
      <c r="DM5" s="2">
        <v>8.9457376776522393E-2</v>
      </c>
      <c r="DN5" s="2">
        <v>2.8377853087970702E-2</v>
      </c>
      <c r="DO5" s="2">
        <v>1.0001078667819401</v>
      </c>
    </row>
    <row r="6" spans="1:129" x14ac:dyDescent="0.25">
      <c r="A6" s="3" t="s">
        <v>10</v>
      </c>
      <c r="B6">
        <v>3</v>
      </c>
      <c r="C6" s="1">
        <v>0.84</v>
      </c>
      <c r="D6" s="1">
        <v>0.03</v>
      </c>
      <c r="F6" s="2">
        <v>52.177999999999997</v>
      </c>
      <c r="G6" s="2">
        <v>1.5680000000000001</v>
      </c>
      <c r="H6" s="2">
        <v>0.215</v>
      </c>
      <c r="I6" s="2">
        <v>0</v>
      </c>
      <c r="J6" s="2">
        <v>28.343</v>
      </c>
      <c r="K6" s="2">
        <v>0.84099999999999997</v>
      </c>
      <c r="L6" s="2">
        <v>0.16700000000000001</v>
      </c>
      <c r="M6" s="2">
        <v>1.17</v>
      </c>
      <c r="N6" s="2">
        <v>12.507999999999999</v>
      </c>
      <c r="O6" s="2">
        <v>1E-3</v>
      </c>
      <c r="P6" s="2">
        <v>0</v>
      </c>
      <c r="Q6" s="2">
        <v>4.0000000000000001E-3</v>
      </c>
      <c r="R6" s="2">
        <v>96.962000000000003</v>
      </c>
      <c r="S6" s="47">
        <v>3</v>
      </c>
      <c r="U6" s="2">
        <v>0.434</v>
      </c>
      <c r="V6" s="2">
        <v>0.215</v>
      </c>
      <c r="W6" s="2">
        <v>1.9E-2</v>
      </c>
      <c r="X6" s="2">
        <v>8.9999999999999993E-3</v>
      </c>
      <c r="Y6" s="2">
        <v>0.34300000000000003</v>
      </c>
      <c r="Z6" s="2">
        <v>7.4999999999999997E-2</v>
      </c>
      <c r="AA6" s="2">
        <v>5.8999999999999997E-2</v>
      </c>
      <c r="AB6" s="2">
        <v>0.49</v>
      </c>
      <c r="AC6" s="2">
        <v>0.34599999999999997</v>
      </c>
      <c r="AD6" s="2">
        <v>6.0000000000000001E-3</v>
      </c>
      <c r="AE6" s="2">
        <v>0.01</v>
      </c>
      <c r="AF6" s="2">
        <v>7.0000000000000001E-3</v>
      </c>
      <c r="AH6" s="2">
        <v>0.16200000000000001</v>
      </c>
      <c r="AI6" s="2">
        <v>5.0999999999999997E-2</v>
      </c>
      <c r="AJ6" s="2">
        <v>1.9E-2</v>
      </c>
      <c r="AK6" s="2">
        <v>0</v>
      </c>
      <c r="AL6" s="2">
        <v>0.13700000000000001</v>
      </c>
      <c r="AM6" s="2">
        <v>1.7000000000000001E-2</v>
      </c>
      <c r="AN6" s="2">
        <v>1.7000000000000001E-2</v>
      </c>
      <c r="AO6" s="2">
        <v>0.04</v>
      </c>
      <c r="AP6" s="2">
        <v>3.2000000000000001E-2</v>
      </c>
      <c r="AQ6" s="2">
        <v>1E-3</v>
      </c>
      <c r="AR6" s="2">
        <v>7.0000000000000001E-3</v>
      </c>
      <c r="AS6" s="2">
        <v>0</v>
      </c>
      <c r="AU6" s="2">
        <v>2.15728988845109</v>
      </c>
      <c r="AV6" s="2">
        <v>4.8759473284893398E-2</v>
      </c>
      <c r="AW6" s="2">
        <v>1.0475858706213001E-2</v>
      </c>
      <c r="AX6" s="2">
        <v>0</v>
      </c>
      <c r="AY6" s="2">
        <v>0.979873579230229</v>
      </c>
      <c r="AZ6" s="2">
        <v>2.9448000722834499E-2</v>
      </c>
      <c r="BA6" s="2">
        <v>1.0293484821136499E-2</v>
      </c>
      <c r="BB6" s="2">
        <v>5.1823752936503098E-2</v>
      </c>
      <c r="BC6" s="2">
        <v>1.0025759899666</v>
      </c>
      <c r="BD6" s="2">
        <v>4.2901804786359703</v>
      </c>
      <c r="BF6" s="2">
        <v>0</v>
      </c>
      <c r="BG6" s="2">
        <v>1.0475858706213001E-2</v>
      </c>
      <c r="BI6" s="2">
        <v>1.0475858706213001E-2</v>
      </c>
      <c r="BJ6" s="2">
        <v>0</v>
      </c>
      <c r="BK6" s="2">
        <v>0</v>
      </c>
      <c r="BL6" s="2">
        <v>0</v>
      </c>
      <c r="BM6" s="2">
        <v>5.1823752936503098E-2</v>
      </c>
      <c r="BN6" s="2">
        <v>0.46917165555743101</v>
      </c>
      <c r="BO6" s="2">
        <v>0.53147126720014704</v>
      </c>
      <c r="BQ6" s="2">
        <v>52.177999999999997</v>
      </c>
      <c r="BR6" s="2">
        <v>1.5680000000000001</v>
      </c>
      <c r="BS6" s="2">
        <v>0.215</v>
      </c>
      <c r="BT6" s="2">
        <v>0</v>
      </c>
      <c r="BU6" s="2">
        <v>27.9831455126542</v>
      </c>
      <c r="BV6" s="2">
        <v>3.16244973215673</v>
      </c>
      <c r="BW6" s="2">
        <v>0.84099999999999997</v>
      </c>
      <c r="BX6" s="2">
        <v>0.16700000000000001</v>
      </c>
      <c r="BY6" s="2">
        <v>1.17</v>
      </c>
      <c r="BZ6" s="2">
        <v>12.507999999999999</v>
      </c>
      <c r="CA6" s="2">
        <v>99.781595244810902</v>
      </c>
      <c r="CC6" s="2">
        <v>0.32739231452169498</v>
      </c>
      <c r="CD6" s="2">
        <v>0.24780366525448599</v>
      </c>
      <c r="CF6" s="2">
        <v>2.0113744857064701</v>
      </c>
      <c r="CG6" s="2">
        <v>4.5461465807980203E-2</v>
      </c>
      <c r="CH6" s="2">
        <v>9.7672895192919499E-3</v>
      </c>
      <c r="CI6" s="2">
        <v>0</v>
      </c>
      <c r="CJ6" s="2">
        <v>0.81165950033384604</v>
      </c>
      <c r="CK6" s="2">
        <v>0.101937103920687</v>
      </c>
      <c r="CL6" s="2">
        <v>2.7456188260123901E-2</v>
      </c>
      <c r="CM6" s="2">
        <v>9.5972510922517299E-3</v>
      </c>
      <c r="CN6" s="2">
        <v>4.8318482818680897E-2</v>
      </c>
      <c r="CO6" s="2">
        <v>0.93476346271135402</v>
      </c>
      <c r="CP6" s="2">
        <f t="shared" si="0"/>
        <v>0.88842219482211782</v>
      </c>
      <c r="CR6" s="2">
        <v>9.4961119470166402E-3</v>
      </c>
      <c r="CS6" s="2">
        <v>7.9876014218087706E-3</v>
      </c>
      <c r="CT6" s="2">
        <v>8.8488572953701796E-3</v>
      </c>
      <c r="CV6" s="2">
        <v>0.89458118469060399</v>
      </c>
      <c r="CW6" s="2">
        <v>8.52923945396247E-2</v>
      </c>
      <c r="CY6" s="2">
        <v>5.0440075822597401E-3</v>
      </c>
      <c r="CZ6" s="2">
        <v>5.7558919913232899E-3</v>
      </c>
      <c r="DA6" s="2">
        <v>5.6711824129955903E-3</v>
      </c>
      <c r="DC6" s="2">
        <v>0</v>
      </c>
      <c r="DD6" s="2">
        <v>9.7672895192919499E-3</v>
      </c>
      <c r="DF6" s="2">
        <v>9.7672895192919499E-3</v>
      </c>
      <c r="DG6" s="2">
        <v>0.81165950033384604</v>
      </c>
      <c r="DH6" s="2">
        <v>0.113336672858215</v>
      </c>
      <c r="DI6" s="2">
        <v>0</v>
      </c>
      <c r="DJ6" s="2">
        <v>0</v>
      </c>
      <c r="DK6" s="2">
        <v>0</v>
      </c>
      <c r="DL6" s="2">
        <v>0</v>
      </c>
      <c r="DM6" s="2">
        <v>4.8318482818680897E-2</v>
      </c>
      <c r="DN6" s="2">
        <v>1.70018620126372E-2</v>
      </c>
      <c r="DO6" s="2">
        <v>1.0000838075426699</v>
      </c>
    </row>
    <row r="7" spans="1:129" s="42" customFormat="1" x14ac:dyDescent="0.25">
      <c r="A7" s="32" t="s">
        <v>146</v>
      </c>
      <c r="C7" s="14">
        <f t="shared" ref="C7:D7" si="1">AVERAGE(C4:C6)</f>
        <v>0.84</v>
      </c>
      <c r="D7" s="14">
        <f t="shared" si="1"/>
        <v>0.03</v>
      </c>
      <c r="F7" s="20">
        <f>AVERAGE(F4:F6)</f>
        <v>52.069333333333333</v>
      </c>
      <c r="G7" s="20">
        <f t="shared" ref="G7:R7" si="2">AVERAGE(G4:G6)</f>
        <v>2.329333333333333</v>
      </c>
      <c r="H7" s="20">
        <f t="shared" si="2"/>
        <v>0.21366666666666667</v>
      </c>
      <c r="I7" s="20">
        <f t="shared" si="2"/>
        <v>0</v>
      </c>
      <c r="J7" s="20">
        <f t="shared" si="2"/>
        <v>27.330333333333332</v>
      </c>
      <c r="K7" s="20">
        <f t="shared" si="2"/>
        <v>1.087</v>
      </c>
      <c r="L7" s="20">
        <f t="shared" si="2"/>
        <v>0.21199999999999999</v>
      </c>
      <c r="M7" s="20">
        <f t="shared" si="2"/>
        <v>1.492</v>
      </c>
      <c r="N7" s="20">
        <f t="shared" si="2"/>
        <v>12.173999999999999</v>
      </c>
      <c r="O7" s="20">
        <f t="shared" si="2"/>
        <v>1E-3</v>
      </c>
      <c r="P7" s="20">
        <f t="shared" si="2"/>
        <v>0</v>
      </c>
      <c r="Q7" s="20">
        <f t="shared" si="2"/>
        <v>1.3333333333333333E-3</v>
      </c>
      <c r="R7" s="20">
        <f t="shared" si="2"/>
        <v>96.865333333333339</v>
      </c>
      <c r="S7" s="48">
        <f>SUM(S4:S6)</f>
        <v>9</v>
      </c>
      <c r="U7" s="20">
        <f t="shared" ref="U7" si="3">AVERAGE(U4:U6)</f>
        <v>0.32666666666666666</v>
      </c>
      <c r="V7" s="20">
        <f t="shared" ref="V7" si="4">AVERAGE(V4:V6)</f>
        <v>0.25966666666666666</v>
      </c>
      <c r="W7" s="20">
        <f t="shared" ref="W7" si="5">AVERAGE(W4:W6)</f>
        <v>2.6333333333333334E-2</v>
      </c>
      <c r="X7" s="20">
        <f t="shared" ref="X7" si="6">AVERAGE(X4:X6)</f>
        <v>1.2333333333333333E-2</v>
      </c>
      <c r="Y7" s="20">
        <f t="shared" ref="Y7" si="7">AVERAGE(Y4:Y6)</f>
        <v>0.53366666666666662</v>
      </c>
      <c r="Z7" s="20">
        <f t="shared" ref="Z7" si="8">AVERAGE(Z4:Z6)</f>
        <v>0.10066666666666667</v>
      </c>
      <c r="AA7" s="20">
        <f t="shared" ref="AA7" si="9">AVERAGE(AA4:AA6)</f>
        <v>6.7333333333333328E-2</v>
      </c>
      <c r="AB7" s="20">
        <f t="shared" ref="AB7" si="10">AVERAGE(AB4:AB6)</f>
        <v>0.38233333333333336</v>
      </c>
      <c r="AC7" s="20">
        <f t="shared" ref="AC7" si="11">AVERAGE(AC4:AC6)</f>
        <v>0.23966666666666667</v>
      </c>
      <c r="AD7" s="20">
        <f t="shared" ref="AD7" si="12">AVERAGE(AD4:AD6)</f>
        <v>4.333333333333334E-3</v>
      </c>
      <c r="AE7" s="20">
        <f t="shared" ref="AE7" si="13">AVERAGE(AE4:AE6)</f>
        <v>6.333333333333334E-3</v>
      </c>
      <c r="AF7" s="20">
        <f t="shared" ref="AF7" si="14">AVERAGE(AF4:AF6)</f>
        <v>6.9999999999999993E-3</v>
      </c>
      <c r="AH7" s="20">
        <f t="shared" ref="AH7" si="15">AVERAGE(AH4:AH6)</f>
        <v>0.16166666666666665</v>
      </c>
      <c r="AI7" s="20">
        <f t="shared" ref="AI7" si="16">AVERAGE(AI4:AI6)</f>
        <v>5.9333333333333328E-2</v>
      </c>
      <c r="AJ7" s="20">
        <f t="shared" ref="AJ7" si="17">AVERAGE(AJ4:AJ6)</f>
        <v>1.8666666666666665E-2</v>
      </c>
      <c r="AK7" s="20">
        <f t="shared" ref="AK7" si="18">AVERAGE(AK4:AK6)</f>
        <v>6.000000000000001E-3</v>
      </c>
      <c r="AL7" s="20">
        <f t="shared" ref="AL7" si="19">AVERAGE(AL4:AL6)</f>
        <v>0.13466666666666668</v>
      </c>
      <c r="AM7" s="20">
        <f t="shared" ref="AM7" si="20">AVERAGE(AM4:AM6)</f>
        <v>1.8333333333333333E-2</v>
      </c>
      <c r="AN7" s="20">
        <f t="shared" ref="AN7" si="21">AVERAGE(AN4:AN6)</f>
        <v>1.7000000000000001E-2</v>
      </c>
      <c r="AO7" s="20">
        <f t="shared" ref="AO7" si="22">AVERAGE(AO4:AO6)</f>
        <v>4.1333333333333333E-2</v>
      </c>
      <c r="AP7" s="20">
        <f t="shared" ref="AP7" si="23">AVERAGE(AP4:AP6)</f>
        <v>3.1666666666666669E-2</v>
      </c>
      <c r="AQ7" s="20">
        <f t="shared" ref="AQ7" si="24">AVERAGE(AQ4:AQ6)</f>
        <v>7.3333333333333341E-3</v>
      </c>
      <c r="AR7" s="20">
        <f t="shared" ref="AR7" si="25">AVERAGE(AR4:AR6)</f>
        <v>5.9999999999999993E-3</v>
      </c>
      <c r="AS7" s="20">
        <f t="shared" ref="AS7" si="26">AVERAGE(AS4:AS6)</f>
        <v>1.6666666666666666E-2</v>
      </c>
      <c r="AT7" s="20"/>
      <c r="AU7" s="20">
        <f t="shared" ref="AU7" si="27">AVERAGE(AU4:AU6)</f>
        <v>2.1473133389190902</v>
      </c>
      <c r="AV7" s="20">
        <f t="shared" ref="AV7" si="28">AVERAGE(AV4:AV6)</f>
        <v>7.214502393060257E-2</v>
      </c>
      <c r="AW7" s="20">
        <f t="shared" ref="AW7" si="29">AVERAGE(AW4:AW6)</f>
        <v>1.0384645378446201E-2</v>
      </c>
      <c r="AX7" s="20">
        <f t="shared" ref="AX7" si="30">AVERAGE(AX4:AX6)</f>
        <v>0</v>
      </c>
      <c r="AY7" s="20">
        <f t="shared" ref="AY7" si="31">AVERAGE(AY4:AY6)</f>
        <v>0.94255897833388669</v>
      </c>
      <c r="AZ7" s="20">
        <f t="shared" ref="AZ7" si="32">AVERAGE(AZ4:AZ6)</f>
        <v>3.7951145548236538E-2</v>
      </c>
      <c r="BA7" s="20">
        <f t="shared" ref="BA7" si="33">AVERAGE(BA4:BA6)</f>
        <v>1.3043105114633831E-2</v>
      </c>
      <c r="BB7" s="20">
        <f t="shared" ref="BB7" si="34">AVERAGE(BB4:BB6)</f>
        <v>6.5991620541530696E-2</v>
      </c>
      <c r="BC7" s="20">
        <f t="shared" ref="BC7" si="35">AVERAGE(BC4:BC6)</f>
        <v>0.97325892314963214</v>
      </c>
      <c r="BD7" s="20">
        <f t="shared" ref="BD7" si="36">AVERAGE(BD4:BD6)</f>
        <v>4.2622014443292793</v>
      </c>
      <c r="BF7" s="20">
        <f t="shared" ref="BF7" si="37">AVERAGE(BF4:BF6)</f>
        <v>0</v>
      </c>
      <c r="BG7" s="20">
        <f t="shared" ref="BG7" si="38">AVERAGE(BG4:BG6)</f>
        <v>1.0384645378446201E-2</v>
      </c>
      <c r="BI7" s="20">
        <f t="shared" ref="BI7" si="39">AVERAGE(BI4:BI6)</f>
        <v>1.0384645378446201E-2</v>
      </c>
      <c r="BJ7" s="20">
        <f t="shared" ref="BJ7" si="40">AVERAGE(BJ4:BJ6)</f>
        <v>0</v>
      </c>
      <c r="BK7" s="20">
        <f t="shared" ref="BK7" si="41">AVERAGE(BK4:BK6)</f>
        <v>0</v>
      </c>
      <c r="BL7" s="20">
        <f t="shared" ref="BL7" si="42">AVERAGE(BL4:BL6)</f>
        <v>0</v>
      </c>
      <c r="BM7" s="20">
        <f t="shared" ref="BM7" si="43">AVERAGE(BM4:BM6)</f>
        <v>6.5991620541530696E-2</v>
      </c>
      <c r="BN7" s="20">
        <f t="shared" ref="BN7" si="44">AVERAGE(BN4:BN6)</f>
        <v>0.44480523145349471</v>
      </c>
      <c r="BO7" s="20">
        <f t="shared" ref="BO7" si="45">AVERAGE(BO4:BO6)</f>
        <v>0.52118149737347164</v>
      </c>
      <c r="BQ7" s="20">
        <f t="shared" ref="BQ7" si="46">AVERAGE(BQ4:BQ6)</f>
        <v>52.069333333333333</v>
      </c>
      <c r="BR7" s="20">
        <f t="shared" ref="BR7" si="47">AVERAGE(BR4:BR6)</f>
        <v>2.329333333333333</v>
      </c>
      <c r="BS7" s="20">
        <f t="shared" ref="BS7" si="48">AVERAGE(BS4:BS6)</f>
        <v>0.21366666666666667</v>
      </c>
      <c r="BT7" s="20">
        <f t="shared" ref="BT7" si="49">AVERAGE(BT4:BT6)</f>
        <v>0</v>
      </c>
      <c r="BU7" s="20">
        <f t="shared" ref="BU7" si="50">AVERAGE(BU4:BU6)</f>
        <v>25.344553452857667</v>
      </c>
      <c r="BV7" s="20">
        <f t="shared" ref="BV7" si="51">AVERAGE(BV4:BV6)</f>
        <v>4.5241122833398864</v>
      </c>
      <c r="BW7" s="20">
        <f t="shared" ref="BW7" si="52">AVERAGE(BW4:BW6)</f>
        <v>1.087</v>
      </c>
      <c r="BX7" s="20">
        <f t="shared" ref="BX7" si="53">AVERAGE(BX4:BX6)</f>
        <v>0.21199999999999999</v>
      </c>
      <c r="BY7" s="20">
        <f t="shared" ref="BY7" si="54">AVERAGE(BY4:BY6)</f>
        <v>1.492</v>
      </c>
      <c r="BZ7" s="20">
        <f t="shared" ref="BZ7" si="55">AVERAGE(BZ4:BZ6)</f>
        <v>12.173999999999999</v>
      </c>
      <c r="CA7" s="20">
        <f t="shared" ref="CA7" si="56">AVERAGE(CA4:CA6)</f>
        <v>99.432332402864191</v>
      </c>
      <c r="CB7" s="20"/>
      <c r="CC7" s="20">
        <f t="shared" ref="CC7" si="57">AVERAGE(CC4:CC6)</f>
        <v>0.34326855011018903</v>
      </c>
      <c r="CD7" s="20">
        <f t="shared" ref="CD7" si="58">AVERAGE(CD4:CD6)</f>
        <v>0.25443575706053201</v>
      </c>
      <c r="CF7" s="20">
        <f t="shared" ref="CF7" si="59">AVERAGE(CF4:CF6)</f>
        <v>2.0152276318137834</v>
      </c>
      <c r="CG7" s="20">
        <f t="shared" ref="CG7" si="60">AVERAGE(CG4:CG6)</f>
        <v>6.7792162346988469E-2</v>
      </c>
      <c r="CH7" s="20">
        <f t="shared" ref="CH7" si="61">AVERAGE(CH4:CH6)</f>
        <v>9.7456969993652363E-3</v>
      </c>
      <c r="CI7" s="20">
        <f t="shared" ref="CI7" si="62">AVERAGE(CI4:CI6)</f>
        <v>0</v>
      </c>
      <c r="CJ7" s="20">
        <f t="shared" ref="CJ7" si="63">AVERAGE(CJ4:CJ6)</f>
        <v>0.73796340062047261</v>
      </c>
      <c r="CK7" s="20">
        <f t="shared" ref="CK7" si="64">AVERAGE(CK4:CK6)</f>
        <v>0.14650594557157767</v>
      </c>
      <c r="CL7" s="20">
        <f t="shared" ref="CL7" si="65">AVERAGE(CL4:CL6)</f>
        <v>3.5643765759407996E-2</v>
      </c>
      <c r="CM7" s="20">
        <f t="shared" ref="CM7" si="66">AVERAGE(CM4:CM6)</f>
        <v>1.2247346731635744E-2</v>
      </c>
      <c r="CN7" s="20">
        <f t="shared" ref="CN7" si="67">AVERAGE(CN4:CN6)</f>
        <v>6.1961830733819757E-2</v>
      </c>
      <c r="CO7" s="20">
        <f t="shared" ref="CO7" si="68">AVERAGE(CO4:CO6)</f>
        <v>0.91333045268216695</v>
      </c>
      <c r="CP7" s="20">
        <f t="shared" ref="CP7" si="69">AVERAGE(CP4:CP6)</f>
        <v>0.83343682704531374</v>
      </c>
      <c r="CQ7" s="20"/>
      <c r="CR7" s="20">
        <f t="shared" ref="CR7" si="70">AVERAGE(CR4:CR6)</f>
        <v>9.9951051120278061E-3</v>
      </c>
      <c r="CS7" s="20">
        <f t="shared" ref="CS7" si="71">AVERAGE(CS4:CS6)</f>
        <v>8.2342295174513969E-3</v>
      </c>
      <c r="CT7" s="20">
        <f t="shared" ref="CT7" si="72">AVERAGE(CT4:CT6)</f>
        <v>9.5573609686822377E-3</v>
      </c>
      <c r="CU7" s="20"/>
      <c r="CV7" s="20">
        <f t="shared" ref="CV7" si="73">AVERAGE(CV4:CV6)</f>
        <v>0.81858422990998092</v>
      </c>
      <c r="CW7" s="20">
        <f t="shared" ref="CW7" si="74">AVERAGE(CW4:CW6)</f>
        <v>0.12397474842390492</v>
      </c>
      <c r="CX7" s="20"/>
      <c r="CY7" s="20">
        <f t="shared" ref="CY7" si="75">AVERAGE(CY4:CY6)</f>
        <v>5.2591877132124295E-3</v>
      </c>
      <c r="CZ7" s="20">
        <f t="shared" ref="CZ7:DA7" si="76">AVERAGE(CZ4:CZ6)</f>
        <v>5.887308823024043E-3</v>
      </c>
      <c r="DA7" s="20">
        <f t="shared" si="76"/>
        <v>5.9318919782405796E-3</v>
      </c>
      <c r="DB7" s="20"/>
      <c r="DC7" s="20">
        <f t="shared" ref="DC7" si="77">AVERAGE(DC4:DC6)</f>
        <v>0</v>
      </c>
      <c r="DD7" s="20">
        <f t="shared" ref="DD7" si="78">AVERAGE(DD4:DD6)</f>
        <v>9.7456969993652363E-3</v>
      </c>
      <c r="DE7" s="20"/>
      <c r="DF7" s="20">
        <f t="shared" ref="DF7" si="79">AVERAGE(DF4:DF6)</f>
        <v>9.7456969993652363E-3</v>
      </c>
      <c r="DG7" s="20">
        <f t="shared" ref="DG7" si="80">AVERAGE(DG4:DG6)</f>
        <v>0.73796340062047261</v>
      </c>
      <c r="DH7" s="20">
        <f t="shared" ref="DH7" si="81">AVERAGE(DH4:DH6)</f>
        <v>0.16562135506232833</v>
      </c>
      <c r="DI7" s="20">
        <f t="shared" ref="DI7" si="82">AVERAGE(DI4:DI6)</f>
        <v>0</v>
      </c>
      <c r="DJ7" s="20">
        <f t="shared" ref="DJ7" si="83">AVERAGE(DJ4:DJ6)</f>
        <v>0</v>
      </c>
      <c r="DK7" s="20">
        <f t="shared" ref="DK7" si="84">AVERAGE(DK4:DK6)</f>
        <v>0</v>
      </c>
      <c r="DL7" s="20">
        <f t="shared" ref="DL7" si="85">AVERAGE(DL4:DL6)</f>
        <v>0</v>
      </c>
      <c r="DM7" s="20">
        <f t="shared" ref="DM7" si="86">AVERAGE(DM4:DM6)</f>
        <v>6.1961830733819757E-2</v>
      </c>
      <c r="DN7" s="20">
        <f t="shared" ref="DN7" si="87">AVERAGE(DN4:DN6)</f>
        <v>2.4812274898818865E-2</v>
      </c>
      <c r="DO7" s="20">
        <f t="shared" ref="DO7" si="88">AVERAGE(DO4:DO6)</f>
        <v>1.0001045583148001</v>
      </c>
    </row>
    <row r="9" spans="1:129" x14ac:dyDescent="0.25">
      <c r="A9" s="3" t="s">
        <v>12</v>
      </c>
      <c r="B9">
        <v>1</v>
      </c>
      <c r="C9" s="1">
        <v>0.93</v>
      </c>
      <c r="D9" s="1">
        <v>0.03</v>
      </c>
      <c r="F9" s="2">
        <v>52.37</v>
      </c>
      <c r="G9" s="2">
        <v>2.9870000000000001</v>
      </c>
      <c r="H9" s="2">
        <v>0.186</v>
      </c>
      <c r="I9" s="2">
        <v>0</v>
      </c>
      <c r="J9" s="2">
        <v>26.28</v>
      </c>
      <c r="K9" s="2">
        <v>1.609</v>
      </c>
      <c r="L9" s="2">
        <v>6.7000000000000004E-2</v>
      </c>
      <c r="M9" s="2">
        <v>0.25700000000000001</v>
      </c>
      <c r="N9" s="2">
        <v>13.012</v>
      </c>
      <c r="O9" s="2">
        <v>1E-3</v>
      </c>
      <c r="P9" s="2">
        <v>0</v>
      </c>
      <c r="Q9" s="2">
        <v>0</v>
      </c>
      <c r="R9" s="2">
        <v>96.728999999999999</v>
      </c>
      <c r="S9" s="47">
        <v>10</v>
      </c>
      <c r="U9" s="2">
        <v>0.251</v>
      </c>
      <c r="V9" s="2">
        <v>9.4E-2</v>
      </c>
      <c r="W9" s="2">
        <v>1.6E-2</v>
      </c>
      <c r="X9" s="2">
        <v>1.0999999999999999E-2</v>
      </c>
      <c r="Y9" s="2">
        <v>0.104</v>
      </c>
      <c r="Z9" s="2">
        <v>3.5999999999999997E-2</v>
      </c>
      <c r="AA9" s="2">
        <v>1.2999999999999999E-2</v>
      </c>
      <c r="AB9" s="2">
        <v>2.4E-2</v>
      </c>
      <c r="AC9" s="2">
        <v>8.1000000000000003E-2</v>
      </c>
      <c r="AD9" s="2">
        <v>7.0000000000000001E-3</v>
      </c>
      <c r="AE9" s="2">
        <v>7.0000000000000001E-3</v>
      </c>
      <c r="AF9" s="2">
        <v>1.0999999999999999E-2</v>
      </c>
      <c r="AH9" s="2">
        <v>0.16200000000000001</v>
      </c>
      <c r="AI9" s="2">
        <v>6.7000000000000004E-2</v>
      </c>
      <c r="AJ9" s="2">
        <v>1.7999999999999999E-2</v>
      </c>
      <c r="AK9" s="2">
        <v>0</v>
      </c>
      <c r="AL9" s="2">
        <v>0.13200000000000001</v>
      </c>
      <c r="AM9" s="2">
        <v>2.1000000000000001E-2</v>
      </c>
      <c r="AN9" s="2">
        <v>1.4999999999999999E-2</v>
      </c>
      <c r="AO9" s="2">
        <v>2.1999999999999999E-2</v>
      </c>
      <c r="AP9" s="2">
        <v>3.3000000000000002E-2</v>
      </c>
      <c r="AQ9" s="2">
        <v>1E-3</v>
      </c>
      <c r="AR9" s="2">
        <v>5.0000000000000001E-3</v>
      </c>
      <c r="AS9" s="2">
        <v>1.0999999999999999E-2</v>
      </c>
      <c r="AU9" s="2">
        <v>2.1538438667892201</v>
      </c>
      <c r="AV9" s="2">
        <v>9.2397183787991694E-2</v>
      </c>
      <c r="AW9" s="2">
        <v>9.0151857842935192E-3</v>
      </c>
      <c r="AX9" s="2">
        <v>0</v>
      </c>
      <c r="AY9" s="2">
        <v>0.90377465159080606</v>
      </c>
      <c r="AZ9" s="2">
        <v>5.6043652033279899E-2</v>
      </c>
      <c r="BA9" s="2">
        <v>4.1080084148429801E-3</v>
      </c>
      <c r="BB9" s="2">
        <v>1.13236564910922E-2</v>
      </c>
      <c r="BC9" s="2">
        <v>1.0374903032782099</v>
      </c>
      <c r="BD9" s="2">
        <v>4.2679965081697402</v>
      </c>
      <c r="BF9" s="2">
        <v>0</v>
      </c>
      <c r="BG9" s="2">
        <v>9.0151857842935192E-3</v>
      </c>
      <c r="BI9" s="2">
        <v>9.0151857842935192E-3</v>
      </c>
      <c r="BJ9" s="2">
        <v>0</v>
      </c>
      <c r="BK9" s="2">
        <v>0</v>
      </c>
      <c r="BL9" s="2">
        <v>0</v>
      </c>
      <c r="BM9" s="2">
        <v>1.13236564910922E-2</v>
      </c>
      <c r="BN9" s="2">
        <v>0.44827950175727799</v>
      </c>
      <c r="BO9" s="2">
        <v>0.468618344032664</v>
      </c>
      <c r="BQ9" s="2">
        <v>52.37</v>
      </c>
      <c r="BR9" s="2">
        <v>2.9870000000000001</v>
      </c>
      <c r="BS9" s="2">
        <v>0.186</v>
      </c>
      <c r="BT9" s="2">
        <v>0</v>
      </c>
      <c r="BU9" s="2">
        <v>25.980464353961999</v>
      </c>
      <c r="BV9" s="2">
        <v>2.9015564168432801</v>
      </c>
      <c r="BW9" s="2">
        <v>1.609</v>
      </c>
      <c r="BX9" s="2">
        <v>6.7000000000000004E-2</v>
      </c>
      <c r="BY9" s="2">
        <v>0.25700000000000001</v>
      </c>
      <c r="BZ9" s="2">
        <v>13.012</v>
      </c>
      <c r="CA9" s="2">
        <v>99.370020770805297</v>
      </c>
      <c r="CC9" s="2">
        <v>0.34051769229027201</v>
      </c>
      <c r="CD9" s="2">
        <v>0.25260241691041901</v>
      </c>
      <c r="CF9" s="2">
        <v>2.0185994647993302</v>
      </c>
      <c r="CG9" s="2">
        <v>8.6595369617689294E-2</v>
      </c>
      <c r="CH9" s="2">
        <v>8.4491032427386099E-3</v>
      </c>
      <c r="CI9" s="2">
        <v>0</v>
      </c>
      <c r="CJ9" s="2">
        <v>0.75350532548023497</v>
      </c>
      <c r="CK9" s="2">
        <v>9.35194083599276E-2</v>
      </c>
      <c r="CL9" s="2">
        <v>5.25245528444101E-2</v>
      </c>
      <c r="CM9" s="2">
        <v>3.85005789670116E-3</v>
      </c>
      <c r="CN9" s="2">
        <v>1.06126202019299E-2</v>
      </c>
      <c r="CO9" s="2">
        <v>0.972344097557027</v>
      </c>
      <c r="CP9" s="2">
        <f t="shared" si="0"/>
        <v>0.88959069951129066</v>
      </c>
      <c r="CR9" s="2">
        <v>9.8759549123236205E-3</v>
      </c>
      <c r="CS9" s="2">
        <v>8.1415713451647494E-3</v>
      </c>
      <c r="CT9" s="2">
        <v>9.7739946808821001E-3</v>
      </c>
      <c r="CV9" s="2">
        <v>0.84368074991793696</v>
      </c>
      <c r="CW9" s="2">
        <v>6.0093901672868801E-2</v>
      </c>
      <c r="CY9" s="2">
        <v>5.3487125776931002E-3</v>
      </c>
      <c r="CZ9" s="2">
        <v>6.5702528161392599E-3</v>
      </c>
      <c r="DA9" s="2">
        <v>7.08683308983807E-3</v>
      </c>
      <c r="DC9" s="2">
        <v>0</v>
      </c>
      <c r="DD9" s="2">
        <v>8.4491032427386099E-3</v>
      </c>
      <c r="DF9" s="2">
        <v>8.4491032427386099E-3</v>
      </c>
      <c r="DG9" s="2">
        <v>0.75350532548023497</v>
      </c>
      <c r="DH9" s="2">
        <v>0.210389668834053</v>
      </c>
      <c r="DI9" s="2">
        <v>0</v>
      </c>
      <c r="DJ9" s="2">
        <v>0</v>
      </c>
      <c r="DK9" s="2">
        <v>0</v>
      </c>
      <c r="DL9" s="2">
        <v>0</v>
      </c>
      <c r="DM9" s="2">
        <v>1.06126202019299E-2</v>
      </c>
      <c r="DN9" s="2">
        <v>1.70432822410411E-2</v>
      </c>
      <c r="DO9" s="2">
        <v>0.999999999999999</v>
      </c>
    </row>
    <row r="10" spans="1:129" x14ac:dyDescent="0.25">
      <c r="A10" s="3" t="s">
        <v>12</v>
      </c>
      <c r="B10">
        <v>2</v>
      </c>
      <c r="C10" s="1">
        <v>0.93</v>
      </c>
      <c r="D10" s="1">
        <v>0.03</v>
      </c>
      <c r="F10" s="2">
        <v>52.094000000000001</v>
      </c>
      <c r="G10" s="2">
        <v>3.1389999999999998</v>
      </c>
      <c r="H10" s="2">
        <v>0.15</v>
      </c>
      <c r="I10" s="2">
        <v>2E-3</v>
      </c>
      <c r="J10" s="2">
        <v>26.052</v>
      </c>
      <c r="K10" s="2">
        <v>1.714</v>
      </c>
      <c r="L10" s="2">
        <v>5.8000000000000003E-2</v>
      </c>
      <c r="M10" s="2">
        <v>0.28999999999999998</v>
      </c>
      <c r="N10" s="2">
        <v>12.861000000000001</v>
      </c>
      <c r="O10" s="2">
        <v>2E-3</v>
      </c>
      <c r="P10" s="2">
        <v>0</v>
      </c>
      <c r="Q10" s="2">
        <v>1E-3</v>
      </c>
      <c r="R10" s="2">
        <v>96.33</v>
      </c>
      <c r="S10" s="47">
        <v>7</v>
      </c>
      <c r="U10" s="2">
        <v>0.218</v>
      </c>
      <c r="V10" s="2">
        <v>0.123</v>
      </c>
      <c r="W10" s="2">
        <v>2.1999999999999999E-2</v>
      </c>
      <c r="X10" s="2">
        <v>1.4999999999999999E-2</v>
      </c>
      <c r="Y10" s="2">
        <v>0.187</v>
      </c>
      <c r="Z10" s="2">
        <v>5.2999999999999999E-2</v>
      </c>
      <c r="AA10" s="2">
        <v>2.1000000000000001E-2</v>
      </c>
      <c r="AB10" s="2">
        <v>4.1000000000000002E-2</v>
      </c>
      <c r="AC10" s="2">
        <v>0.12</v>
      </c>
      <c r="AD10" s="2">
        <v>6.0000000000000001E-3</v>
      </c>
      <c r="AE10" s="2">
        <v>5.0000000000000001E-3</v>
      </c>
      <c r="AF10" s="2">
        <v>4.0000000000000001E-3</v>
      </c>
      <c r="AH10" s="2">
        <v>0.16200000000000001</v>
      </c>
      <c r="AI10" s="2">
        <v>7.0000000000000007E-2</v>
      </c>
      <c r="AJ10" s="2">
        <v>1.7000000000000001E-2</v>
      </c>
      <c r="AK10" s="2">
        <v>1E-3</v>
      </c>
      <c r="AL10" s="2">
        <v>0.13100000000000001</v>
      </c>
      <c r="AM10" s="2">
        <v>2.1999999999999999E-2</v>
      </c>
      <c r="AN10" s="2">
        <v>1.4E-2</v>
      </c>
      <c r="AO10" s="2">
        <v>2.5999999999999999E-2</v>
      </c>
      <c r="AP10" s="2">
        <v>3.2000000000000001E-2</v>
      </c>
      <c r="AQ10" s="2">
        <v>0</v>
      </c>
      <c r="AR10" s="2">
        <v>5.0000000000000001E-3</v>
      </c>
      <c r="AS10" s="2">
        <v>0</v>
      </c>
      <c r="AU10" s="2">
        <v>2.1515002383200801</v>
      </c>
      <c r="AV10" s="2">
        <v>9.75072428451704E-2</v>
      </c>
      <c r="AW10" s="2">
        <v>7.3008772173137103E-3</v>
      </c>
      <c r="AX10" s="2">
        <v>6.5302317352221005E-5</v>
      </c>
      <c r="AY10" s="2">
        <v>0.89970040060060197</v>
      </c>
      <c r="AZ10" s="2">
        <v>5.9951941265224198E-2</v>
      </c>
      <c r="BA10" s="2">
        <v>3.5711374344486102E-3</v>
      </c>
      <c r="BB10" s="2">
        <v>1.2831387179768099E-2</v>
      </c>
      <c r="BC10" s="2">
        <v>1.0297618037748899</v>
      </c>
      <c r="BD10" s="2">
        <v>4.2621903309548603</v>
      </c>
      <c r="BF10" s="2">
        <v>0</v>
      </c>
      <c r="BG10" s="2">
        <v>7.3008772173137103E-3</v>
      </c>
      <c r="BI10" s="2">
        <v>7.3008772173137103E-3</v>
      </c>
      <c r="BJ10" s="2">
        <v>0</v>
      </c>
      <c r="BK10" s="2">
        <v>0</v>
      </c>
      <c r="BL10" s="2">
        <v>6.5302317352221005E-5</v>
      </c>
      <c r="BM10" s="2">
        <v>1.2766084862415801E-2</v>
      </c>
      <c r="BN10" s="2">
        <v>0.44525272658631698</v>
      </c>
      <c r="BO10" s="2">
        <v>0.46538499098339903</v>
      </c>
      <c r="BQ10" s="2">
        <v>52.094000000000001</v>
      </c>
      <c r="BR10" s="2">
        <v>3.1389999999999998</v>
      </c>
      <c r="BS10" s="2">
        <v>0.15</v>
      </c>
      <c r="BT10" s="2">
        <v>2E-3</v>
      </c>
      <c r="BU10" s="2">
        <v>25.311180242151799</v>
      </c>
      <c r="BV10" s="2">
        <v>3.2758097344084902</v>
      </c>
      <c r="BW10" s="2">
        <v>1.714</v>
      </c>
      <c r="BX10" s="2">
        <v>5.8000000000000003E-2</v>
      </c>
      <c r="BY10" s="2">
        <v>0.28999999999999998</v>
      </c>
      <c r="BZ10" s="2">
        <v>12.861000000000001</v>
      </c>
      <c r="CA10" s="2">
        <v>98.894989976560296</v>
      </c>
      <c r="CC10" s="2">
        <v>0.33971069883639798</v>
      </c>
      <c r="CD10" s="2">
        <v>0.26459268793982899</v>
      </c>
      <c r="CF10" s="2">
        <v>2.0191498466827702</v>
      </c>
      <c r="CG10" s="2">
        <v>9.1509046076152803E-2</v>
      </c>
      <c r="CH10" s="2">
        <v>6.8517608557176601E-3</v>
      </c>
      <c r="CI10" s="2">
        <v>6.1285219365219003E-5</v>
      </c>
      <c r="CJ10" s="2">
        <v>0.73818476584866199</v>
      </c>
      <c r="CK10" s="2">
        <v>0.10617020728933101</v>
      </c>
      <c r="CL10" s="2">
        <v>5.6263973788137397E-2</v>
      </c>
      <c r="CM10" s="2">
        <v>3.3514574968767901E-3</v>
      </c>
      <c r="CN10" s="2">
        <v>1.2042059301367199E-2</v>
      </c>
      <c r="CO10" s="2">
        <v>0.96641559744160899</v>
      </c>
      <c r="CP10" s="2">
        <f t="shared" si="0"/>
        <v>0.87425880030675251</v>
      </c>
      <c r="CR10" s="2">
        <v>9.9074503945578395E-3</v>
      </c>
      <c r="CS10" s="2">
        <v>8.5755470565769907E-3</v>
      </c>
      <c r="CT10" s="2">
        <v>1.0268455601397299E-2</v>
      </c>
      <c r="CV10" s="2">
        <v>0.82738113854989204</v>
      </c>
      <c r="CW10" s="2">
        <v>7.2319262050710001E-2</v>
      </c>
      <c r="CY10" s="2">
        <v>5.5774590727504098E-3</v>
      </c>
      <c r="CZ10" s="2">
        <v>6.4753522255341202E-3</v>
      </c>
      <c r="DA10" s="2">
        <v>7.0086439860215302E-3</v>
      </c>
      <c r="DC10" s="2">
        <v>0</v>
      </c>
      <c r="DD10" s="2">
        <v>6.8517608557176601E-3</v>
      </c>
      <c r="DF10" s="2">
        <v>6.8517608557176601E-3</v>
      </c>
      <c r="DG10" s="2">
        <v>0.73818476584866199</v>
      </c>
      <c r="DH10" s="2">
        <v>0.22137907073722901</v>
      </c>
      <c r="DI10" s="2">
        <v>0</v>
      </c>
      <c r="DJ10" s="2">
        <v>0</v>
      </c>
      <c r="DK10" s="2">
        <v>0</v>
      </c>
      <c r="DL10" s="2">
        <v>6.1285219365219003E-5</v>
      </c>
      <c r="DM10" s="2">
        <v>1.1980774082002E-2</v>
      </c>
      <c r="DN10" s="2">
        <v>2.1557664561864202E-2</v>
      </c>
      <c r="DO10" s="2">
        <v>1.0000153213048399</v>
      </c>
    </row>
    <row r="11" spans="1:129" x14ac:dyDescent="0.25">
      <c r="A11" s="3" t="s">
        <v>12</v>
      </c>
      <c r="B11">
        <v>3</v>
      </c>
      <c r="C11" s="1">
        <v>0.93</v>
      </c>
      <c r="D11" s="1">
        <v>0.03</v>
      </c>
      <c r="F11" s="2">
        <v>51.631999999999998</v>
      </c>
      <c r="G11" s="2">
        <v>3.2530000000000001</v>
      </c>
      <c r="H11" s="2">
        <v>0.13700000000000001</v>
      </c>
      <c r="I11" s="2">
        <v>7.0000000000000001E-3</v>
      </c>
      <c r="J11" s="2">
        <v>25.963999999999999</v>
      </c>
      <c r="K11" s="2">
        <v>1.7989999999999999</v>
      </c>
      <c r="L11" s="2">
        <v>6.7000000000000004E-2</v>
      </c>
      <c r="M11" s="2">
        <v>0.315</v>
      </c>
      <c r="N11" s="2">
        <v>12.923999999999999</v>
      </c>
      <c r="O11" s="2">
        <v>0</v>
      </c>
      <c r="P11" s="2">
        <v>0</v>
      </c>
      <c r="Q11" s="2">
        <v>0</v>
      </c>
      <c r="R11" s="2">
        <v>96.064999999999998</v>
      </c>
      <c r="S11" s="47">
        <v>8</v>
      </c>
      <c r="U11" s="2">
        <v>0.29299999999999998</v>
      </c>
      <c r="V11" s="2">
        <v>6.0999999999999999E-2</v>
      </c>
      <c r="W11" s="2">
        <v>1.0999999999999999E-2</v>
      </c>
      <c r="X11" s="2">
        <v>1.4E-2</v>
      </c>
      <c r="Y11" s="2">
        <v>5.7000000000000002E-2</v>
      </c>
      <c r="Z11" s="2">
        <v>9.9000000000000005E-2</v>
      </c>
      <c r="AA11" s="2">
        <v>8.0000000000000002E-3</v>
      </c>
      <c r="AB11" s="2">
        <v>1.6E-2</v>
      </c>
      <c r="AC11" s="2">
        <v>3.9E-2</v>
      </c>
      <c r="AD11" s="2">
        <v>6.0000000000000001E-3</v>
      </c>
      <c r="AE11" s="2">
        <v>6.0000000000000001E-3</v>
      </c>
      <c r="AF11" s="2">
        <v>7.0000000000000001E-3</v>
      </c>
      <c r="AH11" s="2">
        <v>0.161</v>
      </c>
      <c r="AI11" s="2">
        <v>6.9000000000000006E-2</v>
      </c>
      <c r="AJ11" s="2">
        <v>1.7000000000000001E-2</v>
      </c>
      <c r="AK11" s="2">
        <v>0</v>
      </c>
      <c r="AL11" s="2">
        <v>0.13100000000000001</v>
      </c>
      <c r="AM11" s="2">
        <v>2.3E-2</v>
      </c>
      <c r="AN11" s="2">
        <v>1.4E-2</v>
      </c>
      <c r="AO11" s="2">
        <v>2.4E-2</v>
      </c>
      <c r="AP11" s="2">
        <v>3.3000000000000002E-2</v>
      </c>
      <c r="AQ11" s="2">
        <v>0</v>
      </c>
      <c r="AR11" s="2">
        <v>6.0000000000000001E-3</v>
      </c>
      <c r="AS11" s="2">
        <v>0</v>
      </c>
      <c r="AU11" s="2">
        <v>2.14229791546992</v>
      </c>
      <c r="AV11" s="2">
        <v>0.101516549583958</v>
      </c>
      <c r="AW11" s="2">
        <v>6.6990246705007604E-3</v>
      </c>
      <c r="AX11" s="2">
        <v>2.2961690659776399E-4</v>
      </c>
      <c r="AY11" s="2">
        <v>0.90081512419508103</v>
      </c>
      <c r="AZ11" s="2">
        <v>6.3216554298598196E-2</v>
      </c>
      <c r="BA11" s="2">
        <v>4.14438981471856E-3</v>
      </c>
      <c r="BB11" s="2">
        <v>1.4002106932246201E-2</v>
      </c>
      <c r="BC11" s="2">
        <v>1.03959986457188</v>
      </c>
      <c r="BD11" s="2">
        <v>4.2725211464435002</v>
      </c>
      <c r="BF11" s="2">
        <v>0</v>
      </c>
      <c r="BG11" s="2">
        <v>6.6990246705007604E-3</v>
      </c>
      <c r="BI11" s="2">
        <v>6.6990246705007604E-3</v>
      </c>
      <c r="BJ11" s="2">
        <v>0</v>
      </c>
      <c r="BK11" s="2">
        <v>0</v>
      </c>
      <c r="BL11" s="2">
        <v>2.2961690659776399E-4</v>
      </c>
      <c r="BM11" s="2">
        <v>1.37724900256484E-2</v>
      </c>
      <c r="BN11" s="2">
        <v>0.44559351199207597</v>
      </c>
      <c r="BO11" s="2">
        <v>0.46629464359482298</v>
      </c>
      <c r="BQ11" s="2">
        <v>51.631999999999998</v>
      </c>
      <c r="BR11" s="2">
        <v>3.2530000000000001</v>
      </c>
      <c r="BS11" s="2">
        <v>0.13700000000000001</v>
      </c>
      <c r="BT11" s="2">
        <v>7.0000000000000001E-3</v>
      </c>
      <c r="BU11" s="2">
        <v>26.187178448410499</v>
      </c>
      <c r="BV11" s="2">
        <v>2.3995453537203799</v>
      </c>
      <c r="BW11" s="2">
        <v>1.7989999999999999</v>
      </c>
      <c r="BX11" s="2">
        <v>6.7000000000000004E-2</v>
      </c>
      <c r="BY11" s="2">
        <v>0.315</v>
      </c>
      <c r="BZ11" s="2">
        <v>12.923999999999999</v>
      </c>
      <c r="CA11" s="2">
        <v>98.720723802130905</v>
      </c>
      <c r="CC11" s="2">
        <v>0.26739917066779401</v>
      </c>
      <c r="CD11" s="2">
        <v>0.211784295234558</v>
      </c>
      <c r="CF11" s="2">
        <v>2.0056522526548002</v>
      </c>
      <c r="CG11" s="2">
        <v>9.5041354838898404E-2</v>
      </c>
      <c r="CH11" s="2">
        <v>6.2717299139194204E-3</v>
      </c>
      <c r="CI11" s="2">
        <v>2.1497087899859701E-4</v>
      </c>
      <c r="CJ11" s="2">
        <v>0.76541546436681596</v>
      </c>
      <c r="CK11" s="2">
        <v>7.7941507612063393E-2</v>
      </c>
      <c r="CL11" s="2">
        <v>5.9184310276587201E-2</v>
      </c>
      <c r="CM11" s="2">
        <v>3.8800414768393999E-3</v>
      </c>
      <c r="CN11" s="2">
        <v>1.31089878339413E-2</v>
      </c>
      <c r="CO11" s="2">
        <v>0.97328938014713395</v>
      </c>
      <c r="CP11" s="2">
        <f t="shared" si="0"/>
        <v>0.90758183046832586</v>
      </c>
      <c r="CR11" s="2">
        <v>7.8157125935197601E-3</v>
      </c>
      <c r="CS11" s="2">
        <v>6.8791311793906396E-3</v>
      </c>
      <c r="CT11" s="2">
        <v>8.1691918199167692E-3</v>
      </c>
      <c r="CV11" s="2">
        <v>0.82963812382686497</v>
      </c>
      <c r="CW11" s="2">
        <v>7.1177000368216198E-2</v>
      </c>
      <c r="CY11" s="2">
        <v>5.5096505841294996E-3</v>
      </c>
      <c r="CZ11" s="2">
        <v>6.8152783326299402E-3</v>
      </c>
      <c r="DA11" s="2">
        <v>7.3598955860182504E-3</v>
      </c>
      <c r="DC11" s="2">
        <v>0</v>
      </c>
      <c r="DD11" s="2">
        <v>6.2717299139194204E-3</v>
      </c>
      <c r="DF11" s="2">
        <v>6.2717299139194204E-3</v>
      </c>
      <c r="DG11" s="2">
        <v>0.76541546436681596</v>
      </c>
      <c r="DH11" s="2">
        <v>0.201602185866398</v>
      </c>
      <c r="DI11" s="2">
        <v>0</v>
      </c>
      <c r="DJ11" s="2">
        <v>0</v>
      </c>
      <c r="DK11" s="2">
        <v>0</v>
      </c>
      <c r="DL11" s="2">
        <v>2.1497087899859701E-4</v>
      </c>
      <c r="DM11" s="2">
        <v>1.2894016954942701E-2</v>
      </c>
      <c r="DN11" s="2">
        <v>1.3655374738673899E-2</v>
      </c>
      <c r="DO11" s="2">
        <v>1.00005374271974</v>
      </c>
    </row>
    <row r="12" spans="1:129" s="42" customFormat="1" x14ac:dyDescent="0.25">
      <c r="A12" s="32" t="s">
        <v>147</v>
      </c>
      <c r="C12" s="14">
        <f t="shared" ref="C12:D12" si="89">((C9*10)+(C10*7)+(C11*8))/(10+7+8)</f>
        <v>0.93000000000000016</v>
      </c>
      <c r="D12" s="14">
        <f t="shared" si="89"/>
        <v>0.03</v>
      </c>
      <c r="F12" s="20">
        <f>((F9*10)+(F10*7)+(F11*8))/(10+7+8)</f>
        <v>52.056559999999998</v>
      </c>
      <c r="G12" s="20">
        <f t="shared" ref="G12:R12" si="90">((G9*10)+(G10*7)+(G11*8))/(10+7+8)</f>
        <v>3.1146800000000003</v>
      </c>
      <c r="H12" s="20">
        <f t="shared" si="90"/>
        <v>0.16024000000000002</v>
      </c>
      <c r="I12" s="20">
        <f t="shared" si="90"/>
        <v>2.8000000000000004E-3</v>
      </c>
      <c r="J12" s="20">
        <f t="shared" si="90"/>
        <v>26.11504</v>
      </c>
      <c r="K12" s="20">
        <f t="shared" si="90"/>
        <v>1.6992000000000003</v>
      </c>
      <c r="L12" s="20">
        <f t="shared" si="90"/>
        <v>6.448000000000001E-2</v>
      </c>
      <c r="M12" s="20">
        <f t="shared" si="90"/>
        <v>0.28479999999999994</v>
      </c>
      <c r="N12" s="20">
        <f t="shared" si="90"/>
        <v>12.941559999999999</v>
      </c>
      <c r="O12" s="20">
        <f t="shared" si="90"/>
        <v>9.6000000000000002E-4</v>
      </c>
      <c r="P12" s="20">
        <f t="shared" si="90"/>
        <v>0</v>
      </c>
      <c r="Q12" s="20">
        <f t="shared" si="90"/>
        <v>2.8000000000000003E-4</v>
      </c>
      <c r="R12" s="20">
        <f t="shared" si="90"/>
        <v>96.404799999999994</v>
      </c>
      <c r="S12" s="48">
        <f>SUM(S9:S11)</f>
        <v>25</v>
      </c>
      <c r="U12" s="20">
        <f t="shared" ref="U12:AF12" si="91">((U9*10)+(U10*7)+(U11*8))/(10+7+8)</f>
        <v>0.25519999999999998</v>
      </c>
      <c r="V12" s="20">
        <f t="shared" si="91"/>
        <v>9.1559999999999989E-2</v>
      </c>
      <c r="W12" s="20">
        <f t="shared" si="91"/>
        <v>1.6080000000000001E-2</v>
      </c>
      <c r="X12" s="20">
        <f t="shared" si="91"/>
        <v>1.3079999999999998E-2</v>
      </c>
      <c r="Y12" s="20">
        <f t="shared" si="91"/>
        <v>0.11220000000000001</v>
      </c>
      <c r="Z12" s="20">
        <f t="shared" si="91"/>
        <v>6.0920000000000002E-2</v>
      </c>
      <c r="AA12" s="20">
        <f t="shared" si="91"/>
        <v>1.3640000000000001E-2</v>
      </c>
      <c r="AB12" s="20">
        <f t="shared" si="91"/>
        <v>2.6200000000000001E-2</v>
      </c>
      <c r="AC12" s="20">
        <f t="shared" si="91"/>
        <v>7.8479999999999994E-2</v>
      </c>
      <c r="AD12" s="20">
        <f t="shared" si="91"/>
        <v>6.4000000000000012E-3</v>
      </c>
      <c r="AE12" s="20">
        <f t="shared" si="91"/>
        <v>6.1200000000000013E-3</v>
      </c>
      <c r="AF12" s="20">
        <f t="shared" si="91"/>
        <v>7.7599999999999995E-3</v>
      </c>
      <c r="AH12" s="20">
        <f t="shared" ref="AH12:AS12" si="92">((AH9*10)+(AH10*7)+(AH11*8))/(10+7+8)</f>
        <v>0.16168000000000002</v>
      </c>
      <c r="AI12" s="20">
        <f t="shared" si="92"/>
        <v>6.8480000000000013E-2</v>
      </c>
      <c r="AJ12" s="20">
        <f t="shared" si="92"/>
        <v>1.7399999999999999E-2</v>
      </c>
      <c r="AK12" s="20">
        <f t="shared" si="92"/>
        <v>2.8000000000000003E-4</v>
      </c>
      <c r="AL12" s="20">
        <f t="shared" si="92"/>
        <v>0.13140000000000002</v>
      </c>
      <c r="AM12" s="20">
        <f t="shared" si="92"/>
        <v>2.1920000000000002E-2</v>
      </c>
      <c r="AN12" s="20">
        <f t="shared" si="92"/>
        <v>1.44E-2</v>
      </c>
      <c r="AO12" s="20">
        <f t="shared" si="92"/>
        <v>2.376E-2</v>
      </c>
      <c r="AP12" s="20">
        <f t="shared" si="92"/>
        <v>3.2719999999999999E-2</v>
      </c>
      <c r="AQ12" s="20">
        <f t="shared" si="92"/>
        <v>4.0000000000000002E-4</v>
      </c>
      <c r="AR12" s="20">
        <f t="shared" si="92"/>
        <v>5.3200000000000001E-3</v>
      </c>
      <c r="AS12" s="20">
        <f t="shared" si="92"/>
        <v>4.3999999999999994E-3</v>
      </c>
      <c r="AT12" s="20"/>
      <c r="AU12" s="20">
        <f t="shared" ref="AU12:BD12" si="93">((AU9*10)+(AU10*7)+(AU11*8))/(10+7+8)</f>
        <v>2.1494929463956849</v>
      </c>
      <c r="AV12" s="20">
        <f t="shared" si="93"/>
        <v>9.6746197378710944E-2</v>
      </c>
      <c r="AW12" s="20">
        <f t="shared" si="93"/>
        <v>7.79400782912549E-3</v>
      </c>
      <c r="AX12" s="20">
        <f t="shared" si="93"/>
        <v>9.1762058969906357E-5</v>
      </c>
      <c r="AY12" s="20">
        <f t="shared" si="93"/>
        <v>0.90168681254691696</v>
      </c>
      <c r="AZ12" s="20">
        <f t="shared" si="93"/>
        <v>5.9433301743126152E-2</v>
      </c>
      <c r="BA12" s="20">
        <f t="shared" si="93"/>
        <v>3.9693265882927422E-3</v>
      </c>
      <c r="BB12" s="20">
        <f t="shared" si="93"/>
        <v>1.2602925225090732E-2</v>
      </c>
      <c r="BC12" s="20">
        <f t="shared" si="93"/>
        <v>1.0360013830312547</v>
      </c>
      <c r="BD12" s="20">
        <f t="shared" si="93"/>
        <v>4.2678186627971773</v>
      </c>
      <c r="BF12" s="20">
        <f t="shared" ref="BF12:BG12" si="94">((BF9*10)+(BF10*7)+(BF11*8))/(10+7+8)</f>
        <v>0</v>
      </c>
      <c r="BG12" s="20">
        <f t="shared" si="94"/>
        <v>7.79400782912549E-3</v>
      </c>
      <c r="BI12" s="20">
        <f t="shared" ref="BI12:BO12" si="95">((BI9*10)+(BI10*7)+(BI11*8))/(10+7+8)</f>
        <v>7.79400782912549E-3</v>
      </c>
      <c r="BJ12" s="20">
        <f t="shared" si="95"/>
        <v>0</v>
      </c>
      <c r="BK12" s="20">
        <f t="shared" si="95"/>
        <v>0</v>
      </c>
      <c r="BL12" s="20">
        <f t="shared" si="95"/>
        <v>9.1762058969906357E-5</v>
      </c>
      <c r="BM12" s="20">
        <f t="shared" si="95"/>
        <v>1.2511163166120791E-2</v>
      </c>
      <c r="BN12" s="20">
        <f t="shared" si="95"/>
        <v>0.44657248798454424</v>
      </c>
      <c r="BO12" s="20">
        <f t="shared" si="95"/>
        <v>0.46696942103876071</v>
      </c>
      <c r="BQ12" s="20">
        <f t="shared" ref="BQ12:CA12" si="96">((BQ9*10)+(BQ10*7)+(BQ11*8))/(10+7+8)</f>
        <v>52.056559999999998</v>
      </c>
      <c r="BR12" s="20">
        <f t="shared" si="96"/>
        <v>3.1146800000000003</v>
      </c>
      <c r="BS12" s="20">
        <f t="shared" si="96"/>
        <v>0.16024000000000002</v>
      </c>
      <c r="BT12" s="20">
        <f t="shared" si="96"/>
        <v>2.8000000000000004E-3</v>
      </c>
      <c r="BU12" s="20">
        <f t="shared" si="96"/>
        <v>25.859213312878666</v>
      </c>
      <c r="BV12" s="20">
        <f t="shared" si="96"/>
        <v>2.845703805562211</v>
      </c>
      <c r="BW12" s="20">
        <f t="shared" si="96"/>
        <v>1.6992000000000003</v>
      </c>
      <c r="BX12" s="20">
        <f t="shared" si="96"/>
        <v>6.448000000000001E-2</v>
      </c>
      <c r="BY12" s="20">
        <f t="shared" si="96"/>
        <v>0.28479999999999994</v>
      </c>
      <c r="BZ12" s="20">
        <f t="shared" si="96"/>
        <v>12.941559999999999</v>
      </c>
      <c r="CA12" s="20">
        <f t="shared" si="96"/>
        <v>99.029237118440889</v>
      </c>
      <c r="CB12" s="20"/>
      <c r="CC12" s="20">
        <f t="shared" ref="CC12:CD12" si="97">((CC9*10)+(CC10*7)+(CC11*8))/(10+7+8)</f>
        <v>0.31689380720399435</v>
      </c>
      <c r="CD12" s="20">
        <f t="shared" si="97"/>
        <v>0.24289789386237828</v>
      </c>
      <c r="CF12" s="20">
        <f t="shared" ref="CF12:CP12" si="98">((CF9*10)+(CF10*7)+(CF11*8))/(10+7+8)</f>
        <v>2.0146104638404436</v>
      </c>
      <c r="CG12" s="20">
        <f t="shared" si="98"/>
        <v>9.0673914296846E-2</v>
      </c>
      <c r="CH12" s="20">
        <f t="shared" si="98"/>
        <v>7.3050879091506029E-3</v>
      </c>
      <c r="CI12" s="20">
        <f t="shared" si="98"/>
        <v>8.5950542701812365E-5</v>
      </c>
      <c r="CJ12" s="20">
        <f t="shared" si="98"/>
        <v>0.75302681322710041</v>
      </c>
      <c r="CK12" s="20">
        <f t="shared" si="98"/>
        <v>9.2076703820844014E-2</v>
      </c>
      <c r="CL12" s="20">
        <f t="shared" si="98"/>
        <v>5.5702713086950413E-2</v>
      </c>
      <c r="CM12" s="20">
        <f t="shared" si="98"/>
        <v>3.7200445303945734E-3</v>
      </c>
      <c r="CN12" s="20">
        <f t="shared" si="98"/>
        <v>1.1811700792015991E-2</v>
      </c>
      <c r="CO12" s="20">
        <f t="shared" si="98"/>
        <v>0.97098660795354419</v>
      </c>
      <c r="CP12" s="20">
        <f t="shared" si="98"/>
        <v>0.89105492964027122</v>
      </c>
      <c r="CQ12" s="20"/>
      <c r="CR12" s="20">
        <f t="shared" ref="CR12:CT12" si="99">((CR9*10)+(CR10*7)+(CR11*8))/(10+7+8)</f>
        <v>9.2254961053319668E-3</v>
      </c>
      <c r="CS12" s="20">
        <f t="shared" si="99"/>
        <v>7.8591036913124614E-3</v>
      </c>
      <c r="CT12" s="20">
        <f t="shared" si="99"/>
        <v>9.3989068231174495E-3</v>
      </c>
      <c r="CU12" s="20"/>
      <c r="CV12" s="20">
        <f t="shared" ref="CV12:CW12" si="100">((CV9*10)+(CV10*7)+(CV11*8))/(10+7+8)</f>
        <v>0.83462321838574127</v>
      </c>
      <c r="CW12" s="20">
        <f t="shared" si="100"/>
        <v>6.7063594161175508E-2</v>
      </c>
      <c r="CX12" s="20"/>
      <c r="CY12" s="20">
        <f t="shared" ref="CY12:DA12" si="101">((CY9*10)+(CY10*7)+(CY11*8))/(10+7+8)</f>
        <v>5.4642617583687946E-3</v>
      </c>
      <c r="CZ12" s="20">
        <f t="shared" si="101"/>
        <v>6.6220888160468385E-3</v>
      </c>
      <c r="DA12" s="20">
        <f t="shared" si="101"/>
        <v>7.1523201395470963E-3</v>
      </c>
      <c r="DB12" s="20"/>
      <c r="DC12" s="20">
        <f t="shared" ref="DC12:DD12" si="102">((DC9*10)+(DC10*7)+(DC11*8))/(10+7+8)</f>
        <v>0</v>
      </c>
      <c r="DD12" s="20">
        <f t="shared" si="102"/>
        <v>7.3050879091506029E-3</v>
      </c>
      <c r="DE12" s="20"/>
      <c r="DF12" s="20">
        <f t="shared" ref="DF12:DO12" si="103">((DF9*10)+(DF10*7)+(DF11*8))/(10+7+8)</f>
        <v>7.3050879091506029E-3</v>
      </c>
      <c r="DG12" s="20">
        <f t="shared" si="103"/>
        <v>0.75302681322710041</v>
      </c>
      <c r="DH12" s="20">
        <f t="shared" si="103"/>
        <v>0.2106547068172927</v>
      </c>
      <c r="DI12" s="20">
        <f t="shared" si="103"/>
        <v>0</v>
      </c>
      <c r="DJ12" s="20">
        <f t="shared" si="103"/>
        <v>0</v>
      </c>
      <c r="DK12" s="20">
        <f t="shared" si="103"/>
        <v>0</v>
      </c>
      <c r="DL12" s="20">
        <f t="shared" si="103"/>
        <v>8.5950542701812365E-5</v>
      </c>
      <c r="DM12" s="20">
        <f t="shared" si="103"/>
        <v>1.1725750249314184E-2</v>
      </c>
      <c r="DN12" s="20">
        <f t="shared" si="103"/>
        <v>1.7223178890114064E-2</v>
      </c>
      <c r="DO12" s="20">
        <f t="shared" si="103"/>
        <v>1.0000214876356717</v>
      </c>
    </row>
    <row r="14" spans="1:129" x14ac:dyDescent="0.25">
      <c r="A14" s="3" t="s">
        <v>11</v>
      </c>
      <c r="B14">
        <v>1</v>
      </c>
      <c r="C14" s="1">
        <v>0.56000000000000005</v>
      </c>
      <c r="D14" s="1">
        <v>0.03</v>
      </c>
      <c r="F14" s="2">
        <v>46.401000000000003</v>
      </c>
      <c r="G14" s="2">
        <v>2.0950000000000002</v>
      </c>
      <c r="H14" s="2">
        <v>7.9290000000000003</v>
      </c>
      <c r="I14" s="2">
        <v>7.0000000000000007E-2</v>
      </c>
      <c r="J14" s="2">
        <v>7.0869999999999997</v>
      </c>
      <c r="K14" s="2">
        <v>0.11899999999999999</v>
      </c>
      <c r="L14" s="2">
        <v>12.494</v>
      </c>
      <c r="M14" s="2">
        <v>22.689</v>
      </c>
      <c r="N14" s="2">
        <v>0.56200000000000006</v>
      </c>
      <c r="O14" s="2">
        <v>5.0000000000000001E-3</v>
      </c>
      <c r="P14" s="2">
        <v>1.7999999999999999E-2</v>
      </c>
      <c r="Q14" s="2">
        <v>1.0999999999999999E-2</v>
      </c>
      <c r="R14" s="2">
        <v>99.477000000000004</v>
      </c>
      <c r="S14" s="47">
        <v>6</v>
      </c>
      <c r="U14" s="2">
        <v>0.76</v>
      </c>
      <c r="V14" s="2">
        <v>0.214</v>
      </c>
      <c r="W14" s="2">
        <v>0.77100000000000002</v>
      </c>
      <c r="X14" s="2">
        <v>0.10199999999999999</v>
      </c>
      <c r="Y14" s="2">
        <v>0.502</v>
      </c>
      <c r="Z14" s="2">
        <v>0.02</v>
      </c>
      <c r="AA14" s="2">
        <v>0.39400000000000002</v>
      </c>
      <c r="AB14" s="2">
        <v>0.34499999999999997</v>
      </c>
      <c r="AC14" s="2">
        <v>9.6000000000000002E-2</v>
      </c>
      <c r="AD14" s="2">
        <v>5.0000000000000001E-3</v>
      </c>
      <c r="AE14" s="2">
        <v>5.0000000000000001E-3</v>
      </c>
      <c r="AF14" s="2">
        <v>0.01</v>
      </c>
      <c r="AH14" s="2">
        <v>0.153</v>
      </c>
      <c r="AI14" s="2">
        <v>0.06</v>
      </c>
      <c r="AJ14" s="2">
        <v>6.9000000000000006E-2</v>
      </c>
      <c r="AK14" s="2">
        <v>5.0999999999999997E-2</v>
      </c>
      <c r="AL14" s="2">
        <v>7.0999999999999994E-2</v>
      </c>
      <c r="AM14" s="2">
        <v>0.01</v>
      </c>
      <c r="AN14" s="2">
        <v>6.3E-2</v>
      </c>
      <c r="AO14" s="2">
        <v>0.14499999999999999</v>
      </c>
      <c r="AP14" s="2">
        <v>8.0000000000000002E-3</v>
      </c>
      <c r="AQ14" s="2">
        <v>5.0000000000000001E-3</v>
      </c>
      <c r="AR14" s="2">
        <v>5.0000000000000001E-3</v>
      </c>
      <c r="AS14" s="2">
        <v>5.0000000000000001E-3</v>
      </c>
      <c r="AU14" s="2">
        <v>1.7448558767145901</v>
      </c>
      <c r="AV14" s="2">
        <v>5.9252695973541998E-2</v>
      </c>
      <c r="AW14" s="2">
        <v>0.35138298752350999</v>
      </c>
      <c r="AX14" s="2">
        <v>2.0810147810293202E-3</v>
      </c>
      <c r="AY14" s="2">
        <v>0.22284238840461201</v>
      </c>
      <c r="AZ14" s="2">
        <v>3.7898142244622199E-3</v>
      </c>
      <c r="BA14" s="2">
        <v>0.70042009863322796</v>
      </c>
      <c r="BB14" s="2">
        <v>0.91404903483620703</v>
      </c>
      <c r="BC14" s="2">
        <v>4.0971030136813601E-2</v>
      </c>
      <c r="BD14" s="2">
        <v>4.0396449412280004</v>
      </c>
      <c r="BF14" s="2">
        <v>0.25514412328540598</v>
      </c>
      <c r="BG14" s="2">
        <v>9.6238864238104696E-2</v>
      </c>
      <c r="BI14" s="2">
        <v>4.0971030136813601E-2</v>
      </c>
      <c r="BJ14" s="2">
        <v>5.5267834101291102E-2</v>
      </c>
      <c r="BK14" s="2">
        <v>9.9938144592057507E-2</v>
      </c>
      <c r="BL14" s="2">
        <v>2.0810147810293202E-3</v>
      </c>
      <c r="BM14" s="2">
        <v>0.75676204136182901</v>
      </c>
      <c r="BN14" s="2">
        <v>8.3250222838005997E-2</v>
      </c>
      <c r="BO14" s="2">
        <v>1.0382702878110199</v>
      </c>
      <c r="BQ14" s="2">
        <v>46.401000000000003</v>
      </c>
      <c r="BR14" s="2">
        <v>2.0950000000000002</v>
      </c>
      <c r="BS14" s="2">
        <v>7.9290000000000003</v>
      </c>
      <c r="BT14" s="2">
        <v>7.0000000000000007E-2</v>
      </c>
      <c r="BU14" s="2">
        <v>4.20344119033218</v>
      </c>
      <c r="BV14" s="2">
        <v>3.30454594589022</v>
      </c>
      <c r="BW14" s="2">
        <v>0.11899999999999999</v>
      </c>
      <c r="BX14" s="2">
        <v>12.494</v>
      </c>
      <c r="BY14" s="2">
        <v>22.689</v>
      </c>
      <c r="BZ14" s="2">
        <v>0.56200000000000006</v>
      </c>
      <c r="CA14" s="2">
        <v>99.866987136222406</v>
      </c>
      <c r="CC14" s="2">
        <v>0.36470901287263102</v>
      </c>
      <c r="CD14" s="2">
        <v>0.31992965929937001</v>
      </c>
      <c r="CF14" s="2">
        <v>1.7277319191168099</v>
      </c>
      <c r="CG14" s="2">
        <v>5.8671191984045898E-2</v>
      </c>
      <c r="CH14" s="2">
        <v>0.34793452655935098</v>
      </c>
      <c r="CI14" s="2">
        <v>2.0605917711141401E-3</v>
      </c>
      <c r="CJ14" s="2">
        <v>0.117767601276213</v>
      </c>
      <c r="CK14" s="2">
        <v>0.102887819332976</v>
      </c>
      <c r="CL14" s="2">
        <v>3.7526211135874301E-3</v>
      </c>
      <c r="CM14" s="2">
        <v>0.69354619905808801</v>
      </c>
      <c r="CN14" s="2">
        <v>0.90507858797941498</v>
      </c>
      <c r="CO14" s="2">
        <v>4.0568941808394599E-2</v>
      </c>
      <c r="CP14" s="2">
        <f t="shared" si="0"/>
        <v>0.53371723636373092</v>
      </c>
      <c r="CR14" s="2">
        <v>1.02180341451217E-2</v>
      </c>
      <c r="CS14" s="2">
        <v>9.9610855845996098E-3</v>
      </c>
      <c r="CT14" s="2">
        <v>4.54809433446796E-2</v>
      </c>
      <c r="CV14" s="2">
        <v>7.9289882456001506E-2</v>
      </c>
      <c r="CW14" s="2">
        <v>0.14355250594861099</v>
      </c>
      <c r="CY14" s="2">
        <v>6.9268717785276098E-3</v>
      </c>
      <c r="CZ14" s="2">
        <v>6.5878827748448998E-3</v>
      </c>
      <c r="DA14" s="2">
        <v>3.0236682741853999E-2</v>
      </c>
      <c r="DC14" s="2">
        <v>0.27226808088318799</v>
      </c>
      <c r="DD14" s="2">
        <v>7.5666445676163305E-2</v>
      </c>
      <c r="DF14" s="2">
        <v>4.0568941808394599E-2</v>
      </c>
      <c r="DG14" s="2">
        <v>0</v>
      </c>
      <c r="DH14" s="2">
        <v>0</v>
      </c>
      <c r="DI14" s="2">
        <v>0.117767601276213</v>
      </c>
      <c r="DJ14" s="2">
        <v>3.5097503867768602E-2</v>
      </c>
      <c r="DK14" s="2">
        <v>5.8671191984045898E-2</v>
      </c>
      <c r="DL14" s="2">
        <v>2.0605917711141401E-3</v>
      </c>
      <c r="DM14" s="2">
        <v>0.69148169908027302</v>
      </c>
      <c r="DN14" s="2">
        <v>5.4352470212189398E-2</v>
      </c>
      <c r="DO14" s="2">
        <v>0.999999999999999</v>
      </c>
    </row>
    <row r="15" spans="1:129" x14ac:dyDescent="0.25">
      <c r="A15" s="3" t="s">
        <v>11</v>
      </c>
      <c r="B15">
        <v>2</v>
      </c>
      <c r="C15" s="1">
        <v>0.56000000000000005</v>
      </c>
      <c r="D15" s="1">
        <v>0.03</v>
      </c>
      <c r="F15" s="2">
        <v>47.067</v>
      </c>
      <c r="G15" s="2">
        <v>2.0630000000000002</v>
      </c>
      <c r="H15" s="2">
        <v>7.8620000000000001</v>
      </c>
      <c r="I15" s="2">
        <v>0.16400000000000001</v>
      </c>
      <c r="J15" s="2">
        <v>6.6340000000000003</v>
      </c>
      <c r="K15" s="2">
        <v>0.108</v>
      </c>
      <c r="L15" s="2">
        <v>12.871</v>
      </c>
      <c r="M15" s="2">
        <v>22.957999999999998</v>
      </c>
      <c r="N15" s="2">
        <v>0.51800000000000002</v>
      </c>
      <c r="O15" s="2">
        <v>2E-3</v>
      </c>
      <c r="P15" s="2">
        <v>1.6E-2</v>
      </c>
      <c r="Q15" s="2">
        <v>7.0000000000000001E-3</v>
      </c>
      <c r="R15" s="2">
        <v>100.27</v>
      </c>
      <c r="S15" s="47">
        <v>5</v>
      </c>
      <c r="U15" s="2">
        <v>0.65100000000000002</v>
      </c>
      <c r="V15" s="2">
        <v>8.7999999999999995E-2</v>
      </c>
      <c r="W15" s="2">
        <v>0.42</v>
      </c>
      <c r="X15" s="2">
        <v>0.14799999999999999</v>
      </c>
      <c r="Y15" s="2">
        <v>0.98399999999999999</v>
      </c>
      <c r="Z15" s="2">
        <v>2.5000000000000001E-2</v>
      </c>
      <c r="AA15" s="2">
        <v>0.66800000000000004</v>
      </c>
      <c r="AB15" s="2">
        <v>0.26500000000000001</v>
      </c>
      <c r="AC15" s="2">
        <v>9.9000000000000005E-2</v>
      </c>
      <c r="AD15" s="2">
        <v>4.0000000000000001E-3</v>
      </c>
      <c r="AE15" s="2">
        <v>5.0000000000000001E-3</v>
      </c>
      <c r="AF15" s="2">
        <v>1.4999999999999999E-2</v>
      </c>
      <c r="AH15" s="2">
        <v>0.154</v>
      </c>
      <c r="AI15" s="2">
        <v>5.8999999999999997E-2</v>
      </c>
      <c r="AJ15" s="2">
        <v>6.9000000000000006E-2</v>
      </c>
      <c r="AK15" s="2">
        <v>3.6999999999999998E-2</v>
      </c>
      <c r="AL15" s="2">
        <v>6.9000000000000006E-2</v>
      </c>
      <c r="AM15" s="2">
        <v>0.01</v>
      </c>
      <c r="AN15" s="2">
        <v>6.4000000000000001E-2</v>
      </c>
      <c r="AO15" s="2">
        <v>0.14599999999999999</v>
      </c>
      <c r="AP15" s="2">
        <v>8.0000000000000002E-3</v>
      </c>
      <c r="AQ15" s="2">
        <v>0.14399999999999999</v>
      </c>
      <c r="AR15" s="2">
        <v>6.0000000000000001E-3</v>
      </c>
      <c r="AS15" s="2">
        <v>1.0999999999999999E-2</v>
      </c>
      <c r="AU15" s="2">
        <v>1.7512810798571199</v>
      </c>
      <c r="AV15" s="2">
        <v>5.7733838603458897E-2</v>
      </c>
      <c r="AW15" s="2">
        <v>0.34474856758421402</v>
      </c>
      <c r="AX15" s="2">
        <v>4.8242309518326202E-3</v>
      </c>
      <c r="AY15" s="2">
        <v>0.20640392742995201</v>
      </c>
      <c r="AZ15" s="2">
        <v>3.4033125354927299E-3</v>
      </c>
      <c r="BA15" s="2">
        <v>0.71396431591961995</v>
      </c>
      <c r="BB15" s="2">
        <v>0.91515637342278899</v>
      </c>
      <c r="BC15" s="2">
        <v>3.7366071933822298E-2</v>
      </c>
      <c r="BD15" s="2">
        <v>4.0348817182383003</v>
      </c>
      <c r="BF15" s="2">
        <v>0.248718920142878</v>
      </c>
      <c r="BG15" s="2">
        <v>9.6029647441336394E-2</v>
      </c>
      <c r="BI15" s="2">
        <v>3.7366071933822298E-2</v>
      </c>
      <c r="BJ15" s="2">
        <v>5.8663575507514103E-2</v>
      </c>
      <c r="BK15" s="2">
        <v>9.5027672317682096E-2</v>
      </c>
      <c r="BL15" s="2">
        <v>4.8242309518326202E-3</v>
      </c>
      <c r="BM15" s="2">
        <v>0.75664089464576101</v>
      </c>
      <c r="BN15" s="2">
        <v>8.1863674351906196E-2</v>
      </c>
      <c r="BO15" s="2">
        <v>1.03438611970851</v>
      </c>
      <c r="BQ15" s="2">
        <v>47.067</v>
      </c>
      <c r="BR15" s="2">
        <v>2.0630000000000002</v>
      </c>
      <c r="BS15" s="2">
        <v>7.8620000000000001</v>
      </c>
      <c r="BT15" s="2">
        <v>0.16400000000000001</v>
      </c>
      <c r="BU15" s="2">
        <v>3.7377301969485699</v>
      </c>
      <c r="BV15" s="2">
        <v>3.27061459826457</v>
      </c>
      <c r="BW15" s="2">
        <v>0.108</v>
      </c>
      <c r="BX15" s="2">
        <v>12.871</v>
      </c>
      <c r="BY15" s="2">
        <v>22.957999999999998</v>
      </c>
      <c r="BZ15" s="2">
        <v>0.51800000000000002</v>
      </c>
      <c r="CA15" s="2">
        <v>100.619344795213</v>
      </c>
      <c r="CC15" s="2">
        <v>0.32959900582427298</v>
      </c>
      <c r="CD15" s="2">
        <v>0.29259873084500698</v>
      </c>
      <c r="CF15" s="2">
        <v>1.7361411829655899</v>
      </c>
      <c r="CG15" s="2">
        <v>5.7234727196579502E-2</v>
      </c>
      <c r="CH15" s="2">
        <v>0.34176820205251202</v>
      </c>
      <c r="CI15" s="2">
        <v>4.7825252770373203E-3</v>
      </c>
      <c r="CJ15" s="2">
        <v>0.103740493052774</v>
      </c>
      <c r="CK15" s="2">
        <v>0.100879063943877</v>
      </c>
      <c r="CL15" s="2">
        <v>3.373890758789E-3</v>
      </c>
      <c r="CM15" s="2">
        <v>0.70779206507332104</v>
      </c>
      <c r="CN15" s="2">
        <v>0.90724480897284998</v>
      </c>
      <c r="CO15" s="2">
        <v>3.70430407066673E-2</v>
      </c>
      <c r="CP15" s="2">
        <f t="shared" si="0"/>
        <v>0.50699207141022162</v>
      </c>
      <c r="CR15" s="2">
        <v>9.1480020151879608E-3</v>
      </c>
      <c r="CS15" s="2">
        <v>9.0249355868688395E-3</v>
      </c>
      <c r="CT15" s="2">
        <v>4.4125637888719399E-2</v>
      </c>
      <c r="CV15" s="2">
        <v>6.9763436476613705E-2</v>
      </c>
      <c r="CW15" s="2">
        <v>0.13664049095333899</v>
      </c>
      <c r="CY15" s="2">
        <v>6.20480395858469E-3</v>
      </c>
      <c r="CZ15" s="2">
        <v>6.0349053043990998E-3</v>
      </c>
      <c r="DA15" s="2">
        <v>2.94170919258138E-2</v>
      </c>
      <c r="DC15" s="2">
        <v>0.263858817034409</v>
      </c>
      <c r="DD15" s="2">
        <v>7.7909385018103405E-2</v>
      </c>
      <c r="DF15" s="2">
        <v>3.70430407066673E-2</v>
      </c>
      <c r="DG15" s="2">
        <v>0</v>
      </c>
      <c r="DH15" s="2">
        <v>0</v>
      </c>
      <c r="DI15" s="2">
        <v>0.103740493052774</v>
      </c>
      <c r="DJ15" s="2">
        <v>4.0866344311436001E-2</v>
      </c>
      <c r="DK15" s="2">
        <v>5.7234727196579502E-2</v>
      </c>
      <c r="DL15" s="2">
        <v>4.7825252770373203E-3</v>
      </c>
      <c r="DM15" s="2">
        <v>0.700620719135023</v>
      </c>
      <c r="DN15" s="2">
        <v>5.5712150320482302E-2</v>
      </c>
      <c r="DO15" s="2">
        <v>1</v>
      </c>
    </row>
    <row r="16" spans="1:129" x14ac:dyDescent="0.25">
      <c r="A16" s="3" t="s">
        <v>11</v>
      </c>
      <c r="B16">
        <v>2</v>
      </c>
      <c r="C16" s="1">
        <v>0.56000000000000005</v>
      </c>
      <c r="D16" s="1">
        <v>0.03</v>
      </c>
      <c r="F16" s="2">
        <v>46.628</v>
      </c>
      <c r="G16" s="2">
        <v>2.2610000000000001</v>
      </c>
      <c r="H16" s="2">
        <v>8.2880000000000003</v>
      </c>
      <c r="I16" s="2">
        <v>0.28000000000000003</v>
      </c>
      <c r="J16" s="2">
        <v>6.5170000000000003</v>
      </c>
      <c r="K16" s="2">
        <v>9.9000000000000005E-2</v>
      </c>
      <c r="L16" s="2">
        <v>12.802</v>
      </c>
      <c r="M16" s="2">
        <v>22.893999999999998</v>
      </c>
      <c r="N16" s="2">
        <v>0.52600000000000002</v>
      </c>
      <c r="O16" s="2">
        <v>6.0000000000000001E-3</v>
      </c>
      <c r="P16" s="2">
        <v>1.4E-2</v>
      </c>
      <c r="Q16" s="2">
        <v>1E-3</v>
      </c>
      <c r="R16" s="2">
        <v>100.315</v>
      </c>
      <c r="S16" s="47">
        <v>4</v>
      </c>
      <c r="U16" s="2">
        <v>0.33500000000000002</v>
      </c>
      <c r="V16" s="2">
        <v>0.19400000000000001</v>
      </c>
      <c r="W16" s="2">
        <v>0.53500000000000003</v>
      </c>
      <c r="X16" s="2">
        <v>0.249</v>
      </c>
      <c r="Y16" s="2">
        <v>0.82099999999999995</v>
      </c>
      <c r="Z16" s="2">
        <v>1.2999999999999999E-2</v>
      </c>
      <c r="AA16" s="2">
        <v>0.48399999999999999</v>
      </c>
      <c r="AB16" s="2">
        <v>0.33100000000000002</v>
      </c>
      <c r="AC16" s="2">
        <v>7.8E-2</v>
      </c>
      <c r="AD16" s="2">
        <v>1E-3</v>
      </c>
      <c r="AE16" s="2">
        <v>0</v>
      </c>
      <c r="AF16" s="2">
        <v>4.0000000000000001E-3</v>
      </c>
      <c r="AH16" s="2">
        <v>0.153</v>
      </c>
      <c r="AI16" s="2">
        <v>6.2E-2</v>
      </c>
      <c r="AJ16" s="2">
        <v>7.0000000000000007E-2</v>
      </c>
      <c r="AK16" s="2">
        <v>4.1000000000000002E-2</v>
      </c>
      <c r="AL16" s="2">
        <v>6.8000000000000005E-2</v>
      </c>
      <c r="AM16" s="2">
        <v>0.01</v>
      </c>
      <c r="AN16" s="2">
        <v>6.4000000000000001E-2</v>
      </c>
      <c r="AO16" s="2">
        <v>0.14599999999999999</v>
      </c>
      <c r="AP16" s="2">
        <v>8.0000000000000002E-3</v>
      </c>
      <c r="AQ16" s="2">
        <v>5.0000000000000001E-3</v>
      </c>
      <c r="AR16" s="2">
        <v>5.0000000000000001E-3</v>
      </c>
      <c r="AS16" s="2">
        <v>2E-3</v>
      </c>
      <c r="AU16" s="2">
        <v>1.7345020635233099</v>
      </c>
      <c r="AV16" s="2">
        <v>6.3258729206130002E-2</v>
      </c>
      <c r="AW16" s="2">
        <v>0.36333552951372999</v>
      </c>
      <c r="AX16" s="2">
        <v>8.2343812157849895E-3</v>
      </c>
      <c r="AY16" s="2">
        <v>0.20271174191354299</v>
      </c>
      <c r="AZ16" s="2">
        <v>3.11890371384593E-3</v>
      </c>
      <c r="BA16" s="2">
        <v>0.70995485554048399</v>
      </c>
      <c r="BB16" s="2">
        <v>0.91237133180278396</v>
      </c>
      <c r="BC16" s="2">
        <v>3.7933430952337498E-2</v>
      </c>
      <c r="BD16" s="2">
        <v>4.0354209673819597</v>
      </c>
      <c r="BF16" s="2">
        <v>0.26549793647668002</v>
      </c>
      <c r="BG16" s="2">
        <v>9.7837593037050405E-2</v>
      </c>
      <c r="BI16" s="2">
        <v>3.7933430952337498E-2</v>
      </c>
      <c r="BJ16" s="2">
        <v>5.9904162084712803E-2</v>
      </c>
      <c r="BK16" s="2">
        <v>0.102796887195983</v>
      </c>
      <c r="BL16" s="2">
        <v>8.2343812157849895E-3</v>
      </c>
      <c r="BM16" s="2">
        <v>0.74143590130630199</v>
      </c>
      <c r="BN16" s="2">
        <v>8.5615348073862493E-2</v>
      </c>
      <c r="BO16" s="2">
        <v>1.0359201108289799</v>
      </c>
      <c r="BQ16" s="2">
        <v>46.628</v>
      </c>
      <c r="BR16" s="2">
        <v>2.2610000000000001</v>
      </c>
      <c r="BS16" s="2">
        <v>8.2880000000000003</v>
      </c>
      <c r="BT16" s="2">
        <v>0.28000000000000003</v>
      </c>
      <c r="BU16" s="2">
        <v>3.7964859983666202</v>
      </c>
      <c r="BV16" s="2">
        <v>3.1007433650979701</v>
      </c>
      <c r="BW16" s="2">
        <v>9.9000000000000005E-2</v>
      </c>
      <c r="BX16" s="2">
        <v>12.802</v>
      </c>
      <c r="BY16" s="2">
        <v>22.893999999999998</v>
      </c>
      <c r="BZ16" s="2">
        <v>0.52600000000000002</v>
      </c>
      <c r="CA16" s="2">
        <v>100.675229363464</v>
      </c>
      <c r="CC16" s="2">
        <v>0.34336595588636798</v>
      </c>
      <c r="CD16" s="2">
        <v>0.30251500890056199</v>
      </c>
      <c r="CF16" s="2">
        <v>1.71927744594002</v>
      </c>
      <c r="CG16" s="2">
        <v>6.2703474772467196E-2</v>
      </c>
      <c r="CH16" s="2">
        <v>0.36014634651556499</v>
      </c>
      <c r="CI16" s="2">
        <v>8.1621038125568104E-3</v>
      </c>
      <c r="CJ16" s="2">
        <v>0.105330177946533</v>
      </c>
      <c r="CK16" s="2">
        <v>9.5602258646376198E-2</v>
      </c>
      <c r="CL16" s="2">
        <v>3.0915274902478E-3</v>
      </c>
      <c r="CM16" s="2">
        <v>0.70372321626814305</v>
      </c>
      <c r="CN16" s="2">
        <v>0.90436297890844197</v>
      </c>
      <c r="CO16" s="2">
        <v>3.7600469699643202E-2</v>
      </c>
      <c r="CP16" s="2">
        <f t="shared" si="0"/>
        <v>0.52420694106214827</v>
      </c>
      <c r="CR16" s="2">
        <v>9.5263876252547498E-3</v>
      </c>
      <c r="CS16" s="2">
        <v>9.3271563363995294E-3</v>
      </c>
      <c r="CT16" s="2">
        <v>4.67169185768916E-2</v>
      </c>
      <c r="CV16" s="2">
        <v>7.0841934763922407E-2</v>
      </c>
      <c r="CW16" s="2">
        <v>0.13186980714962099</v>
      </c>
      <c r="CY16" s="2">
        <v>6.4653568655886704E-3</v>
      </c>
      <c r="CZ16" s="2">
        <v>6.2116295342096797E-3</v>
      </c>
      <c r="DA16" s="2">
        <v>3.1144612384594501E-2</v>
      </c>
      <c r="DC16" s="2">
        <v>0.28072255405997498</v>
      </c>
      <c r="DD16" s="2">
        <v>7.9423792455590295E-2</v>
      </c>
      <c r="DF16" s="2">
        <v>3.7600469699643202E-2</v>
      </c>
      <c r="DG16" s="2">
        <v>0</v>
      </c>
      <c r="DH16" s="2">
        <v>0</v>
      </c>
      <c r="DI16" s="2">
        <v>0.105330177946533</v>
      </c>
      <c r="DJ16" s="2">
        <v>4.18233227559471E-2</v>
      </c>
      <c r="DK16" s="2">
        <v>6.2703474772467196E-2</v>
      </c>
      <c r="DL16" s="2">
        <v>8.1621038125568104E-3</v>
      </c>
      <c r="DM16" s="2">
        <v>0.686343899620937</v>
      </c>
      <c r="DN16" s="2">
        <v>5.8036551391915103E-2</v>
      </c>
      <c r="DO16" s="2">
        <v>1</v>
      </c>
    </row>
    <row r="17" spans="1:119" x14ac:dyDescent="0.25">
      <c r="A17" s="3" t="s">
        <v>11</v>
      </c>
      <c r="B17">
        <v>3</v>
      </c>
      <c r="C17" s="1">
        <v>0.56000000000000005</v>
      </c>
      <c r="D17" s="1">
        <v>0.03</v>
      </c>
      <c r="F17" s="2">
        <v>46.393000000000001</v>
      </c>
      <c r="G17" s="2">
        <v>2.3050000000000002</v>
      </c>
      <c r="H17" s="2">
        <v>8.3719999999999999</v>
      </c>
      <c r="I17" s="2">
        <v>0.157</v>
      </c>
      <c r="J17" s="2">
        <v>6.9320000000000004</v>
      </c>
      <c r="K17" s="2">
        <v>0.111</v>
      </c>
      <c r="L17" s="2">
        <v>12.497</v>
      </c>
      <c r="M17" s="2">
        <v>22.885999999999999</v>
      </c>
      <c r="N17" s="2">
        <v>0.55300000000000005</v>
      </c>
      <c r="O17" s="2">
        <v>0</v>
      </c>
      <c r="P17" s="2">
        <v>1.9E-2</v>
      </c>
      <c r="Q17" s="2">
        <v>1E-3</v>
      </c>
      <c r="R17" s="2">
        <v>100.226</v>
      </c>
      <c r="S17" s="47">
        <v>5</v>
      </c>
      <c r="U17" s="2">
        <v>0.214</v>
      </c>
      <c r="V17" s="2">
        <v>0.16800000000000001</v>
      </c>
      <c r="W17" s="2">
        <v>0.23</v>
      </c>
      <c r="X17" s="2">
        <v>0.20100000000000001</v>
      </c>
      <c r="Y17" s="2">
        <v>0.75800000000000001</v>
      </c>
      <c r="Z17" s="2">
        <v>2.1999999999999999E-2</v>
      </c>
      <c r="AA17" s="2">
        <v>0.40699999999999997</v>
      </c>
      <c r="AB17" s="2">
        <v>0.106</v>
      </c>
      <c r="AC17" s="2">
        <v>8.2000000000000003E-2</v>
      </c>
      <c r="AD17" s="2">
        <v>3.0000000000000001E-3</v>
      </c>
      <c r="AE17" s="2">
        <v>2E-3</v>
      </c>
      <c r="AF17" s="2">
        <v>8.9999999999999993E-3</v>
      </c>
      <c r="AH17" s="2">
        <v>0.153</v>
      </c>
      <c r="AI17" s="2">
        <v>6.2E-2</v>
      </c>
      <c r="AJ17" s="2">
        <v>7.0999999999999994E-2</v>
      </c>
      <c r="AK17" s="2">
        <v>3.5999999999999997E-2</v>
      </c>
      <c r="AL17" s="2">
        <v>7.0000000000000007E-2</v>
      </c>
      <c r="AM17" s="2">
        <v>0.01</v>
      </c>
      <c r="AN17" s="2">
        <v>6.3E-2</v>
      </c>
      <c r="AO17" s="2">
        <v>0.14599999999999999</v>
      </c>
      <c r="AP17" s="2">
        <v>8.0000000000000002E-3</v>
      </c>
      <c r="AQ17" s="2">
        <v>0</v>
      </c>
      <c r="AR17" s="2">
        <v>5.0000000000000001E-3</v>
      </c>
      <c r="AS17" s="2">
        <v>0</v>
      </c>
      <c r="AU17" s="2">
        <v>1.7309232289565599</v>
      </c>
      <c r="AV17" s="2">
        <v>6.4682700987687497E-2</v>
      </c>
      <c r="AW17" s="2">
        <v>0.36811597236288701</v>
      </c>
      <c r="AX17" s="2">
        <v>4.6309480191498303E-3</v>
      </c>
      <c r="AY17" s="2">
        <v>0.21626540591611099</v>
      </c>
      <c r="AZ17" s="2">
        <v>3.50741429587014E-3</v>
      </c>
      <c r="BA17" s="2">
        <v>0.69511393802168497</v>
      </c>
      <c r="BB17" s="2">
        <v>0.91478105486863204</v>
      </c>
      <c r="BC17" s="2">
        <v>3.9999892872275698E-2</v>
      </c>
      <c r="BD17" s="2">
        <v>4.03802055630086</v>
      </c>
      <c r="BF17" s="2">
        <v>0.26907677104343403</v>
      </c>
      <c r="BG17" s="2">
        <v>9.9039201319453096E-2</v>
      </c>
      <c r="BI17" s="2">
        <v>3.9999892872275698E-2</v>
      </c>
      <c r="BJ17" s="2">
        <v>5.9039308447177301E-2</v>
      </c>
      <c r="BK17" s="2">
        <v>0.105018731298128</v>
      </c>
      <c r="BL17" s="2">
        <v>4.6309480191498303E-3</v>
      </c>
      <c r="BM17" s="2">
        <v>0.74609206710417697</v>
      </c>
      <c r="BN17" s="2">
        <v>8.2643638416809898E-2</v>
      </c>
      <c r="BO17" s="2">
        <v>1.03742458615771</v>
      </c>
      <c r="BQ17" s="2">
        <v>46.393000000000001</v>
      </c>
      <c r="BR17" s="2">
        <v>2.3050000000000002</v>
      </c>
      <c r="BS17" s="2">
        <v>8.3719999999999999</v>
      </c>
      <c r="BT17" s="2">
        <v>0.157</v>
      </c>
      <c r="BU17" s="2">
        <v>4.0629598941993699</v>
      </c>
      <c r="BV17" s="2">
        <v>3.27595762242475</v>
      </c>
      <c r="BW17" s="2">
        <v>0.111</v>
      </c>
      <c r="BX17" s="2">
        <v>12.497</v>
      </c>
      <c r="BY17" s="2">
        <v>22.885999999999999</v>
      </c>
      <c r="BZ17" s="2">
        <v>0.55300000000000005</v>
      </c>
      <c r="CA17" s="2">
        <v>100.61291751662399</v>
      </c>
      <c r="CC17" s="2">
        <v>0.35924537371517501</v>
      </c>
      <c r="CD17" s="2">
        <v>0.31474003198779898</v>
      </c>
      <c r="CF17" s="2">
        <v>1.7146254753514401</v>
      </c>
      <c r="CG17" s="2">
        <v>6.4073671825922399E-2</v>
      </c>
      <c r="CH17" s="2">
        <v>0.36464992412035602</v>
      </c>
      <c r="CI17" s="2">
        <v>4.5873446700748204E-3</v>
      </c>
      <c r="CJ17" s="2">
        <v>0.112987705052287</v>
      </c>
      <c r="CK17" s="2">
        <v>0.101241423205768</v>
      </c>
      <c r="CL17" s="2">
        <v>3.47438973820698E-3</v>
      </c>
      <c r="CM17" s="2">
        <v>0.68856899397110705</v>
      </c>
      <c r="CN17" s="2">
        <v>0.90616780386738904</v>
      </c>
      <c r="CO17" s="2">
        <v>3.9623268197444397E-2</v>
      </c>
      <c r="CP17" s="2">
        <f t="shared" si="0"/>
        <v>0.52741523046382777</v>
      </c>
      <c r="CR17" s="2">
        <v>9.9903300509264804E-3</v>
      </c>
      <c r="CS17" s="2">
        <v>9.7268440104816903E-3</v>
      </c>
      <c r="CT17" s="2">
        <v>4.5670008893684298E-2</v>
      </c>
      <c r="CV17" s="2">
        <v>7.6041112601732394E-2</v>
      </c>
      <c r="CW17" s="2">
        <v>0.14022429331437899</v>
      </c>
      <c r="CY17" s="2">
        <v>6.7876978321445803E-3</v>
      </c>
      <c r="CZ17" s="2">
        <v>6.4824495066315296E-3</v>
      </c>
      <c r="DA17" s="2">
        <v>3.0446672595789599E-2</v>
      </c>
      <c r="DC17" s="2">
        <v>0.285374524648559</v>
      </c>
      <c r="DD17" s="2">
        <v>7.9275399471797098E-2</v>
      </c>
      <c r="DF17" s="2">
        <v>3.9623268197444397E-2</v>
      </c>
      <c r="DG17" s="2">
        <v>0</v>
      </c>
      <c r="DH17" s="2">
        <v>0</v>
      </c>
      <c r="DI17" s="2">
        <v>0.112987705052287</v>
      </c>
      <c r="DJ17" s="2">
        <v>3.96521312743527E-2</v>
      </c>
      <c r="DK17" s="2">
        <v>6.4073671825922399E-2</v>
      </c>
      <c r="DL17" s="2">
        <v>4.5873446700748204E-3</v>
      </c>
      <c r="DM17" s="2">
        <v>0.68486695104475204</v>
      </c>
      <c r="DN17" s="2">
        <v>5.4208927935165602E-2</v>
      </c>
      <c r="DO17" s="2">
        <v>1</v>
      </c>
    </row>
    <row r="18" spans="1:119" x14ac:dyDescent="0.25">
      <c r="A18" s="3" t="s">
        <v>11</v>
      </c>
      <c r="B18">
        <v>3</v>
      </c>
      <c r="C18" s="1">
        <v>0.56000000000000005</v>
      </c>
      <c r="D18" s="1">
        <v>0.03</v>
      </c>
      <c r="F18" s="2">
        <v>47.131</v>
      </c>
      <c r="G18" s="2">
        <v>2.0699999999999998</v>
      </c>
      <c r="H18" s="2">
        <v>7.8449999999999998</v>
      </c>
      <c r="I18" s="2">
        <v>0.221</v>
      </c>
      <c r="J18" s="2">
        <v>6.157</v>
      </c>
      <c r="K18" s="2">
        <v>8.7999999999999995E-2</v>
      </c>
      <c r="L18" s="2">
        <v>13.068</v>
      </c>
      <c r="M18" s="2">
        <v>22.884</v>
      </c>
      <c r="N18" s="2">
        <v>0.52300000000000002</v>
      </c>
      <c r="O18" s="2">
        <v>5.0000000000000001E-3</v>
      </c>
      <c r="P18" s="2">
        <v>1.6E-2</v>
      </c>
      <c r="Q18" s="2">
        <v>1.4999999999999999E-2</v>
      </c>
      <c r="R18" s="2">
        <v>100.024</v>
      </c>
      <c r="S18" s="47">
        <v>6</v>
      </c>
      <c r="U18" s="2">
        <v>0.81799999999999995</v>
      </c>
      <c r="V18" s="2">
        <v>0.21299999999999999</v>
      </c>
      <c r="W18" s="2">
        <v>0.82799999999999996</v>
      </c>
      <c r="X18" s="2">
        <v>0.224</v>
      </c>
      <c r="Y18" s="2">
        <v>0.55500000000000005</v>
      </c>
      <c r="Z18" s="2">
        <v>7.0000000000000001E-3</v>
      </c>
      <c r="AA18" s="2">
        <v>0.53700000000000003</v>
      </c>
      <c r="AB18" s="2">
        <v>7.9000000000000001E-2</v>
      </c>
      <c r="AC18" s="2">
        <v>4.2000000000000003E-2</v>
      </c>
      <c r="AD18" s="2">
        <v>4.0000000000000001E-3</v>
      </c>
      <c r="AE18" s="2">
        <v>4.0000000000000001E-3</v>
      </c>
      <c r="AF18" s="2">
        <v>8.9999999999999993E-3</v>
      </c>
      <c r="AH18" s="2">
        <v>0.154</v>
      </c>
      <c r="AI18" s="2">
        <v>0.06</v>
      </c>
      <c r="AJ18" s="2">
        <v>6.9000000000000006E-2</v>
      </c>
      <c r="AK18" s="2">
        <v>0.04</v>
      </c>
      <c r="AL18" s="2">
        <v>6.6000000000000003E-2</v>
      </c>
      <c r="AM18" s="2">
        <v>8.9999999999999993E-3</v>
      </c>
      <c r="AN18" s="2">
        <v>6.4000000000000001E-2</v>
      </c>
      <c r="AO18" s="2">
        <v>0.14599999999999999</v>
      </c>
      <c r="AP18" s="2">
        <v>8.0000000000000002E-3</v>
      </c>
      <c r="AQ18" s="2">
        <v>1.7999999999999999E-2</v>
      </c>
      <c r="AR18" s="2">
        <v>5.0000000000000001E-3</v>
      </c>
      <c r="AS18" s="2">
        <v>9.9000000000000005E-2</v>
      </c>
      <c r="AU18" s="2">
        <v>1.7538850165798601</v>
      </c>
      <c r="AV18" s="2">
        <v>5.7937089807008298E-2</v>
      </c>
      <c r="AW18" s="2">
        <v>0.344046785293599</v>
      </c>
      <c r="AX18" s="2">
        <v>6.5017705917356297E-3</v>
      </c>
      <c r="AY18" s="2">
        <v>0.191587322729566</v>
      </c>
      <c r="AZ18" s="2">
        <v>2.7734214841212699E-3</v>
      </c>
      <c r="BA18" s="2">
        <v>0.72498407524588504</v>
      </c>
      <c r="BB18" s="2">
        <v>0.91232236528827804</v>
      </c>
      <c r="BC18" s="2">
        <v>3.7731537300780202E-2</v>
      </c>
      <c r="BD18" s="2">
        <v>4.0317693843208398</v>
      </c>
      <c r="BF18" s="2">
        <v>0.24611498342013</v>
      </c>
      <c r="BG18" s="2">
        <v>9.7931801873468505E-2</v>
      </c>
      <c r="BI18" s="2">
        <v>3.7731537300780202E-2</v>
      </c>
      <c r="BJ18" s="2">
        <v>6.0200264572688199E-2</v>
      </c>
      <c r="BK18" s="2">
        <v>9.2957359423721103E-2</v>
      </c>
      <c r="BL18" s="2">
        <v>6.5017705917356297E-3</v>
      </c>
      <c r="BM18" s="2">
        <v>0.75266297070013299</v>
      </c>
      <c r="BN18" s="2">
        <v>8.1954213637658896E-2</v>
      </c>
      <c r="BO18" s="2">
        <v>1.0320081162267101</v>
      </c>
      <c r="BQ18" s="2">
        <v>47.131</v>
      </c>
      <c r="BR18" s="2">
        <v>2.0699999999999998</v>
      </c>
      <c r="BS18" s="2">
        <v>7.8449999999999998</v>
      </c>
      <c r="BT18" s="2">
        <v>0.221</v>
      </c>
      <c r="BU18" s="2">
        <v>3.4037977943608202</v>
      </c>
      <c r="BV18" s="2">
        <v>3.09410267762006</v>
      </c>
      <c r="BW18" s="2">
        <v>8.7999999999999995E-2</v>
      </c>
      <c r="BX18" s="2">
        <v>13.068</v>
      </c>
      <c r="BY18" s="2">
        <v>22.884</v>
      </c>
      <c r="BZ18" s="2">
        <v>0.52300000000000002</v>
      </c>
      <c r="CA18" s="2">
        <v>100.32790047198</v>
      </c>
      <c r="CC18" s="2">
        <v>0.34514944731200198</v>
      </c>
      <c r="CD18" s="2">
        <v>0.30724341502066199</v>
      </c>
      <c r="CF18" s="2">
        <v>1.74006481958075</v>
      </c>
      <c r="CG18" s="2">
        <v>5.7480559312067699E-2</v>
      </c>
      <c r="CH18" s="2">
        <v>0.341335778411893</v>
      </c>
      <c r="CI18" s="2">
        <v>6.4505381850662102E-3</v>
      </c>
      <c r="CJ18" s="2">
        <v>9.4557147373735398E-2</v>
      </c>
      <c r="CK18" s="2">
        <v>9.55205127966407E-2</v>
      </c>
      <c r="CL18" s="2">
        <v>2.7515675821209798E-3</v>
      </c>
      <c r="CM18" s="2">
        <v>0.71927137307533195</v>
      </c>
      <c r="CN18" s="2">
        <v>0.90513348192603504</v>
      </c>
      <c r="CO18" s="2">
        <v>3.7434221756347898E-2</v>
      </c>
      <c r="CP18" s="2">
        <f t="shared" si="0"/>
        <v>0.49746586363162887</v>
      </c>
      <c r="CR18" s="2">
        <v>9.5882156130173198E-3</v>
      </c>
      <c r="CS18" s="2">
        <v>9.4851566395782409E-3</v>
      </c>
      <c r="CT18" s="2">
        <v>4.99004287287627E-2</v>
      </c>
      <c r="CV18" s="2">
        <v>6.3538768641690002E-2</v>
      </c>
      <c r="CW18" s="2">
        <v>0.12804855408787599</v>
      </c>
      <c r="CY18" s="2">
        <v>6.4964768441234701E-3</v>
      </c>
      <c r="CZ18" s="2">
        <v>6.3496581498671502E-3</v>
      </c>
      <c r="DA18" s="2">
        <v>3.3266952485841897E-2</v>
      </c>
      <c r="DC18" s="2">
        <v>0.25993518041924102</v>
      </c>
      <c r="DD18" s="2">
        <v>8.1400597992652202E-2</v>
      </c>
      <c r="DF18" s="2">
        <v>3.7434221756347898E-2</v>
      </c>
      <c r="DG18" s="2">
        <v>0</v>
      </c>
      <c r="DH18" s="2">
        <v>0</v>
      </c>
      <c r="DI18" s="2">
        <v>9.4557147373735398E-2</v>
      </c>
      <c r="DJ18" s="2">
        <v>4.39663762363042E-2</v>
      </c>
      <c r="DK18" s="2">
        <v>5.7480559312067699E-2</v>
      </c>
      <c r="DL18" s="2">
        <v>6.4505381850662102E-3</v>
      </c>
      <c r="DM18" s="2">
        <v>0.70267886081886199</v>
      </c>
      <c r="DN18" s="2">
        <v>5.7432296317615997E-2</v>
      </c>
      <c r="DO18" s="2">
        <v>0.999999999999999</v>
      </c>
    </row>
    <row r="19" spans="1:119" s="42" customFormat="1" x14ac:dyDescent="0.25">
      <c r="A19" s="32" t="s">
        <v>148</v>
      </c>
      <c r="C19" s="14">
        <f>((C14*6)+(C15*5)+(C16*4)+(C17*5)+(C18*6))/(6+5+4+5+6)</f>
        <v>0.56000000000000005</v>
      </c>
      <c r="D19" s="14">
        <f>((D14*6)+(D15*5)+(D16*4)+(D17*5)+(D18*6))/(6+5+4+5+6)</f>
        <v>3.0000000000000002E-2</v>
      </c>
      <c r="F19" s="20">
        <f t="shared" ref="F19:R19" si="104">((F14*6)+(F15*5)+(F16*4)+(F17*5)+(F18*6))/(6+5+4+5+6)</f>
        <v>46.730923076923077</v>
      </c>
      <c r="G19" s="20">
        <f t="shared" si="104"/>
        <v>2.149</v>
      </c>
      <c r="H19" s="20">
        <f t="shared" si="104"/>
        <v>8.0371538461538456</v>
      </c>
      <c r="I19" s="20">
        <f t="shared" si="104"/>
        <v>0.17196153846153847</v>
      </c>
      <c r="J19" s="20">
        <f t="shared" si="104"/>
        <v>6.667769230769232</v>
      </c>
      <c r="K19" s="20">
        <f t="shared" si="104"/>
        <v>0.10511538461538462</v>
      </c>
      <c r="L19" s="20">
        <f t="shared" si="104"/>
        <v>12.746923076923078</v>
      </c>
      <c r="M19" s="20">
        <f t="shared" si="104"/>
        <v>22.855153846153847</v>
      </c>
      <c r="N19" s="20">
        <f t="shared" si="104"/>
        <v>0.53726923076923072</v>
      </c>
      <c r="O19" s="20">
        <f t="shared" si="104"/>
        <v>3.6153846153846154E-3</v>
      </c>
      <c r="P19" s="20">
        <f t="shared" si="104"/>
        <v>1.673076923076923E-2</v>
      </c>
      <c r="Q19" s="20">
        <f t="shared" si="104"/>
        <v>7.6923076923076927E-3</v>
      </c>
      <c r="R19" s="20">
        <f t="shared" si="104"/>
        <v>100.02869230769231</v>
      </c>
      <c r="S19" s="48">
        <f>SUM(S14:S18)</f>
        <v>26</v>
      </c>
      <c r="T19" s="20"/>
      <c r="U19" s="20">
        <f t="shared" ref="U19" si="105">((U14*6)+(U15*5)+(U16*4)+(U17*5)+(U18*6))/(6+5+4+5+6)</f>
        <v>0.58203846153846162</v>
      </c>
      <c r="V19" s="20">
        <f t="shared" ref="V19" si="106">((V14*6)+(V15*5)+(V16*4)+(V17*5)+(V18*6))/(6+5+4+5+6)</f>
        <v>0.17761538461538462</v>
      </c>
      <c r="W19" s="20">
        <f t="shared" ref="W19" si="107">((W14*6)+(W15*5)+(W16*4)+(W17*5)+(W18*6))/(6+5+4+5+6)</f>
        <v>0.57630769230769241</v>
      </c>
      <c r="X19" s="20">
        <f t="shared" ref="X19" si="108">((X14*6)+(X15*5)+(X16*4)+(X17*5)+(X18*6))/(6+5+4+5+6)</f>
        <v>0.18065384615384616</v>
      </c>
      <c r="Y19" s="20">
        <f t="shared" ref="Y19" si="109">((Y14*6)+(Y15*5)+(Y16*4)+(Y17*5)+(Y18*6))/(6+5+4+5+6)</f>
        <v>0.70523076923076922</v>
      </c>
      <c r="Z19" s="20">
        <f t="shared" ref="Z19" si="110">((Z14*6)+(Z15*5)+(Z16*4)+(Z17*5)+(Z18*6))/(6+5+4+5+6)</f>
        <v>1.7269230769230766E-2</v>
      </c>
      <c r="AA19" s="20">
        <f t="shared" ref="AA19" si="111">((AA14*6)+(AA15*5)+(AA16*4)+(AA17*5)+(AA18*6))/(6+5+4+5+6)</f>
        <v>0.49603846153846159</v>
      </c>
      <c r="AB19" s="20">
        <f t="shared" ref="AB19" si="112">((AB14*6)+(AB15*5)+(AB16*4)+(AB17*5)+(AB18*6))/(6+5+4+5+6)</f>
        <v>0.22011538461538466</v>
      </c>
      <c r="AC19" s="20">
        <f t="shared" ref="AC19" si="113">((AC14*6)+(AC15*5)+(AC16*4)+(AC17*5)+(AC18*6))/(6+5+4+5+6)</f>
        <v>7.8653846153846158E-2</v>
      </c>
      <c r="AD19" s="20">
        <f t="shared" ref="AD19" si="114">((AD14*6)+(AD15*5)+(AD16*4)+(AD17*5)+(AD18*6))/(6+5+4+5+6)</f>
        <v>3.5769230769230769E-3</v>
      </c>
      <c r="AE19" s="20">
        <f t="shared" ref="AE19" si="115">((AE14*6)+(AE15*5)+(AE16*4)+(AE17*5)+(AE18*6))/(6+5+4+5+6)</f>
        <v>3.4230769230769228E-3</v>
      </c>
      <c r="AF19" s="20">
        <f t="shared" ref="AF19" si="116">((AF14*6)+(AF15*5)+(AF16*4)+(AF17*5)+(AF18*6))/(6+5+4+5+6)</f>
        <v>9.6153846153846159E-3</v>
      </c>
      <c r="AH19" s="20">
        <f t="shared" ref="AH19" si="117">((AH14*6)+(AH15*5)+(AH16*4)+(AH17*5)+(AH18*6))/(6+5+4+5+6)</f>
        <v>0.15342307692307691</v>
      </c>
      <c r="AI19" s="20">
        <f t="shared" ref="AI19" si="118">((AI14*6)+(AI15*5)+(AI16*4)+(AI17*5)+(AI18*6))/(6+5+4+5+6)</f>
        <v>6.0499999999999998E-2</v>
      </c>
      <c r="AJ19" s="20">
        <f t="shared" ref="AJ19" si="119">((AJ14*6)+(AJ15*5)+(AJ16*4)+(AJ17*5)+(AJ18*6))/(6+5+4+5+6)</f>
        <v>6.9538461538461549E-2</v>
      </c>
      <c r="AK19" s="20">
        <f t="shared" ref="AK19" si="120">((AK14*6)+(AK15*5)+(AK16*4)+(AK17*5)+(AK18*6))/(6+5+4+5+6)</f>
        <v>4.1346153846153845E-2</v>
      </c>
      <c r="AL19" s="20">
        <f t="shared" ref="AL19" si="121">((AL14*6)+(AL15*5)+(AL16*4)+(AL17*5)+(AL18*6))/(6+5+4+5+6)</f>
        <v>6.880769230769232E-2</v>
      </c>
      <c r="AM19" s="20">
        <f t="shared" ref="AM19" si="122">((AM14*6)+(AM15*5)+(AM16*4)+(AM17*5)+(AM18*6))/(6+5+4+5+6)</f>
        <v>9.7692307692307696E-3</v>
      </c>
      <c r="AN19" s="20">
        <f t="shared" ref="AN19" si="123">((AN14*6)+(AN15*5)+(AN16*4)+(AN17*5)+(AN18*6))/(6+5+4+5+6)</f>
        <v>6.3576923076923073E-2</v>
      </c>
      <c r="AO19" s="20">
        <f t="shared" ref="AO19" si="124">((AO14*6)+(AO15*5)+(AO16*4)+(AO17*5)+(AO18*6))/(6+5+4+5+6)</f>
        <v>0.14576923076923076</v>
      </c>
      <c r="AP19" s="20">
        <f t="shared" ref="AP19" si="125">((AP14*6)+(AP15*5)+(AP16*4)+(AP17*5)+(AP18*6))/(6+5+4+5+6)</f>
        <v>8.0000000000000002E-3</v>
      </c>
      <c r="AQ19" s="20">
        <f t="shared" ref="AQ19" si="126">((AQ14*6)+(AQ15*5)+(AQ16*4)+(AQ17*5)+(AQ18*6))/(6+5+4+5+6)</f>
        <v>3.3769230769230767E-2</v>
      </c>
      <c r="AR19" s="20">
        <f t="shared" ref="AR19" si="127">((AR14*6)+(AR15*5)+(AR16*4)+(AR17*5)+(AR18*6))/(6+5+4+5+6)</f>
        <v>5.1923076923076922E-3</v>
      </c>
      <c r="AS19" s="20">
        <f t="shared" ref="AS19" si="128">((AS14*6)+(AS15*5)+(AS16*4)+(AS17*5)+(AS18*6))/(6+5+4+5+6)</f>
        <v>2.6423076923076924E-2</v>
      </c>
      <c r="AT19" s="20"/>
      <c r="AU19" s="20">
        <f t="shared" ref="AU19" si="129">((AU14*6)+(AU15*5)+(AU16*4)+(AU17*5)+(AU18*6))/(6+5+4+5+6)</f>
        <v>1.7439028906895517</v>
      </c>
      <c r="AV19" s="20">
        <f t="shared" ref="AV19" si="130">((AV14*6)+(AV15*5)+(AV16*4)+(AV17*5)+(AV18*6))/(6+5+4+5+6)</f>
        <v>6.0317551133213604E-2</v>
      </c>
      <c r="AW19" s="20">
        <f t="shared" ref="AW19" si="131">((AW14*6)+(AW15*5)+(AW16*4)+(AW17*5)+(AW18*6))/(6+5+4+5+6)</f>
        <v>0.35347090210357995</v>
      </c>
      <c r="AX19" s="20">
        <f t="shared" ref="AX19" si="132">((AX14*6)+(AX15*5)+(AX16*4)+(AX17*5)+(AX18*6))/(6+5+4+5+6)</f>
        <v>5.0657743059477657E-3</v>
      </c>
      <c r="AY19" s="20">
        <f t="shared" ref="AY19" si="133">((AY14*6)+(AY15*5)+(AY16*4)+(AY17*5)+(AY18*6))/(6+5+4+5+6)</f>
        <v>0.20810661158421367</v>
      </c>
      <c r="AZ19" s="20">
        <f t="shared" ref="AZ19" si="134">((AZ14*6)+(AZ15*5)+(AZ16*4)+(AZ17*5)+(AZ18*6))/(6+5+4+5+6)</f>
        <v>3.3234101255268846E-3</v>
      </c>
      <c r="BA19" s="20">
        <f t="shared" ref="BA19" si="135">((BA14*6)+(BA15*5)+(BA16*4)+(BA17*5)+(BA18*6))/(6+5+4+5+6)</f>
        <v>0.70913983596704377</v>
      </c>
      <c r="BB19" s="20">
        <f t="shared" ref="BB19" si="136">((BB14*6)+(BB15*5)+(BB16*4)+(BB17*5)+(BB18*6))/(6+5+4+5+6)</f>
        <v>0.91374618728519819</v>
      </c>
      <c r="BC19" s="20">
        <f t="shared" ref="BC19" si="137">((BC14*6)+(BC15*5)+(BC16*4)+(BC17*5)+(BC18*6))/(6+5+4+5+6)</f>
        <v>3.8876113556361641E-2</v>
      </c>
      <c r="BD19" s="20">
        <f t="shared" ref="BD19" si="138">((BD14*6)+(BD15*5)+(BD16*4)+(BD17*5)+(BD18*6))/(6+5+4+5+6)</f>
        <v>4.0359492767506415</v>
      </c>
      <c r="BF19" s="20">
        <f t="shared" ref="BF19" si="139">((BF14*6)+(BF15*5)+(BF16*4)+(BF17*5)+(BF18*6))/(6+5+4+5+6)</f>
        <v>0.25609710931044216</v>
      </c>
      <c r="BG19" s="20">
        <f t="shared" ref="BG19" si="140">((BG14*6)+(BG15*5)+(BG16*4)+(BG17*5)+(BG18*6))/(6+5+4+5+6)</f>
        <v>9.7373792793138014E-2</v>
      </c>
      <c r="BH19" s="20"/>
      <c r="BI19" s="20">
        <f t="shared" ref="BI19" si="141">((BI14*6)+(BI15*5)+(BI16*4)+(BI17*5)+(BI18*6))/(6+5+4+5+6)</f>
        <v>3.8876113556361641E-2</v>
      </c>
      <c r="BJ19" s="20">
        <f t="shared" ref="BJ19" si="142">((BJ14*6)+(BJ15*5)+(BJ16*4)+(BJ17*5)+(BJ18*6))/(6+5+4+5+6)</f>
        <v>5.8497679236776304E-2</v>
      </c>
      <c r="BK19" s="20">
        <f t="shared" ref="BK19" si="143">((BK14*6)+(BK15*5)+(BK16*4)+(BK17*5)+(BK18*6))/(6+5+4+5+6)</f>
        <v>9.8799715036832852E-2</v>
      </c>
      <c r="BL19" s="20">
        <f t="shared" ref="BL19" si="144">((BL14*6)+(BL15*5)+(BL16*4)+(BL17*5)+(BL18*6))/(6+5+4+5+6)</f>
        <v>5.0657743059477657E-3</v>
      </c>
      <c r="BM19" s="20">
        <f t="shared" ref="BM19" si="145">((BM14*6)+(BM15*5)+(BM16*4)+(BM17*5)+(BM18*6))/(6+5+4+5+6)</f>
        <v>0.75138301870564128</v>
      </c>
      <c r="BN19" s="20">
        <f t="shared" ref="BN19" si="146">((BN14*6)+(BN15*5)+(BN16*4)+(BN17*5)+(BN18*6))/(6+5+4+5+6)</f>
        <v>8.2931714422808459E-2</v>
      </c>
      <c r="BO19" s="20">
        <f t="shared" ref="BO19" si="147">((BO14*6)+(BO15*5)+(BO16*4)+(BO17*5)+(BO18*6))/(6+5+4+5+6)</f>
        <v>1.0355540152643614</v>
      </c>
      <c r="BQ19" s="20">
        <f t="shared" ref="BQ19" si="148">((BQ14*6)+(BQ15*5)+(BQ16*4)+(BQ17*5)+(BQ18*6))/(6+5+4+5+6)</f>
        <v>46.730923076923077</v>
      </c>
      <c r="BR19" s="20">
        <f t="shared" ref="BR19" si="149">((BR14*6)+(BR15*5)+(BR16*4)+(BR17*5)+(BR18*6))/(6+5+4+5+6)</f>
        <v>2.149</v>
      </c>
      <c r="BS19" s="20">
        <f t="shared" ref="BS19" si="150">((BS14*6)+(BS15*5)+(BS16*4)+(BS17*5)+(BS18*6))/(6+5+4+5+6)</f>
        <v>8.0371538461538456</v>
      </c>
      <c r="BT19" s="20">
        <f t="shared" ref="BT19" si="151">((BT14*6)+(BT15*5)+(BT16*4)+(BT17*5)+(BT18*6))/(6+5+4+5+6)</f>
        <v>0.17196153846153847</v>
      </c>
      <c r="BU19" s="20">
        <f t="shared" ref="BU19" si="152">((BU14*6)+(BU15*5)+(BU16*4)+(BU17*5)+(BU18*6))/(6+5+4+5+6)</f>
        <v>3.8397241675909299</v>
      </c>
      <c r="BV19" s="20">
        <f t="shared" ref="BV19" si="153">((BV14*6)+(BV15*5)+(BV16*4)+(BV17*5)+(BV18*6))/(6+5+4+5+6)</f>
        <v>3.2126048578807751</v>
      </c>
      <c r="BW19" s="20">
        <f t="shared" ref="BW19" si="154">((BW14*6)+(BW15*5)+(BW16*4)+(BW17*5)+(BW18*6))/(6+5+4+5+6)</f>
        <v>0.10511538461538462</v>
      </c>
      <c r="BX19" s="20">
        <f t="shared" ref="BX19" si="155">((BX14*6)+(BX15*5)+(BX16*4)+(BX17*5)+(BX18*6))/(6+5+4+5+6)</f>
        <v>12.746923076923078</v>
      </c>
      <c r="BY19" s="20">
        <f t="shared" ref="BY19" si="156">((BY14*6)+(BY15*5)+(BY16*4)+(BY17*5)+(BY18*6))/(6+5+4+5+6)</f>
        <v>22.855153846153847</v>
      </c>
      <c r="BZ19" s="20">
        <f t="shared" ref="BZ19" si="157">((BZ14*6)+(BZ15*5)+(BZ16*4)+(BZ17*5)+(BZ18*6))/(6+5+4+5+6)</f>
        <v>0.53726923076923072</v>
      </c>
      <c r="CA19" s="20">
        <f t="shared" ref="CA19" si="158">((CA14*6)+(CA15*5)+(CA16*4)+(CA17*5)+(CA18*6))/(6+5+4+5+6)</f>
        <v>100.38582902547137</v>
      </c>
      <c r="CB19" s="20"/>
      <c r="CC19" s="20">
        <f t="shared" ref="CC19" si="159">((CC14*6)+(CC15*5)+(CC16*4)+(CC17*5)+(CC18*6))/(6+5+4+5+6)</f>
        <v>0.34910909547501962</v>
      </c>
      <c r="CD19" s="20">
        <f t="shared" ref="CD19" si="160">((CD14*6)+(CD15*5)+(CD16*4)+(CD17*5)+(CD18*6))/(6+5+4+5+6)</f>
        <v>0.30806893444947964</v>
      </c>
      <c r="CF19" s="20">
        <f t="shared" ref="CF19" si="161">((CF14*6)+(CF15*5)+(CF16*4)+(CF17*5)+(CF18*6))/(6+5+4+5+6)</f>
        <v>1.728373981058869</v>
      </c>
      <c r="CG19" s="20">
        <f t="shared" ref="CG19" si="162">((CG14*6)+(CG15*5)+(CG16*4)+(CG17*5)+(CG18*6))/(6+5+4+5+6)</f>
        <v>5.9779476999194614E-2</v>
      </c>
      <c r="CH19" s="20">
        <f t="shared" ref="CH19" si="163">((CH14*6)+(CH15*5)+(CH16*4)+(CH17*5)+(CH18*6))/(6+5+4+5+6)</f>
        <v>0.35031914795207936</v>
      </c>
      <c r="CI19" s="20">
        <f t="shared" ref="CI19" si="164">((CI14*6)+(CI15*5)+(CI16*4)+(CI17*5)+(CI18*6))/(6+5+4+5+6)</f>
        <v>5.0217132585719249E-3</v>
      </c>
      <c r="CJ19" s="20">
        <f t="shared" ref="CJ19" si="165">((CJ14*6)+(CJ15*5)+(CJ16*4)+(CJ17*5)+(CJ18*6))/(6+5+4+5+6)</f>
        <v>0.10688116131581257</v>
      </c>
      <c r="CK19" s="20">
        <f t="shared" ref="CK19" si="166">((CK14*6)+(CK15*5)+(CK16*4)+(CK17*5)+(CK18*6))/(6+5+4+5+6)</f>
        <v>9.9363902427362677E-2</v>
      </c>
      <c r="CL19" s="20">
        <f t="shared" ref="CL19" si="167">((CL14*6)+(CL15*5)+(CL16*4)+(CL17*5)+(CL18*6))/(6+5+4+5+6)</f>
        <v>3.2935632546239064E-3</v>
      </c>
      <c r="CM19" s="20">
        <f t="shared" ref="CM19" si="168">((CM14*6)+(CM15*5)+(CM16*4)+(CM17*5)+(CM18*6))/(6+5+4+5+6)</f>
        <v>0.70283090742673981</v>
      </c>
      <c r="CN19" s="20">
        <f t="shared" ref="CN19" si="169">((CN14*6)+(CN15*5)+(CN16*4)+(CN17*5)+(CN18*6))/(6+5+4+5+6)</f>
        <v>0.90560720766414093</v>
      </c>
      <c r="CO19" s="20">
        <f t="shared" ref="CO19" si="170">((CO14*6)+(CO15*5)+(CO16*4)+(CO17*5)+(CO18*6))/(6+5+4+5+6)</f>
        <v>3.8528938642599472E-2</v>
      </c>
      <c r="CP19" s="20">
        <f t="shared" ref="CP19" si="171">((CP14*6)+(CP15*5)+(CP16*4)+(CP17*5)+(CP18*6))/(6+5+4+5+6)</f>
        <v>0.51753703359965375</v>
      </c>
      <c r="CQ19" s="20"/>
      <c r="CR19" s="20">
        <f t="shared" ref="CR19" si="172">((CR14*6)+(CR15*5)+(CR16*4)+(CR17*5)+(CR18*6))/(6+5+4+5+6)</f>
        <v>9.7167195915548194E-3</v>
      </c>
      <c r="CS19" s="20">
        <f t="shared" ref="CS19" si="173">((CS14*6)+(CS15*5)+(CS16*4)+(CS17*5)+(CS18*6))/(6+5+4+5+6)</f>
        <v>9.528652949131456E-3</v>
      </c>
      <c r="CT19" s="20">
        <f t="shared" ref="CT19" si="174">((CT14*6)+(CT15*5)+(CT16*4)+(CT17*5)+(CT18*6))/(6+5+4+5+6)</f>
        <v>4.6466697717701483E-2</v>
      </c>
      <c r="CU19" s="20"/>
      <c r="CV19" s="20">
        <f t="shared" ref="CV19" si="175">((CV14*6)+(CV15*5)+(CV16*4)+(CV17*5)+(CV18*6))/(6+5+4+5+6)</f>
        <v>7.1898553501291124E-2</v>
      </c>
      <c r="CW19" s="20">
        <f t="shared" ref="CW19" si="176">((CW14*6)+(CW15*5)+(CW16*4)+(CW17*5)+(CW18*6))/(6+5+4+5+6)</f>
        <v>0.13620805808292291</v>
      </c>
      <c r="CX19" s="20"/>
      <c r="CY19" s="20">
        <f t="shared" ref="CY19" si="177">((CY14*6)+(CY15*5)+(CY16*4)+(CY17*5)+(CY18*6))/(6+5+4+5+6)</f>
        <v>6.5909241596887507E-3</v>
      </c>
      <c r="CZ19" s="20">
        <f t="shared" ref="CZ19:DA19" si="178">((CZ14*6)+(CZ15*5)+(CZ16*4)+(CZ17*5)+(CZ18*6))/(6+5+4+5+6)</f>
        <v>6.3484052977024674E-3</v>
      </c>
      <c r="DA19" s="20">
        <f t="shared" si="178"/>
        <v>3.0958426288945014E-2</v>
      </c>
      <c r="DB19" s="20"/>
      <c r="DC19" s="20">
        <f t="shared" ref="DC19" si="179">((DC14*6)+(DC15*5)+(DC16*4)+(DC17*5)+(DC18*6))/(6+5+4+5+6)</f>
        <v>0.27162601894112748</v>
      </c>
      <c r="DD19" s="20">
        <f t="shared" ref="DD19" si="180">((DD14*6)+(DD15*5)+(DD16*4)+(DD17*5)+(DD18*6))/(6+5+4+5+6)</f>
        <v>7.8693129010952184E-2</v>
      </c>
      <c r="DE19" s="20"/>
      <c r="DF19" s="20">
        <f t="shared" ref="DF19" si="181">((DF14*6)+(DF15*5)+(DF16*4)+(DF17*5)+(DF18*6))/(6+5+4+5+6)</f>
        <v>3.8528938642599472E-2</v>
      </c>
      <c r="DG19" s="20">
        <f t="shared" ref="DG19" si="182">((DG14*6)+(DG15*5)+(DG16*4)+(DG17*5)+(DG18*6))/(6+5+4+5+6)</f>
        <v>0</v>
      </c>
      <c r="DH19" s="20">
        <f t="shared" ref="DH19" si="183">((DH14*6)+(DH15*5)+(DH16*4)+(DH17*5)+(DH18*6))/(6+5+4+5+6)</f>
        <v>0</v>
      </c>
      <c r="DI19" s="20">
        <f t="shared" ref="DI19" si="184">((DI14*6)+(DI15*5)+(DI16*4)+(DI17*5)+(DI18*6))/(6+5+4+5+6)</f>
        <v>0.10688116131581257</v>
      </c>
      <c r="DJ19" s="20">
        <f t="shared" ref="DJ19" si="185">((DJ14*6)+(DJ15*5)+(DJ16*4)+(DJ17*5)+(DJ18*6))/(6+5+4+5+6)</f>
        <v>4.0164190368352642E-2</v>
      </c>
      <c r="DK19" s="20">
        <f t="shared" ref="DK19" si="186">((DK14*6)+(DK15*5)+(DK16*4)+(DK17*5)+(DK18*6))/(6+5+4+5+6)</f>
        <v>5.9779476999194614E-2</v>
      </c>
      <c r="DL19" s="20">
        <f t="shared" ref="DL19" si="187">((DL14*6)+(DL15*5)+(DL16*4)+(DL17*5)+(DL18*6))/(6+5+4+5+6)</f>
        <v>5.0217132585719249E-3</v>
      </c>
      <c r="DM19" s="20">
        <f t="shared" ref="DM19" si="188">((DM14*6)+(DM15*5)+(DM16*4)+(DM17*5)+(DM18*6))/(6+5+4+5+6)</f>
        <v>0.69376066572220896</v>
      </c>
      <c r="DN19" s="20">
        <f t="shared" ref="DN19" si="189">((DN14*6)+(DN15*5)+(DN16*4)+(DN17*5)+(DN18*6))/(6+5+4+5+6)</f>
        <v>5.5863853693258934E-2</v>
      </c>
      <c r="DO19" s="20">
        <f t="shared" ref="DO19" si="190">((DO14*6)+(DO15*5)+(DO16*4)+(DO17*5)+(DO18*6))/(6+5+4+5+6)</f>
        <v>0.99999999999999944</v>
      </c>
    </row>
    <row r="21" spans="1:119" x14ac:dyDescent="0.25">
      <c r="A21" s="3" t="s">
        <v>16</v>
      </c>
      <c r="B21">
        <v>1</v>
      </c>
      <c r="C21" s="1">
        <v>0.42</v>
      </c>
      <c r="D21" s="1">
        <v>0.03</v>
      </c>
      <c r="F21" s="2">
        <v>47.201999999999998</v>
      </c>
      <c r="G21" s="2">
        <v>2.875</v>
      </c>
      <c r="H21" s="2">
        <v>6.4870000000000001</v>
      </c>
      <c r="I21" s="2">
        <v>1.6E-2</v>
      </c>
      <c r="J21" s="2">
        <v>6.8819999999999997</v>
      </c>
      <c r="K21" s="2">
        <v>0.127</v>
      </c>
      <c r="L21" s="2">
        <v>13.176</v>
      </c>
      <c r="M21" s="2">
        <v>22.774000000000001</v>
      </c>
      <c r="N21" s="2">
        <v>0.52700000000000002</v>
      </c>
      <c r="O21" s="2">
        <v>0</v>
      </c>
      <c r="P21" s="2">
        <v>2.1999999999999999E-2</v>
      </c>
      <c r="Q21" s="2">
        <v>1.2999999999999999E-2</v>
      </c>
      <c r="R21" s="2">
        <v>100.101</v>
      </c>
      <c r="S21" s="47">
        <v>3</v>
      </c>
      <c r="U21" s="2">
        <v>0.66300000000000003</v>
      </c>
      <c r="V21" s="2">
        <v>0.30599999999999999</v>
      </c>
      <c r="W21" s="2">
        <v>0.71199999999999997</v>
      </c>
      <c r="X21" s="2">
        <v>5.0000000000000001E-3</v>
      </c>
      <c r="Y21" s="2">
        <v>0.126</v>
      </c>
      <c r="Z21" s="2">
        <v>1.2E-2</v>
      </c>
      <c r="AA21" s="2">
        <v>0.373</v>
      </c>
      <c r="AB21" s="2">
        <v>0.10299999999999999</v>
      </c>
      <c r="AC21" s="2">
        <v>1.9E-2</v>
      </c>
      <c r="AD21" s="2">
        <v>4.0000000000000001E-3</v>
      </c>
      <c r="AE21" s="2">
        <v>3.0000000000000001E-3</v>
      </c>
      <c r="AF21" s="2">
        <v>0.01</v>
      </c>
      <c r="AH21" s="2">
        <v>0.154</v>
      </c>
      <c r="AI21" s="2">
        <v>6.8000000000000005E-2</v>
      </c>
      <c r="AJ21" s="2">
        <v>6.3E-2</v>
      </c>
      <c r="AK21" s="2">
        <v>1.6E-2</v>
      </c>
      <c r="AL21" s="2">
        <v>7.0000000000000007E-2</v>
      </c>
      <c r="AM21" s="2">
        <v>0.01</v>
      </c>
      <c r="AN21" s="2">
        <v>6.5000000000000002E-2</v>
      </c>
      <c r="AO21" s="2">
        <v>0.14499999999999999</v>
      </c>
      <c r="AP21" s="2">
        <v>8.0000000000000002E-3</v>
      </c>
      <c r="AQ21" s="2">
        <v>1E-3</v>
      </c>
      <c r="AR21" s="2">
        <v>5.0000000000000001E-3</v>
      </c>
      <c r="AS21" s="2">
        <v>4.2000000000000003E-2</v>
      </c>
      <c r="AU21" s="2">
        <v>1.7631372772390299</v>
      </c>
      <c r="AV21" s="2">
        <v>8.0770997047215701E-2</v>
      </c>
      <c r="AW21" s="2">
        <v>0.28556154162881697</v>
      </c>
      <c r="AX21" s="2">
        <v>4.7248781656049598E-4</v>
      </c>
      <c r="AY21" s="2">
        <v>0.21495301788926699</v>
      </c>
      <c r="AZ21" s="2">
        <v>4.0176138071595603E-3</v>
      </c>
      <c r="BA21" s="2">
        <v>0.73372647689008796</v>
      </c>
      <c r="BB21" s="2">
        <v>0.91135370277152405</v>
      </c>
      <c r="BC21" s="2">
        <v>3.8163191802767699E-2</v>
      </c>
      <c r="BD21" s="2">
        <v>4.0321563068924302</v>
      </c>
      <c r="BF21" s="2">
        <v>0.23686272276095999</v>
      </c>
      <c r="BG21" s="2">
        <v>4.8698818867856597E-2</v>
      </c>
      <c r="BI21" s="2">
        <v>3.8163191802767699E-2</v>
      </c>
      <c r="BJ21" s="2">
        <v>1.0535627065088799E-2</v>
      </c>
      <c r="BK21" s="2">
        <v>0.113163547847935</v>
      </c>
      <c r="BL21" s="2">
        <v>4.7248781656049598E-4</v>
      </c>
      <c r="BM21" s="2">
        <v>0.78718204004193904</v>
      </c>
      <c r="BN21" s="2">
        <v>8.0748727368708195E-2</v>
      </c>
      <c r="BO21" s="2">
        <v>1.030265621943</v>
      </c>
      <c r="BQ21" s="2">
        <v>47.201999999999998</v>
      </c>
      <c r="BR21" s="2">
        <v>2.875</v>
      </c>
      <c r="BS21" s="2">
        <v>6.4870000000000001</v>
      </c>
      <c r="BT21" s="2">
        <v>1.6E-2</v>
      </c>
      <c r="BU21" s="2">
        <v>3.4323364729786898</v>
      </c>
      <c r="BV21" s="2">
        <v>3.7934222325396298</v>
      </c>
      <c r="BW21" s="2">
        <v>0.127</v>
      </c>
      <c r="BX21" s="2">
        <v>13.176</v>
      </c>
      <c r="BY21" s="2">
        <v>22.774000000000001</v>
      </c>
      <c r="BZ21" s="2">
        <v>0.52700000000000002</v>
      </c>
      <c r="CA21" s="2">
        <v>100.409758705518</v>
      </c>
      <c r="CC21" s="2">
        <v>0.39895389754002197</v>
      </c>
      <c r="CD21" s="2">
        <v>0.34048226551843602</v>
      </c>
      <c r="CF21" s="2">
        <v>1.7490763185198801</v>
      </c>
      <c r="CG21" s="2">
        <v>8.0126851143293501E-2</v>
      </c>
      <c r="CH21" s="2">
        <v>0.28328419822484202</v>
      </c>
      <c r="CI21" s="2">
        <v>4.6871974258819301E-4</v>
      </c>
      <c r="CJ21" s="2">
        <v>9.5699584376148103E-2</v>
      </c>
      <c r="CK21" s="2">
        <v>0.117539190640419</v>
      </c>
      <c r="CL21" s="2">
        <v>3.9855734761988096E-3</v>
      </c>
      <c r="CM21" s="2">
        <v>0.72787503364974104</v>
      </c>
      <c r="CN21" s="2">
        <v>0.90408568855694904</v>
      </c>
      <c r="CO21" s="2">
        <v>3.7858841669935098E-2</v>
      </c>
      <c r="CP21" s="2">
        <f t="shared" si="0"/>
        <v>0.44879072471089249</v>
      </c>
      <c r="CR21" s="2">
        <v>1.11235371241709E-2</v>
      </c>
      <c r="CS21" s="2">
        <v>1.05498432452799E-2</v>
      </c>
      <c r="CT21" s="2">
        <v>5.0778888612384797E-2</v>
      </c>
      <c r="CV21" s="2">
        <v>6.4312613784879499E-2</v>
      </c>
      <c r="CW21" s="2">
        <v>0.150640404104387</v>
      </c>
      <c r="CY21" s="2">
        <v>7.5300149386711797E-3</v>
      </c>
      <c r="CZ21" s="2">
        <v>6.8596199133546601E-3</v>
      </c>
      <c r="DA21" s="2">
        <v>3.3848779864960897E-2</v>
      </c>
      <c r="DC21" s="2">
        <v>0.25092368148011601</v>
      </c>
      <c r="DD21" s="2">
        <v>3.2360516744726599E-2</v>
      </c>
      <c r="DF21" s="2">
        <v>3.2360516744726599E-2</v>
      </c>
      <c r="DG21" s="2">
        <v>5.49832492520842E-3</v>
      </c>
      <c r="DH21" s="2">
        <v>0</v>
      </c>
      <c r="DI21" s="2">
        <v>9.0201259450939694E-2</v>
      </c>
      <c r="DJ21" s="2">
        <v>0</v>
      </c>
      <c r="DK21" s="2">
        <v>8.0126851143293501E-2</v>
      </c>
      <c r="DL21" s="2">
        <v>4.6871974258819301E-4</v>
      </c>
      <c r="DM21" s="2">
        <v>0.73328885822012702</v>
      </c>
      <c r="DN21" s="2">
        <v>5.8055469773115903E-2</v>
      </c>
      <c r="DO21" s="2">
        <v>1</v>
      </c>
    </row>
    <row r="22" spans="1:119" x14ac:dyDescent="0.25">
      <c r="A22" s="3" t="s">
        <v>16</v>
      </c>
      <c r="B22">
        <v>2</v>
      </c>
      <c r="C22" s="1">
        <v>0.42</v>
      </c>
      <c r="D22" s="1">
        <v>0.03</v>
      </c>
      <c r="F22" s="2">
        <v>47.947000000000003</v>
      </c>
      <c r="G22" s="2">
        <v>2.722</v>
      </c>
      <c r="H22" s="2">
        <v>5.6319999999999997</v>
      </c>
      <c r="I22" s="2">
        <v>8.0000000000000002E-3</v>
      </c>
      <c r="J22" s="2">
        <v>6.89</v>
      </c>
      <c r="K22" s="2">
        <v>0.11899999999999999</v>
      </c>
      <c r="L22" s="2">
        <v>13.529</v>
      </c>
      <c r="M22" s="2">
        <v>22.734000000000002</v>
      </c>
      <c r="N22" s="2">
        <v>0.49299999999999999</v>
      </c>
      <c r="O22" s="2">
        <v>0</v>
      </c>
      <c r="P22" s="2">
        <v>2.1999999999999999E-2</v>
      </c>
      <c r="Q22" s="2">
        <v>7.0000000000000001E-3</v>
      </c>
      <c r="R22" s="2">
        <v>100.101</v>
      </c>
      <c r="S22" s="47">
        <v>5</v>
      </c>
      <c r="U22" s="2">
        <v>0.96099999999999997</v>
      </c>
      <c r="V22" s="2">
        <v>0.32500000000000001</v>
      </c>
      <c r="W22" s="2">
        <v>0.84499999999999997</v>
      </c>
      <c r="X22" s="2">
        <v>1.0999999999999999E-2</v>
      </c>
      <c r="Y22" s="2">
        <v>0.14099999999999999</v>
      </c>
      <c r="Z22" s="2">
        <v>1.0999999999999999E-2</v>
      </c>
      <c r="AA22" s="2">
        <v>0.35099999999999998</v>
      </c>
      <c r="AB22" s="2">
        <v>0.16800000000000001</v>
      </c>
      <c r="AC22" s="2">
        <v>4.4999999999999998E-2</v>
      </c>
      <c r="AD22" s="2">
        <v>4.0000000000000001E-3</v>
      </c>
      <c r="AE22" s="2">
        <v>4.0000000000000001E-3</v>
      </c>
      <c r="AF22" s="2">
        <v>6.0000000000000001E-3</v>
      </c>
      <c r="AH22" s="2">
        <v>0.155</v>
      </c>
      <c r="AI22" s="2">
        <v>6.7000000000000004E-2</v>
      </c>
      <c r="AJ22" s="2">
        <v>5.8999999999999997E-2</v>
      </c>
      <c r="AK22" s="2">
        <v>6.0000000000000001E-3</v>
      </c>
      <c r="AL22" s="2">
        <v>7.0000000000000007E-2</v>
      </c>
      <c r="AM22" s="2">
        <v>0.01</v>
      </c>
      <c r="AN22" s="2">
        <v>6.6000000000000003E-2</v>
      </c>
      <c r="AO22" s="2">
        <v>0.14499999999999999</v>
      </c>
      <c r="AP22" s="2">
        <v>7.0000000000000001E-3</v>
      </c>
      <c r="AQ22" s="2">
        <v>0</v>
      </c>
      <c r="AR22" s="2">
        <v>5.0000000000000001E-3</v>
      </c>
      <c r="AS22" s="2">
        <v>3.0000000000000001E-3</v>
      </c>
      <c r="AU22" s="2">
        <v>1.7888571727228399</v>
      </c>
      <c r="AV22" s="2">
        <v>7.63825611472424E-2</v>
      </c>
      <c r="AW22" s="2">
        <v>0.247632114886042</v>
      </c>
      <c r="AX22" s="2">
        <v>2.3596583090264601E-4</v>
      </c>
      <c r="AY22" s="2">
        <v>0.214949580151335</v>
      </c>
      <c r="AZ22" s="2">
        <v>3.7601046218884802E-3</v>
      </c>
      <c r="BA22" s="2">
        <v>0.75249705114390097</v>
      </c>
      <c r="BB22" s="2">
        <v>0.90868216151992698</v>
      </c>
      <c r="BC22" s="2">
        <v>3.5659027494704697E-2</v>
      </c>
      <c r="BD22" s="2">
        <v>4.0286557395187899</v>
      </c>
      <c r="BF22" s="2">
        <v>0.211142827277153</v>
      </c>
      <c r="BG22" s="2">
        <v>3.6489287608888803E-2</v>
      </c>
      <c r="BI22" s="2">
        <v>3.5659027494704697E-2</v>
      </c>
      <c r="BJ22" s="2">
        <v>8.3026011418411202E-4</v>
      </c>
      <c r="BK22" s="2">
        <v>0.105156283581484</v>
      </c>
      <c r="BL22" s="2">
        <v>2.3596583090264601E-4</v>
      </c>
      <c r="BM22" s="2">
        <v>0.802459651993356</v>
      </c>
      <c r="BN22" s="2">
        <v>8.2493489650940305E-2</v>
      </c>
      <c r="BO22" s="2">
        <v>1.02683467866557</v>
      </c>
      <c r="BQ22" s="2">
        <v>47.947000000000003</v>
      </c>
      <c r="BR22" s="2">
        <v>2.722</v>
      </c>
      <c r="BS22" s="2">
        <v>5.6319999999999997</v>
      </c>
      <c r="BT22" s="2">
        <v>8.0000000000000002E-3</v>
      </c>
      <c r="BU22" s="2">
        <v>3.0622934862701201</v>
      </c>
      <c r="BV22" s="2">
        <v>4.1344043136235697</v>
      </c>
      <c r="BW22" s="2">
        <v>0.11899999999999999</v>
      </c>
      <c r="BX22" s="2">
        <v>13.529</v>
      </c>
      <c r="BY22" s="2">
        <v>22.734000000000002</v>
      </c>
      <c r="BZ22" s="2">
        <v>0.49299999999999999</v>
      </c>
      <c r="CA22" s="2">
        <v>100.380697799893</v>
      </c>
      <c r="CC22" s="2">
        <v>0.33375176311423199</v>
      </c>
      <c r="CD22" s="2">
        <v>0.28513499221632799</v>
      </c>
      <c r="CF22" s="2">
        <v>1.7761330710640599</v>
      </c>
      <c r="CG22" s="2">
        <v>7.5839253672606896E-2</v>
      </c>
      <c r="CH22" s="2">
        <v>0.245870713108508</v>
      </c>
      <c r="CI22" s="2">
        <v>2.3428741114606301E-4</v>
      </c>
      <c r="CJ22" s="2">
        <v>8.5355735624753404E-2</v>
      </c>
      <c r="CK22" s="2">
        <v>0.12806491289857699</v>
      </c>
      <c r="CL22" s="2">
        <v>3.7333590805528698E-3</v>
      </c>
      <c r="CM22" s="2">
        <v>0.74714455619758102</v>
      </c>
      <c r="CN22" s="2">
        <v>0.90221872532445802</v>
      </c>
      <c r="CO22" s="2">
        <v>3.54053856177486E-2</v>
      </c>
      <c r="CP22" s="2">
        <f t="shared" si="0"/>
        <v>0.39994131877742195</v>
      </c>
      <c r="CR22" s="2">
        <v>9.3027096796563808E-3</v>
      </c>
      <c r="CS22" s="2">
        <v>8.8321763360673204E-3</v>
      </c>
      <c r="CT22" s="2">
        <v>4.2443766992602598E-2</v>
      </c>
      <c r="CV22" s="2">
        <v>5.7311479037581999E-2</v>
      </c>
      <c r="CW22" s="2">
        <v>0.15763810111375301</v>
      </c>
      <c r="CY22" s="2">
        <v>6.2882912632855796E-3</v>
      </c>
      <c r="CZ22" s="2">
        <v>5.8020848870685903E-3</v>
      </c>
      <c r="DA22" s="2">
        <v>2.82945771598987E-2</v>
      </c>
      <c r="DC22" s="2">
        <v>0.22386692893593399</v>
      </c>
      <c r="DD22" s="2">
        <v>2.2003784172573201E-2</v>
      </c>
      <c r="DF22" s="2">
        <v>2.2003784172573201E-2</v>
      </c>
      <c r="DG22" s="2">
        <v>1.34016014451753E-2</v>
      </c>
      <c r="DH22" s="2">
        <v>0</v>
      </c>
      <c r="DI22" s="2">
        <v>7.1954134179577994E-2</v>
      </c>
      <c r="DJ22" s="2">
        <v>0</v>
      </c>
      <c r="DK22" s="2">
        <v>7.5839253672606896E-2</v>
      </c>
      <c r="DL22" s="2">
        <v>2.3428741114606301E-4</v>
      </c>
      <c r="DM22" s="2">
        <v>0.75419105006112797</v>
      </c>
      <c r="DN22" s="2">
        <v>6.2375889057791803E-2</v>
      </c>
      <c r="DO22" s="2">
        <v>0.999999999999999</v>
      </c>
    </row>
    <row r="23" spans="1:119" x14ac:dyDescent="0.25">
      <c r="A23" s="3" t="s">
        <v>16</v>
      </c>
      <c r="B23">
        <v>3</v>
      </c>
      <c r="C23" s="1">
        <v>0.42</v>
      </c>
      <c r="D23" s="1">
        <v>0.03</v>
      </c>
      <c r="F23" s="2">
        <v>47.09</v>
      </c>
      <c r="G23" s="2">
        <v>2.988</v>
      </c>
      <c r="H23" s="2">
        <v>6.49</v>
      </c>
      <c r="I23" s="2">
        <v>0.03</v>
      </c>
      <c r="J23" s="2">
        <v>6.6749999999999998</v>
      </c>
      <c r="K23" s="2">
        <v>0.105</v>
      </c>
      <c r="L23" s="2">
        <v>13.279</v>
      </c>
      <c r="M23" s="2">
        <v>22.712</v>
      </c>
      <c r="N23" s="2">
        <v>0.51600000000000001</v>
      </c>
      <c r="O23" s="2">
        <v>0</v>
      </c>
      <c r="P23" s="2">
        <v>1.7999999999999999E-2</v>
      </c>
      <c r="Q23" s="2">
        <v>1.2E-2</v>
      </c>
      <c r="R23" s="2">
        <v>99.917000000000002</v>
      </c>
      <c r="S23" s="47">
        <v>5</v>
      </c>
      <c r="U23" s="2">
        <v>0.41799999999999998</v>
      </c>
      <c r="V23" s="2">
        <v>0.17499999999999999</v>
      </c>
      <c r="W23" s="2">
        <v>0.11899999999999999</v>
      </c>
      <c r="X23" s="2">
        <v>1.7000000000000001E-2</v>
      </c>
      <c r="Y23" s="2">
        <v>9.1999999999999998E-2</v>
      </c>
      <c r="Z23" s="2">
        <v>1.2E-2</v>
      </c>
      <c r="AA23" s="2">
        <v>0.1</v>
      </c>
      <c r="AB23" s="2">
        <v>0.191</v>
      </c>
      <c r="AC23" s="2">
        <v>7.0000000000000001E-3</v>
      </c>
      <c r="AD23" s="2">
        <v>4.0000000000000001E-3</v>
      </c>
      <c r="AE23" s="2">
        <v>4.0000000000000001E-3</v>
      </c>
      <c r="AF23" s="2">
        <v>8.0000000000000002E-3</v>
      </c>
      <c r="AH23" s="2">
        <v>0.154</v>
      </c>
      <c r="AI23" s="2">
        <v>6.9000000000000006E-2</v>
      </c>
      <c r="AJ23" s="2">
        <v>6.3E-2</v>
      </c>
      <c r="AK23" s="2">
        <v>2.1000000000000001E-2</v>
      </c>
      <c r="AL23" s="2">
        <v>6.9000000000000006E-2</v>
      </c>
      <c r="AM23" s="2">
        <v>0.01</v>
      </c>
      <c r="AN23" s="2">
        <v>6.5000000000000002E-2</v>
      </c>
      <c r="AO23" s="2">
        <v>0.14499999999999999</v>
      </c>
      <c r="AP23" s="2">
        <v>8.0000000000000002E-3</v>
      </c>
      <c r="AQ23" s="2">
        <v>0</v>
      </c>
      <c r="AR23" s="2">
        <v>5.0000000000000001E-3</v>
      </c>
      <c r="AS23" s="2">
        <v>1.6E-2</v>
      </c>
      <c r="AU23" s="2">
        <v>1.76056894457236</v>
      </c>
      <c r="AV23" s="2">
        <v>8.4022733713929404E-2</v>
      </c>
      <c r="AW23" s="2">
        <v>0.285955949069297</v>
      </c>
      <c r="AX23" s="2">
        <v>8.8672817053709696E-4</v>
      </c>
      <c r="AY23" s="2">
        <v>0.20867901014185899</v>
      </c>
      <c r="AZ23" s="2">
        <v>3.3246994025920898E-3</v>
      </c>
      <c r="BA23" s="2">
        <v>0.74014122605610999</v>
      </c>
      <c r="BB23" s="2">
        <v>0.90970722720582697</v>
      </c>
      <c r="BC23" s="2">
        <v>3.7400929522537103E-2</v>
      </c>
      <c r="BD23" s="2">
        <v>4.0306874478550503</v>
      </c>
      <c r="BF23" s="2">
        <v>0.23943105542763399</v>
      </c>
      <c r="BG23" s="2">
        <v>4.6524893641663401E-2</v>
      </c>
      <c r="BI23" s="2">
        <v>3.7400929522537103E-2</v>
      </c>
      <c r="BJ23" s="2">
        <v>9.1239641191262193E-3</v>
      </c>
      <c r="BK23" s="2">
        <v>0.11515354565425399</v>
      </c>
      <c r="BL23" s="2">
        <v>8.8672817053709696E-4</v>
      </c>
      <c r="BM23" s="2">
        <v>0.78454298926190902</v>
      </c>
      <c r="BN23" s="2">
        <v>8.2138623468029998E-2</v>
      </c>
      <c r="BO23" s="2">
        <v>1.02924678019639</v>
      </c>
      <c r="BQ23" s="2">
        <v>47.09</v>
      </c>
      <c r="BR23" s="2">
        <v>2.988</v>
      </c>
      <c r="BS23" s="2">
        <v>6.49</v>
      </c>
      <c r="BT23" s="2">
        <v>0.03</v>
      </c>
      <c r="BU23" s="2">
        <v>3.2725466235549101</v>
      </c>
      <c r="BV23" s="2">
        <v>3.7302086533295098</v>
      </c>
      <c r="BW23" s="2">
        <v>0.105</v>
      </c>
      <c r="BX23" s="2">
        <v>13.279</v>
      </c>
      <c r="BY23" s="2">
        <v>22.712</v>
      </c>
      <c r="BZ23" s="2">
        <v>0.51600000000000001</v>
      </c>
      <c r="CA23" s="2">
        <v>100.212755276884</v>
      </c>
      <c r="CC23" s="2">
        <v>0.308616072707108</v>
      </c>
      <c r="CD23" s="2">
        <v>0.26812654315632101</v>
      </c>
      <c r="CF23" s="2">
        <v>1.74716493635273</v>
      </c>
      <c r="CG23" s="2">
        <v>8.3383030612946496E-2</v>
      </c>
      <c r="CH23" s="2">
        <v>0.28377883700356799</v>
      </c>
      <c r="CI23" s="2">
        <v>8.7997710763604005E-4</v>
      </c>
      <c r="CJ23" s="2">
        <v>9.1361431275611693E-2</v>
      </c>
      <c r="CK23" s="2">
        <v>0.115728811112602</v>
      </c>
      <c r="CL23" s="2">
        <v>3.2993869612602598E-3</v>
      </c>
      <c r="CM23" s="2">
        <v>0.73450619590956301</v>
      </c>
      <c r="CN23" s="2">
        <v>0.90278121434588599</v>
      </c>
      <c r="CO23" s="2">
        <v>3.7116179318185699E-2</v>
      </c>
      <c r="CP23" s="2">
        <f t="shared" si="0"/>
        <v>0.44116724294689136</v>
      </c>
      <c r="CR23" s="2">
        <v>8.6157996693569504E-3</v>
      </c>
      <c r="CS23" s="2">
        <v>8.3185604214167305E-3</v>
      </c>
      <c r="CT23" s="2">
        <v>4.0543336215464701E-2</v>
      </c>
      <c r="CV23" s="2">
        <v>6.1374895710112003E-2</v>
      </c>
      <c r="CW23" s="2">
        <v>0.14730411443174701</v>
      </c>
      <c r="CY23" s="2">
        <v>5.8387582631591198E-3</v>
      </c>
      <c r="CZ23" s="2">
        <v>5.5436918207523601E-3</v>
      </c>
      <c r="DA23" s="2">
        <v>2.7054219101151002E-2</v>
      </c>
      <c r="DC23" s="2">
        <v>0.25283506364726099</v>
      </c>
      <c r="DD23" s="2">
        <v>3.0943773356307502E-2</v>
      </c>
      <c r="DF23" s="2">
        <v>3.0943773356307502E-2</v>
      </c>
      <c r="DG23" s="2">
        <v>6.1724059618781897E-3</v>
      </c>
      <c r="DH23" s="2">
        <v>0</v>
      </c>
      <c r="DI23" s="2">
        <v>8.5189025313733499E-2</v>
      </c>
      <c r="DJ23" s="2">
        <v>0</v>
      </c>
      <c r="DK23" s="2">
        <v>8.3383030612946496E-2</v>
      </c>
      <c r="DL23" s="2">
        <v>8.7997710763604005E-4</v>
      </c>
      <c r="DM23" s="2">
        <v>0.73332918131156999</v>
      </c>
      <c r="DN23" s="2">
        <v>6.0102606335927997E-2</v>
      </c>
      <c r="DO23" s="2">
        <v>1</v>
      </c>
    </row>
    <row r="24" spans="1:119" x14ac:dyDescent="0.25">
      <c r="A24" s="3" t="s">
        <v>16</v>
      </c>
      <c r="B24">
        <v>3</v>
      </c>
      <c r="C24" s="1">
        <v>0.42</v>
      </c>
      <c r="D24" s="1">
        <v>0.03</v>
      </c>
      <c r="F24" s="2">
        <v>48.228000000000002</v>
      </c>
      <c r="G24" s="2">
        <v>2.597</v>
      </c>
      <c r="H24" s="2">
        <v>5.2839999999999998</v>
      </c>
      <c r="I24" s="2">
        <v>1.7999999999999999E-2</v>
      </c>
      <c r="J24" s="2">
        <v>6.7119999999999997</v>
      </c>
      <c r="K24" s="2">
        <v>0.129</v>
      </c>
      <c r="L24" s="2">
        <v>13.721</v>
      </c>
      <c r="M24" s="2">
        <v>22.7</v>
      </c>
      <c r="N24" s="2">
        <v>0.46800000000000003</v>
      </c>
      <c r="O24" s="2">
        <v>0</v>
      </c>
      <c r="P24" s="2">
        <v>1.7999999999999999E-2</v>
      </c>
      <c r="Q24" s="2">
        <v>0.01</v>
      </c>
      <c r="R24" s="2">
        <v>99.884</v>
      </c>
      <c r="S24" s="47">
        <v>5</v>
      </c>
      <c r="U24" s="2">
        <v>0.86699999999999999</v>
      </c>
      <c r="V24" s="2">
        <v>0.28299999999999997</v>
      </c>
      <c r="W24" s="2">
        <v>0.81200000000000006</v>
      </c>
      <c r="X24" s="2">
        <v>1.9E-2</v>
      </c>
      <c r="Y24" s="2">
        <v>0.13400000000000001</v>
      </c>
      <c r="Z24" s="2">
        <v>1.4E-2</v>
      </c>
      <c r="AA24" s="2">
        <v>0.40799999999999997</v>
      </c>
      <c r="AB24" s="2">
        <v>0.14099999999999999</v>
      </c>
      <c r="AC24" s="2">
        <v>6.0999999999999999E-2</v>
      </c>
      <c r="AD24" s="2">
        <v>2E-3</v>
      </c>
      <c r="AE24" s="2">
        <v>3.0000000000000001E-3</v>
      </c>
      <c r="AF24" s="2">
        <v>2.3E-2</v>
      </c>
      <c r="AH24" s="2">
        <v>0.155</v>
      </c>
      <c r="AI24" s="2">
        <v>6.6000000000000003E-2</v>
      </c>
      <c r="AJ24" s="2">
        <v>5.8000000000000003E-2</v>
      </c>
      <c r="AK24" s="2">
        <v>1.4999999999999999E-2</v>
      </c>
      <c r="AL24" s="2">
        <v>6.9000000000000006E-2</v>
      </c>
      <c r="AM24" s="2">
        <v>0.01</v>
      </c>
      <c r="AN24" s="2">
        <v>6.6000000000000003E-2</v>
      </c>
      <c r="AO24" s="2">
        <v>0.14499999999999999</v>
      </c>
      <c r="AP24" s="2">
        <v>7.0000000000000001E-3</v>
      </c>
      <c r="AQ24" s="2">
        <v>0</v>
      </c>
      <c r="AR24" s="2">
        <v>5.0000000000000001E-3</v>
      </c>
      <c r="AS24" s="2">
        <v>0</v>
      </c>
      <c r="AU24" s="2">
        <v>1.8009552431904501</v>
      </c>
      <c r="AV24" s="2">
        <v>7.2940289917557993E-2</v>
      </c>
      <c r="AW24" s="2">
        <v>0.232539411779557</v>
      </c>
      <c r="AX24" s="2">
        <v>5.3139942178502195E-4</v>
      </c>
      <c r="AY24" s="2">
        <v>0.209584309967529</v>
      </c>
      <c r="AZ24" s="2">
        <v>4.0797365367864101E-3</v>
      </c>
      <c r="BA24" s="2">
        <v>0.76386095227791895</v>
      </c>
      <c r="BB24" s="2">
        <v>0.90813715389636596</v>
      </c>
      <c r="BC24" s="2">
        <v>3.38811286067238E-2</v>
      </c>
      <c r="BD24" s="2">
        <v>4.0265096255946702</v>
      </c>
      <c r="BF24" s="2">
        <v>0.199044756809546</v>
      </c>
      <c r="BG24" s="2">
        <v>3.3494654970010397E-2</v>
      </c>
      <c r="BI24" s="2">
        <v>3.3494654970010397E-2</v>
      </c>
      <c r="BJ24" s="2">
        <v>0</v>
      </c>
      <c r="BK24" s="2">
        <v>9.9522378404773404E-2</v>
      </c>
      <c r="BL24" s="2">
        <v>5.3139942178502195E-4</v>
      </c>
      <c r="BM24" s="2">
        <v>0.80808337606980796</v>
      </c>
      <c r="BN24" s="2">
        <v>8.2680943087820605E-2</v>
      </c>
      <c r="BO24" s="2">
        <v>1.0243127519541899</v>
      </c>
      <c r="BQ24" s="2">
        <v>48.228000000000002</v>
      </c>
      <c r="BR24" s="2">
        <v>2.597</v>
      </c>
      <c r="BS24" s="2">
        <v>5.2839999999999998</v>
      </c>
      <c r="BT24" s="2">
        <v>1.7999999999999999E-2</v>
      </c>
      <c r="BU24" s="2">
        <v>2.8304099602724202</v>
      </c>
      <c r="BV24" s="2">
        <v>4.1650640148722902</v>
      </c>
      <c r="BW24" s="2">
        <v>0.129</v>
      </c>
      <c r="BX24" s="2">
        <v>13.721</v>
      </c>
      <c r="BY24" s="2">
        <v>22.7</v>
      </c>
      <c r="BZ24" s="2">
        <v>0.46800000000000003</v>
      </c>
      <c r="CA24" s="2">
        <v>100.140473975144</v>
      </c>
      <c r="CC24" s="2">
        <v>0.33853117263107801</v>
      </c>
      <c r="CD24" s="2">
        <v>0.31150041407739998</v>
      </c>
      <c r="CF24" s="2">
        <v>1.78909816257992</v>
      </c>
      <c r="CG24" s="2">
        <v>7.2460067601885197E-2</v>
      </c>
      <c r="CH24" s="2">
        <v>0.231008425065133</v>
      </c>
      <c r="CI24" s="2">
        <v>5.2790080858832096E-4</v>
      </c>
      <c r="CJ24" s="2">
        <v>7.9005276707656696E-2</v>
      </c>
      <c r="CK24" s="2">
        <v>0.129199177726325</v>
      </c>
      <c r="CL24" s="2">
        <v>4.0528764772878199E-3</v>
      </c>
      <c r="CM24" s="2">
        <v>0.75883186511951095</v>
      </c>
      <c r="CN24" s="2">
        <v>0.90215818496869205</v>
      </c>
      <c r="CO24" s="2">
        <v>3.36580629449953E-2</v>
      </c>
      <c r="CP24" s="2">
        <f t="shared" si="0"/>
        <v>0.37946006929793141</v>
      </c>
      <c r="CR24" s="2">
        <v>9.4494258228626504E-3</v>
      </c>
      <c r="CS24" s="2">
        <v>9.6626599774947506E-3</v>
      </c>
      <c r="CT24" s="2">
        <v>4.5525296699121802E-2</v>
      </c>
      <c r="CV24" s="2">
        <v>5.3019251189359198E-2</v>
      </c>
      <c r="CW24" s="2">
        <v>0.15656505877817001</v>
      </c>
      <c r="CY24" s="2">
        <v>6.3836450984524297E-3</v>
      </c>
      <c r="CZ24" s="2">
        <v>6.5766192346937901E-3</v>
      </c>
      <c r="DA24" s="2">
        <v>3.0355356439431599E-2</v>
      </c>
      <c r="DC24" s="2">
        <v>0.21090183742007701</v>
      </c>
      <c r="DD24" s="2">
        <v>2.0106587645056601E-2</v>
      </c>
      <c r="DF24" s="2">
        <v>2.0106587645056601E-2</v>
      </c>
      <c r="DG24" s="2">
        <v>1.3551475299938699E-2</v>
      </c>
      <c r="DH24" s="2">
        <v>0</v>
      </c>
      <c r="DI24" s="2">
        <v>6.5453801407718004E-2</v>
      </c>
      <c r="DJ24" s="2">
        <v>0</v>
      </c>
      <c r="DK24" s="2">
        <v>7.2460067601885197E-2</v>
      </c>
      <c r="DL24" s="2">
        <v>5.2790080858832096E-4</v>
      </c>
      <c r="DM24" s="2">
        <v>0.76371641515050004</v>
      </c>
      <c r="DN24" s="2">
        <v>6.4183752086312204E-2</v>
      </c>
      <c r="DO24" s="2">
        <v>1</v>
      </c>
    </row>
    <row r="25" spans="1:119" x14ac:dyDescent="0.25">
      <c r="A25" s="3" t="s">
        <v>16</v>
      </c>
      <c r="B25">
        <v>4</v>
      </c>
      <c r="C25" s="1">
        <v>0.42</v>
      </c>
      <c r="D25" s="1">
        <v>0.03</v>
      </c>
      <c r="F25" s="2">
        <v>47.307000000000002</v>
      </c>
      <c r="G25" s="2">
        <v>2.9790000000000001</v>
      </c>
      <c r="H25" s="2">
        <v>6.29</v>
      </c>
      <c r="I25" s="2">
        <v>0.19400000000000001</v>
      </c>
      <c r="J25" s="2">
        <v>6.6539999999999999</v>
      </c>
      <c r="K25" s="2">
        <v>8.5000000000000006E-2</v>
      </c>
      <c r="L25" s="2">
        <v>13.414999999999999</v>
      </c>
      <c r="M25" s="2">
        <v>22.91</v>
      </c>
      <c r="N25" s="2">
        <v>0.45200000000000001</v>
      </c>
      <c r="O25" s="2">
        <v>0</v>
      </c>
      <c r="P25" s="2">
        <v>2.1000000000000001E-2</v>
      </c>
      <c r="Q25" s="2">
        <v>2.7E-2</v>
      </c>
      <c r="R25" s="2">
        <v>100.331</v>
      </c>
      <c r="S25" s="47">
        <v>4</v>
      </c>
      <c r="U25" s="2">
        <v>0.44700000000000001</v>
      </c>
      <c r="V25" s="2">
        <v>0.192</v>
      </c>
      <c r="W25" s="2">
        <v>0.35599999999999998</v>
      </c>
      <c r="X25" s="2">
        <v>0.10100000000000001</v>
      </c>
      <c r="Y25" s="2">
        <v>0.123</v>
      </c>
      <c r="Z25" s="2">
        <v>1.4999999999999999E-2</v>
      </c>
      <c r="AA25" s="2">
        <v>0.19700000000000001</v>
      </c>
      <c r="AB25" s="2">
        <v>0.128</v>
      </c>
      <c r="AC25" s="2">
        <v>4.8000000000000001E-2</v>
      </c>
      <c r="AD25" s="2">
        <v>0</v>
      </c>
      <c r="AE25" s="2">
        <v>3.0000000000000001E-3</v>
      </c>
      <c r="AF25" s="2">
        <v>6.0000000000000001E-3</v>
      </c>
      <c r="AH25" s="2">
        <v>0.154</v>
      </c>
      <c r="AI25" s="2">
        <v>6.9000000000000006E-2</v>
      </c>
      <c r="AJ25" s="2">
        <v>6.2E-2</v>
      </c>
      <c r="AK25" s="2">
        <v>2.1999999999999999E-2</v>
      </c>
      <c r="AL25" s="2">
        <v>6.9000000000000006E-2</v>
      </c>
      <c r="AM25" s="2">
        <v>0.01</v>
      </c>
      <c r="AN25" s="2">
        <v>6.5000000000000002E-2</v>
      </c>
      <c r="AO25" s="2">
        <v>0.14599999999999999</v>
      </c>
      <c r="AP25" s="2">
        <v>7.0000000000000001E-3</v>
      </c>
      <c r="AQ25" s="2">
        <v>5.0000000000000001E-3</v>
      </c>
      <c r="AR25" s="2">
        <v>5.0000000000000001E-3</v>
      </c>
      <c r="AS25" s="2">
        <v>1.0999999999999999E-2</v>
      </c>
      <c r="AU25" s="2">
        <v>1.7623157445352999</v>
      </c>
      <c r="AV25" s="2">
        <v>8.3468130109235206E-2</v>
      </c>
      <c r="AW25" s="2">
        <v>0.27614618747052999</v>
      </c>
      <c r="AX25" s="2">
        <v>5.7135357340910402E-3</v>
      </c>
      <c r="AY25" s="2">
        <v>0.207273729314286</v>
      </c>
      <c r="AZ25" s="2">
        <v>2.68173573351817E-3</v>
      </c>
      <c r="BA25" s="2">
        <v>0.745030184304036</v>
      </c>
      <c r="BB25" s="2">
        <v>0.91433495165702205</v>
      </c>
      <c r="BC25" s="2">
        <v>3.2644129790244301E-2</v>
      </c>
      <c r="BD25" s="2">
        <v>4.02960832864827</v>
      </c>
      <c r="BF25" s="2">
        <v>0.23768425546469399</v>
      </c>
      <c r="BG25" s="2">
        <v>3.8461932005836003E-2</v>
      </c>
      <c r="BI25" s="2">
        <v>3.2644129790244301E-2</v>
      </c>
      <c r="BJ25" s="2">
        <v>5.8178022155916899E-3</v>
      </c>
      <c r="BK25" s="2">
        <v>0.11593322662455099</v>
      </c>
      <c r="BL25" s="2">
        <v>5.7135357340910402E-3</v>
      </c>
      <c r="BM25" s="2">
        <v>0.786870387082788</v>
      </c>
      <c r="BN25" s="2">
        <v>8.2716763267766599E-2</v>
      </c>
      <c r="BO25" s="2">
        <v>1.02969584471503</v>
      </c>
      <c r="BQ25" s="2">
        <v>47.307000000000002</v>
      </c>
      <c r="BR25" s="2">
        <v>2.9790000000000001</v>
      </c>
      <c r="BS25" s="2">
        <v>6.29</v>
      </c>
      <c r="BT25" s="2">
        <v>0.19400000000000001</v>
      </c>
      <c r="BU25" s="2">
        <v>3.1688741875565598</v>
      </c>
      <c r="BV25" s="2">
        <v>3.8024979865413799</v>
      </c>
      <c r="BW25" s="2">
        <v>8.5000000000000006E-2</v>
      </c>
      <c r="BX25" s="2">
        <v>13.414999999999999</v>
      </c>
      <c r="BY25" s="2">
        <v>22.91</v>
      </c>
      <c r="BZ25" s="2">
        <v>0.45200000000000001</v>
      </c>
      <c r="CA25" s="2">
        <v>100.603372174097</v>
      </c>
      <c r="CC25" s="2">
        <v>0.35448907004344299</v>
      </c>
      <c r="CD25" s="2">
        <v>0.32282281746708302</v>
      </c>
      <c r="CF25" s="2">
        <v>1.74936678784012</v>
      </c>
      <c r="CG25" s="2">
        <v>8.2854831836457504E-2</v>
      </c>
      <c r="CH25" s="2">
        <v>0.27411714980563701</v>
      </c>
      <c r="CI25" s="2">
        <v>5.6715544222707501E-3</v>
      </c>
      <c r="CJ25" s="2">
        <v>8.8172327134936099E-2</v>
      </c>
      <c r="CK25" s="2">
        <v>0.117578418257051</v>
      </c>
      <c r="CL25" s="2">
        <v>2.6620311601527301E-3</v>
      </c>
      <c r="CM25" s="2">
        <v>0.73955593054271396</v>
      </c>
      <c r="CN25" s="2">
        <v>0.90761669828465497</v>
      </c>
      <c r="CO25" s="2">
        <v>3.2404270716002603E-2</v>
      </c>
      <c r="CP25" s="2">
        <f t="shared" si="0"/>
        <v>0.42853952712032289</v>
      </c>
      <c r="CR25" s="2">
        <v>9.8634797090920608E-3</v>
      </c>
      <c r="CS25" s="2">
        <v>9.9821213290342704E-3</v>
      </c>
      <c r="CT25" s="2">
        <v>4.7856910793793998E-2</v>
      </c>
      <c r="CV25" s="2">
        <v>5.92166572965412E-2</v>
      </c>
      <c r="CW25" s="2">
        <v>0.14805707201774401</v>
      </c>
      <c r="CY25" s="2">
        <v>6.6763336322140402E-3</v>
      </c>
      <c r="CZ25" s="2">
        <v>6.7441024669458701E-3</v>
      </c>
      <c r="DA25" s="2">
        <v>3.1904607195862501E-2</v>
      </c>
      <c r="DC25" s="2">
        <v>0.25063321215987899</v>
      </c>
      <c r="DD25" s="2">
        <v>2.3483937645758301E-2</v>
      </c>
      <c r="DF25" s="2">
        <v>2.3483937645758301E-2</v>
      </c>
      <c r="DG25" s="2">
        <v>8.9203330702442608E-3</v>
      </c>
      <c r="DH25" s="2">
        <v>0</v>
      </c>
      <c r="DI25" s="2">
        <v>7.9251994064691897E-2</v>
      </c>
      <c r="DJ25" s="2">
        <v>0</v>
      </c>
      <c r="DK25" s="2">
        <v>8.2854831836457504E-2</v>
      </c>
      <c r="DL25" s="2">
        <v>5.6715544222707501E-3</v>
      </c>
      <c r="DM25" s="2">
        <v>0.739838317961235</v>
      </c>
      <c r="DN25" s="2">
        <v>5.9979030999341799E-2</v>
      </c>
      <c r="DO25" s="2">
        <v>0.999999999999999</v>
      </c>
    </row>
    <row r="26" spans="1:119" s="42" customFormat="1" x14ac:dyDescent="0.25">
      <c r="A26" s="32" t="s">
        <v>149</v>
      </c>
      <c r="C26" s="14">
        <f>((C21*3)+(C22*5)+(C23*5)+(C24*5)+(C25*3))/(3+5+5+5+3)</f>
        <v>0.42000000000000004</v>
      </c>
      <c r="D26" s="14">
        <f>((D21*3)+(D22*5)+(D23*5)+(D24*5)+(D25*3))/(3+5+5+5+3)</f>
        <v>0.03</v>
      </c>
      <c r="F26" s="20">
        <f>((F21*3)+(F22*5)+(F23*5)+(F24*5)+(F25*3))/(3+5+5+5+3)</f>
        <v>47.612000000000002</v>
      </c>
      <c r="G26" s="20">
        <f t="shared" ref="G26:BR26" si="191">((G21*3)+(G22*5)+(G23*5)+(G24*5)+(G25*3))/(3+5+5+5+3)</f>
        <v>2.8141428571428571</v>
      </c>
      <c r="H26" s="20">
        <f t="shared" si="191"/>
        <v>5.9695714285714292</v>
      </c>
      <c r="I26" s="20">
        <f t="shared" si="191"/>
        <v>4.3333333333333335E-2</v>
      </c>
      <c r="J26" s="20">
        <f t="shared" si="191"/>
        <v>6.7615714285714281</v>
      </c>
      <c r="K26" s="20">
        <f t="shared" si="191"/>
        <v>0.11433333333333333</v>
      </c>
      <c r="L26" s="20">
        <f t="shared" si="191"/>
        <v>13.448476190476191</v>
      </c>
      <c r="M26" s="20">
        <f t="shared" si="191"/>
        <v>22.75152380952381</v>
      </c>
      <c r="N26" s="20">
        <f t="shared" si="191"/>
        <v>0.49152380952380947</v>
      </c>
      <c r="O26" s="20">
        <f t="shared" si="191"/>
        <v>0</v>
      </c>
      <c r="P26" s="20">
        <f t="shared" si="191"/>
        <v>1.9952380952380951E-2</v>
      </c>
      <c r="Q26" s="20">
        <f t="shared" si="191"/>
        <v>1.261904761904762E-2</v>
      </c>
      <c r="R26" s="20">
        <f t="shared" si="191"/>
        <v>100.03838095238095</v>
      </c>
      <c r="S26" s="48">
        <f>SUM(S21:S25)</f>
        <v>22</v>
      </c>
      <c r="T26" s="20"/>
      <c r="U26" s="20">
        <f t="shared" si="191"/>
        <v>0.69333333333333336</v>
      </c>
      <c r="V26" s="20">
        <f t="shared" si="191"/>
        <v>0.25757142857142862</v>
      </c>
      <c r="W26" s="20">
        <f t="shared" si="191"/>
        <v>0.5754285714285714</v>
      </c>
      <c r="X26" s="20">
        <f t="shared" si="191"/>
        <v>2.6333333333333337E-2</v>
      </c>
      <c r="Y26" s="20">
        <f t="shared" si="191"/>
        <v>0.12295238095238095</v>
      </c>
      <c r="Z26" s="20">
        <f t="shared" si="191"/>
        <v>1.2666666666666668E-2</v>
      </c>
      <c r="AA26" s="20">
        <f t="shared" si="191"/>
        <v>0.28595238095238096</v>
      </c>
      <c r="AB26" s="20">
        <f t="shared" si="191"/>
        <v>0.15204761904761904</v>
      </c>
      <c r="AC26" s="20">
        <f t="shared" si="191"/>
        <v>3.6476190476190475E-2</v>
      </c>
      <c r="AD26" s="20">
        <f t="shared" si="191"/>
        <v>2.9523809523809529E-3</v>
      </c>
      <c r="AE26" s="20">
        <f t="shared" si="191"/>
        <v>3.4761904761904765E-3</v>
      </c>
      <c r="AF26" s="20">
        <f t="shared" si="191"/>
        <v>1.1095238095238094E-2</v>
      </c>
      <c r="AG26" s="20"/>
      <c r="AH26" s="20">
        <f t="shared" si="191"/>
        <v>0.15447619047619046</v>
      </c>
      <c r="AI26" s="20">
        <f t="shared" si="191"/>
        <v>6.7666666666666681E-2</v>
      </c>
      <c r="AJ26" s="20">
        <f t="shared" si="191"/>
        <v>6.0714285714285707E-2</v>
      </c>
      <c r="AK26" s="20">
        <f t="shared" si="191"/>
        <v>1.5428571428571429E-2</v>
      </c>
      <c r="AL26" s="20">
        <f t="shared" si="191"/>
        <v>6.938095238095239E-2</v>
      </c>
      <c r="AM26" s="20">
        <f t="shared" si="191"/>
        <v>0.01</v>
      </c>
      <c r="AN26" s="20">
        <f t="shared" si="191"/>
        <v>6.5476190476190493E-2</v>
      </c>
      <c r="AO26" s="20">
        <f t="shared" si="191"/>
        <v>0.14514285714285716</v>
      </c>
      <c r="AP26" s="20">
        <f t="shared" si="191"/>
        <v>7.3809523809523813E-3</v>
      </c>
      <c r="AQ26" s="20">
        <f t="shared" si="191"/>
        <v>8.571428571428571E-4</v>
      </c>
      <c r="AR26" s="20">
        <f t="shared" si="191"/>
        <v>5.0000000000000001E-3</v>
      </c>
      <c r="AS26" s="20">
        <f t="shared" si="191"/>
        <v>1.2095238095238095E-2</v>
      </c>
      <c r="AT26" s="20"/>
      <c r="AU26" s="20">
        <f t="shared" si="191"/>
        <v>1.7775364698929164</v>
      </c>
      <c r="AV26" s="20">
        <f t="shared" si="191"/>
        <v>7.9021205017285795E-2</v>
      </c>
      <c r="AW26" s="20">
        <f t="shared" si="191"/>
        <v>0.26265526504631048</v>
      </c>
      <c r="AX26" s="20">
        <f t="shared" si="191"/>
        <v>1.2775494175275444E-3</v>
      </c>
      <c r="AY26" s="20">
        <f t="shared" si="191"/>
        <v>0.21108308299591783</v>
      </c>
      <c r="AZ26" s="20">
        <f t="shared" si="191"/>
        <v>3.6152738775413382E-3</v>
      </c>
      <c r="BA26" s="20">
        <f t="shared" si="191"/>
        <v>0.7485126729034296</v>
      </c>
      <c r="BB26" s="20">
        <f t="shared" si="191"/>
        <v>0.90998565125696373</v>
      </c>
      <c r="BC26" s="20">
        <f t="shared" si="191"/>
        <v>3.5577494899945904E-2</v>
      </c>
      <c r="BD26" s="20">
        <f t="shared" si="191"/>
        <v>4.0292646653078403</v>
      </c>
      <c r="BE26" s="20"/>
      <c r="BF26" s="20">
        <f t="shared" si="191"/>
        <v>0.22246353010707748</v>
      </c>
      <c r="BG26" s="20">
        <f t="shared" si="191"/>
        <v>4.0191734939232893E-2</v>
      </c>
      <c r="BH26" s="20"/>
      <c r="BI26" s="20">
        <f t="shared" si="191"/>
        <v>3.5485477367395095E-2</v>
      </c>
      <c r="BJ26" s="20">
        <f t="shared" si="191"/>
        <v>4.7062575718377674E-3</v>
      </c>
      <c r="BK26" s="20">
        <f t="shared" si="191"/>
        <v>0.10887863626761976</v>
      </c>
      <c r="BL26" s="20">
        <f t="shared" si="191"/>
        <v>1.2775494175275444E-3</v>
      </c>
      <c r="BM26" s="20">
        <f t="shared" si="191"/>
        <v>0.79512320799997838</v>
      </c>
      <c r="BN26" s="20">
        <f t="shared" si="191"/>
        <v>8.2236273949684718E-2</v>
      </c>
      <c r="BO26" s="20">
        <f t="shared" si="191"/>
        <v>1.02770740257404</v>
      </c>
      <c r="BP26" s="20"/>
      <c r="BQ26" s="20">
        <f t="shared" si="191"/>
        <v>47.612000000000002</v>
      </c>
      <c r="BR26" s="20">
        <f t="shared" si="191"/>
        <v>2.8141428571428571</v>
      </c>
      <c r="BS26" s="20">
        <f t="shared" ref="BS26:DO26" si="192">((BS21*3)+(BS22*5)+(BS23*5)+(BS24*5)+(BS25*3))/(3+5+5+5+3)</f>
        <v>5.9695714285714292</v>
      </c>
      <c r="BT26" s="20">
        <f t="shared" si="192"/>
        <v>4.3333333333333335E-2</v>
      </c>
      <c r="BU26" s="20">
        <f t="shared" si="192"/>
        <v>3.1252324920044279</v>
      </c>
      <c r="BV26" s="20">
        <f t="shared" si="192"/>
        <v>3.9493402650652323</v>
      </c>
      <c r="BW26" s="20">
        <f t="shared" si="192"/>
        <v>0.11433333333333333</v>
      </c>
      <c r="BX26" s="20">
        <f t="shared" si="192"/>
        <v>13.448476190476191</v>
      </c>
      <c r="BY26" s="20">
        <f t="shared" si="192"/>
        <v>22.75152380952381</v>
      </c>
      <c r="BZ26" s="20">
        <f t="shared" si="192"/>
        <v>0.49152380952380947</v>
      </c>
      <c r="CA26" s="20">
        <f t="shared" si="192"/>
        <v>100.31947751897381</v>
      </c>
      <c r="CB26" s="20"/>
      <c r="CC26" s="20">
        <f t="shared" si="192"/>
        <v>0.34118209261964211</v>
      </c>
      <c r="CD26" s="20">
        <f t="shared" si="192"/>
        <v>0.3006535712479429</v>
      </c>
      <c r="CE26" s="20"/>
      <c r="CF26" s="20">
        <f t="shared" si="192"/>
        <v>1.7646338175744547</v>
      </c>
      <c r="CG26" s="20">
        <f t="shared" si="192"/>
        <v>7.8445562303640276E-2</v>
      </c>
      <c r="CH26" s="20">
        <f t="shared" si="192"/>
        <v>0.26073780571321348</v>
      </c>
      <c r="CI26" s="20">
        <f t="shared" si="192"/>
        <v>1.2681737681632835E-3</v>
      </c>
      <c r="CJ26" s="20">
        <f t="shared" si="192"/>
        <v>8.7153712027302932E-2</v>
      </c>
      <c r="CK26" s="20">
        <f t="shared" si="192"/>
        <v>0.12239606358952046</v>
      </c>
      <c r="CL26" s="20">
        <f t="shared" si="192"/>
        <v>3.5890917383123505E-3</v>
      </c>
      <c r="CM26" s="20">
        <f t="shared" si="192"/>
        <v>0.74308123708145912</v>
      </c>
      <c r="CN26" s="20">
        <f t="shared" si="192"/>
        <v>0.9033760849390472</v>
      </c>
      <c r="CO26" s="20">
        <f t="shared" si="192"/>
        <v>3.5318451264879099E-2</v>
      </c>
      <c r="CP26" s="20">
        <f t="shared" si="192"/>
        <v>0.41594447193356521</v>
      </c>
      <c r="CQ26" s="20"/>
      <c r="CR26" s="20">
        <f t="shared" si="192"/>
        <v>9.5143203028175607E-3</v>
      </c>
      <c r="CS26" s="20">
        <f t="shared" si="192"/>
        <v>9.3172798760874555E-3</v>
      </c>
      <c r="CT26" s="20">
        <f t="shared" si="192"/>
        <v>4.4689018940689607E-2</v>
      </c>
      <c r="CU26" s="20"/>
      <c r="CV26" s="20">
        <f t="shared" si="192"/>
        <v>5.8529330615691808E-2</v>
      </c>
      <c r="CW26" s="20">
        <f t="shared" si="192"/>
        <v>0.15255375238022589</v>
      </c>
      <c r="CX26" s="20"/>
      <c r="CY26" s="20">
        <f t="shared" si="192"/>
        <v>6.4367866112924428E-3</v>
      </c>
      <c r="CZ26" s="20">
        <f t="shared" si="192"/>
        <v>6.2106260406416796E-3</v>
      </c>
      <c r="DA26" s="20">
        <f t="shared" si="192"/>
        <v>2.9799091651660795E-2</v>
      </c>
      <c r="DB26" s="20"/>
      <c r="DC26" s="20">
        <f t="shared" si="192"/>
        <v>0.23536618242554025</v>
      </c>
      <c r="DD26" s="20">
        <f t="shared" si="192"/>
        <v>2.5371623287673388E-2</v>
      </c>
      <c r="DE26" s="20"/>
      <c r="DF26" s="20">
        <f t="shared" si="192"/>
        <v>2.5371623287673388E-2</v>
      </c>
      <c r="DG26" s="20">
        <f t="shared" si="192"/>
        <v>9.9468279772056654E-3</v>
      </c>
      <c r="DH26" s="20">
        <f t="shared" si="192"/>
        <v>0</v>
      </c>
      <c r="DI26" s="20">
        <f t="shared" si="192"/>
        <v>7.7206884050097249E-2</v>
      </c>
      <c r="DJ26" s="20">
        <f t="shared" si="192"/>
        <v>0</v>
      </c>
      <c r="DK26" s="20">
        <f t="shared" si="192"/>
        <v>7.8445562303640276E-2</v>
      </c>
      <c r="DL26" s="20">
        <f t="shared" si="192"/>
        <v>1.2681737681632835E-3</v>
      </c>
      <c r="DM26" s="20">
        <f t="shared" si="192"/>
        <v>0.74645546481714653</v>
      </c>
      <c r="DN26" s="20">
        <f t="shared" si="192"/>
        <v>6.1305463796073004E-2</v>
      </c>
      <c r="DO26" s="20">
        <f t="shared" si="192"/>
        <v>0.99999999999999944</v>
      </c>
    </row>
    <row r="27" spans="1:119" s="42" customFormat="1" x14ac:dyDescent="0.25">
      <c r="A27" s="32"/>
      <c r="C27" s="14"/>
      <c r="D27" s="14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8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</row>
    <row r="28" spans="1:119" x14ac:dyDescent="0.25">
      <c r="A28" s="3" t="s">
        <v>13</v>
      </c>
      <c r="B28">
        <v>1</v>
      </c>
      <c r="C28" s="1">
        <v>0.03</v>
      </c>
      <c r="D28" s="1">
        <v>0.02</v>
      </c>
      <c r="F28" s="2">
        <v>54.878999999999998</v>
      </c>
      <c r="G28" s="2">
        <v>0.02</v>
      </c>
      <c r="H28" s="2">
        <v>0.54800000000000004</v>
      </c>
      <c r="I28" s="2">
        <v>0.55500000000000005</v>
      </c>
      <c r="J28" s="2">
        <v>3.3849999999999998</v>
      </c>
      <c r="K28" s="2">
        <v>0.10299999999999999</v>
      </c>
      <c r="L28" s="2">
        <v>16.087</v>
      </c>
      <c r="M28" s="2">
        <v>25.02</v>
      </c>
      <c r="N28" s="2">
        <v>0.30299999999999999</v>
      </c>
      <c r="O28" s="2">
        <v>0</v>
      </c>
      <c r="P28" s="2">
        <v>8.9999999999999993E-3</v>
      </c>
      <c r="Q28" s="2">
        <v>5.2999999999999999E-2</v>
      </c>
      <c r="R28" s="2">
        <v>100.962</v>
      </c>
      <c r="S28" s="47">
        <v>6</v>
      </c>
      <c r="U28" s="2">
        <v>0.16</v>
      </c>
      <c r="V28" s="2">
        <v>1.7999999999999999E-2</v>
      </c>
      <c r="W28" s="2">
        <v>0.153</v>
      </c>
      <c r="X28" s="2">
        <v>0.41899999999999998</v>
      </c>
      <c r="Y28" s="2">
        <v>0.26400000000000001</v>
      </c>
      <c r="Z28" s="2">
        <v>1.7000000000000001E-2</v>
      </c>
      <c r="AA28" s="2">
        <v>0.13800000000000001</v>
      </c>
      <c r="AB28" s="2">
        <v>0.21099999999999999</v>
      </c>
      <c r="AC28" s="2">
        <v>0.121</v>
      </c>
      <c r="AD28" s="2">
        <v>1E-3</v>
      </c>
      <c r="AE28" s="2">
        <v>5.0000000000000001E-3</v>
      </c>
      <c r="AF28" s="2">
        <v>1.4E-2</v>
      </c>
      <c r="AH28" s="2">
        <v>0.16400000000000001</v>
      </c>
      <c r="AI28" s="2">
        <v>1.2999999999999999E-2</v>
      </c>
      <c r="AJ28" s="2">
        <v>2.5000000000000001E-2</v>
      </c>
      <c r="AK28" s="2">
        <v>2.5000000000000001E-2</v>
      </c>
      <c r="AL28" s="2">
        <v>0.05</v>
      </c>
      <c r="AM28" s="2">
        <v>0.01</v>
      </c>
      <c r="AN28" s="2">
        <v>7.0999999999999994E-2</v>
      </c>
      <c r="AO28" s="2">
        <v>0.153</v>
      </c>
      <c r="AP28" s="2">
        <v>7.0000000000000001E-3</v>
      </c>
      <c r="AQ28" s="2">
        <v>8.0000000000000002E-3</v>
      </c>
      <c r="AR28" s="2">
        <v>8.9999999999999993E-3</v>
      </c>
      <c r="AS28" s="2">
        <v>1.2E-2</v>
      </c>
      <c r="AU28" s="2">
        <v>1.99060778516321</v>
      </c>
      <c r="AV28" s="2">
        <v>5.4563393465992E-4</v>
      </c>
      <c r="AW28" s="2">
        <v>2.3425569642945902E-2</v>
      </c>
      <c r="AX28" s="2">
        <v>1.59153940909613E-2</v>
      </c>
      <c r="AY28" s="2">
        <v>0.102669473209218</v>
      </c>
      <c r="AZ28" s="2">
        <v>3.1641384170886201E-3</v>
      </c>
      <c r="BA28" s="2">
        <v>0.869920266720975</v>
      </c>
      <c r="BB28" s="2">
        <v>0.97227413720566402</v>
      </c>
      <c r="BC28" s="2">
        <v>2.1307401300890899E-2</v>
      </c>
      <c r="BD28" s="2">
        <v>3.9998297996856098</v>
      </c>
      <c r="BF28" s="2">
        <v>9.3922148367866498E-3</v>
      </c>
      <c r="BG28" s="2">
        <v>1.40333548061592E-2</v>
      </c>
      <c r="BI28" s="2">
        <v>1.40333548061592E-2</v>
      </c>
      <c r="BJ28" s="2">
        <v>0</v>
      </c>
      <c r="BK28" s="2">
        <v>4.6961074183933197E-3</v>
      </c>
      <c r="BL28" s="2">
        <v>1.59153940909613E-2</v>
      </c>
      <c r="BM28" s="2">
        <v>0.95166263569631004</v>
      </c>
      <c r="BN28" s="2">
        <v>1.0463552116942099E-2</v>
      </c>
      <c r="BO28" s="2">
        <v>0.99677104412876605</v>
      </c>
      <c r="BQ28" s="2">
        <v>54.878999999999998</v>
      </c>
      <c r="BR28" s="2">
        <v>0.02</v>
      </c>
      <c r="BS28" s="2">
        <v>0.54800000000000004</v>
      </c>
      <c r="BT28" s="2">
        <v>0.55500000000000005</v>
      </c>
      <c r="BU28" s="2">
        <v>0</v>
      </c>
      <c r="BV28" s="2">
        <v>3.3849999999999998</v>
      </c>
      <c r="BW28" s="2">
        <v>0.10299999999999999</v>
      </c>
      <c r="BX28" s="2">
        <v>16.087</v>
      </c>
      <c r="BY28" s="2">
        <v>25.02</v>
      </c>
      <c r="BZ28" s="2">
        <v>0.30299999999999999</v>
      </c>
      <c r="CA28" s="2">
        <v>100.899999999999</v>
      </c>
      <c r="CC28" s="2">
        <v>0</v>
      </c>
      <c r="CD28" s="2">
        <v>0.17497111323616299</v>
      </c>
      <c r="CF28" s="2">
        <v>1.9906924892850899</v>
      </c>
      <c r="CG28" s="2">
        <v>5.4565715241464098E-4</v>
      </c>
      <c r="CH28" s="2">
        <v>2.3426566445189301E-2</v>
      </c>
      <c r="CI28" s="2">
        <v>1.5916071321046901E-2</v>
      </c>
      <c r="CJ28" s="2">
        <v>0</v>
      </c>
      <c r="CK28" s="2">
        <v>0.10267384198926501</v>
      </c>
      <c r="CL28" s="2">
        <v>3.1642730571558998E-3</v>
      </c>
      <c r="CM28" s="2">
        <v>0.86995728347176104</v>
      </c>
      <c r="CN28" s="2">
        <v>0.97231550930700394</v>
      </c>
      <c r="CO28" s="2">
        <v>2.13083079710698E-2</v>
      </c>
      <c r="CP28" s="2">
        <f t="shared" si="0"/>
        <v>0</v>
      </c>
      <c r="CR28" s="2">
        <v>5.4156104036863903E-3</v>
      </c>
      <c r="CS28" s="2">
        <v>5.3072249433074202E-3</v>
      </c>
      <c r="CT28" s="2">
        <v>5.2326629084554398E-2</v>
      </c>
      <c r="CV28" s="2">
        <v>0</v>
      </c>
      <c r="CW28" s="2">
        <v>0.102669473209218</v>
      </c>
      <c r="CY28" s="2">
        <v>3.6097393598573E-3</v>
      </c>
      <c r="CZ28" s="2">
        <v>3.5590817766312502E-3</v>
      </c>
      <c r="DA28" s="2">
        <v>3.4831758112499098E-2</v>
      </c>
      <c r="DC28" s="2">
        <v>9.3075107149087604E-3</v>
      </c>
      <c r="DD28" s="2">
        <v>1.41190557302806E-2</v>
      </c>
      <c r="DF28" s="2">
        <v>1.41190557302806E-2</v>
      </c>
      <c r="DG28" s="2">
        <v>0</v>
      </c>
      <c r="DH28" s="2">
        <v>7.1892522407892602E-3</v>
      </c>
      <c r="DI28" s="2">
        <v>0</v>
      </c>
      <c r="DJ28" s="2">
        <v>0</v>
      </c>
      <c r="DK28" s="2">
        <v>0</v>
      </c>
      <c r="DL28" s="2">
        <v>1.5916071321046901E-2</v>
      </c>
      <c r="DM28" s="2">
        <v>0.95639943798595795</v>
      </c>
      <c r="DN28" s="2">
        <v>7.9006672059150802E-3</v>
      </c>
      <c r="DO28" s="2">
        <v>1.0015244844839899</v>
      </c>
    </row>
    <row r="29" spans="1:119" x14ac:dyDescent="0.25">
      <c r="A29" s="3" t="s">
        <v>13</v>
      </c>
      <c r="B29">
        <v>2</v>
      </c>
      <c r="C29" s="1">
        <v>0.03</v>
      </c>
      <c r="D29" s="1">
        <v>0.02</v>
      </c>
      <c r="F29" s="2">
        <v>54.924999999999997</v>
      </c>
      <c r="G29" s="2">
        <v>0</v>
      </c>
      <c r="H29" s="2">
        <v>0.56899999999999995</v>
      </c>
      <c r="I29" s="2">
        <v>0.27</v>
      </c>
      <c r="J29" s="2">
        <v>3.375</v>
      </c>
      <c r="K29" s="2">
        <v>0.107</v>
      </c>
      <c r="L29" s="2">
        <v>16.178999999999998</v>
      </c>
      <c r="M29" s="2">
        <v>25.071000000000002</v>
      </c>
      <c r="N29" s="2">
        <v>0.23899999999999999</v>
      </c>
      <c r="O29" s="2">
        <v>0</v>
      </c>
      <c r="P29" s="2">
        <v>1.7000000000000001E-2</v>
      </c>
      <c r="Q29" s="2">
        <v>5.7000000000000002E-2</v>
      </c>
      <c r="R29" s="2">
        <v>100.809</v>
      </c>
      <c r="S29" s="47">
        <v>6</v>
      </c>
      <c r="U29" s="2">
        <v>0.224</v>
      </c>
      <c r="V29" s="2">
        <v>3.2000000000000001E-2</v>
      </c>
      <c r="W29" s="2">
        <v>0.10100000000000001</v>
      </c>
      <c r="X29" s="2">
        <v>0.14899999999999999</v>
      </c>
      <c r="Y29" s="2">
        <v>0.36299999999999999</v>
      </c>
      <c r="Z29" s="2">
        <v>1.6E-2</v>
      </c>
      <c r="AA29" s="2">
        <v>0.17699999999999999</v>
      </c>
      <c r="AB29" s="2">
        <v>0.29199999999999998</v>
      </c>
      <c r="AC29" s="2">
        <v>6.3E-2</v>
      </c>
      <c r="AD29" s="2">
        <v>7.0000000000000001E-3</v>
      </c>
      <c r="AE29" s="2">
        <v>5.0000000000000001E-3</v>
      </c>
      <c r="AF29" s="2">
        <v>1.2999999999999999E-2</v>
      </c>
      <c r="AH29" s="2">
        <v>0.16400000000000001</v>
      </c>
      <c r="AI29" s="2">
        <v>0</v>
      </c>
      <c r="AJ29" s="2">
        <v>2.3E-2</v>
      </c>
      <c r="AK29" s="2">
        <v>2.4E-2</v>
      </c>
      <c r="AL29" s="2">
        <v>0.05</v>
      </c>
      <c r="AM29" s="2">
        <v>0.01</v>
      </c>
      <c r="AN29" s="2">
        <v>7.0999999999999994E-2</v>
      </c>
      <c r="AO29" s="2">
        <v>0.153</v>
      </c>
      <c r="AP29" s="2">
        <v>6.0000000000000001E-3</v>
      </c>
      <c r="AQ29" s="2">
        <v>0</v>
      </c>
      <c r="AR29" s="2">
        <v>5.0000000000000001E-3</v>
      </c>
      <c r="AS29" s="2">
        <v>1.0999999999999999E-2</v>
      </c>
      <c r="AU29" s="2">
        <v>1.99367031173843</v>
      </c>
      <c r="AV29" s="2">
        <v>0</v>
      </c>
      <c r="AW29" s="2">
        <v>2.4340283672728301E-2</v>
      </c>
      <c r="AX29" s="2">
        <v>7.7480416201102104E-3</v>
      </c>
      <c r="AY29" s="2">
        <v>0.102437791043889</v>
      </c>
      <c r="AZ29" s="2">
        <v>3.2893174854320998E-3</v>
      </c>
      <c r="BA29" s="2">
        <v>0.87550741571796198</v>
      </c>
      <c r="BB29" s="2">
        <v>0.97493767204484505</v>
      </c>
      <c r="BC29" s="2">
        <v>1.68185877257832E-2</v>
      </c>
      <c r="BD29" s="2">
        <v>3.9987221202636101</v>
      </c>
      <c r="BF29" s="2">
        <v>6.3296882615675402E-3</v>
      </c>
      <c r="BG29" s="2">
        <v>1.8010595411160801E-2</v>
      </c>
      <c r="BI29" s="2">
        <v>1.68185877257832E-2</v>
      </c>
      <c r="BJ29" s="2">
        <v>1.1920076853776001E-3</v>
      </c>
      <c r="BK29" s="2">
        <v>2.56884028809496E-3</v>
      </c>
      <c r="BL29" s="2">
        <v>7.7480416201102104E-3</v>
      </c>
      <c r="BM29" s="2">
        <v>0.96342878245126296</v>
      </c>
      <c r="BN29" s="2">
        <v>7.2582121552942002E-3</v>
      </c>
      <c r="BO29" s="2">
        <v>0.99901447192592296</v>
      </c>
      <c r="BQ29" s="2">
        <v>54.924999999999997</v>
      </c>
      <c r="BR29" s="2">
        <v>0</v>
      </c>
      <c r="BS29" s="2">
        <v>0.56899999999999995</v>
      </c>
      <c r="BT29" s="2">
        <v>0.27</v>
      </c>
      <c r="BU29" s="2">
        <v>0</v>
      </c>
      <c r="BV29" s="2">
        <v>3.375</v>
      </c>
      <c r="BW29" s="2">
        <v>0.107</v>
      </c>
      <c r="BX29" s="2">
        <v>16.178999999999998</v>
      </c>
      <c r="BY29" s="2">
        <v>25.071000000000002</v>
      </c>
      <c r="BZ29" s="2">
        <v>0.23899999999999999</v>
      </c>
      <c r="CA29" s="2">
        <v>100.73399999999999</v>
      </c>
      <c r="CC29" s="2">
        <v>0</v>
      </c>
      <c r="CD29" s="2">
        <v>0.14380761069065701</v>
      </c>
      <c r="CF29" s="2">
        <v>1.99430743300262</v>
      </c>
      <c r="CG29" s="2">
        <v>0</v>
      </c>
      <c r="CH29" s="2">
        <v>2.4348062146537699E-2</v>
      </c>
      <c r="CI29" s="2">
        <v>7.7505176774818598E-3</v>
      </c>
      <c r="CJ29" s="2">
        <v>0</v>
      </c>
      <c r="CK29" s="2">
        <v>0.102470527296491</v>
      </c>
      <c r="CL29" s="2">
        <v>3.2903686592908399E-3</v>
      </c>
      <c r="CM29" s="2">
        <v>0.875787203398114</v>
      </c>
      <c r="CN29" s="2">
        <v>0.97524923485363202</v>
      </c>
      <c r="CO29" s="2">
        <v>1.6823962475966601E-2</v>
      </c>
      <c r="CP29" s="2">
        <f t="shared" si="0"/>
        <v>0</v>
      </c>
      <c r="CR29" s="2">
        <v>4.3053789365880097E-3</v>
      </c>
      <c r="CS29" s="2">
        <v>4.3662345768059902E-3</v>
      </c>
      <c r="CT29" s="2">
        <v>4.1762109748425702E-2</v>
      </c>
      <c r="CV29" s="2">
        <v>0</v>
      </c>
      <c r="CW29" s="2">
        <v>0.102437791043889</v>
      </c>
      <c r="CY29" s="2">
        <v>2.85675129182027E-3</v>
      </c>
      <c r="CZ29" s="2">
        <v>2.99803029322531E-3</v>
      </c>
      <c r="DA29" s="2">
        <v>2.7672579142905499E-2</v>
      </c>
      <c r="DC29" s="2">
        <v>5.69256699737685E-3</v>
      </c>
      <c r="DD29" s="2">
        <v>1.8655495149160799E-2</v>
      </c>
      <c r="DF29" s="2">
        <v>1.6823962475966601E-2</v>
      </c>
      <c r="DG29" s="2">
        <v>0</v>
      </c>
      <c r="DH29" s="2">
        <v>0</v>
      </c>
      <c r="DI29" s="2">
        <v>0</v>
      </c>
      <c r="DJ29" s="2">
        <v>1.8315326731941899E-3</v>
      </c>
      <c r="DK29" s="2">
        <v>0</v>
      </c>
      <c r="DL29" s="2">
        <v>7.7505176774818598E-3</v>
      </c>
      <c r="DM29" s="2">
        <v>0.96566718450295597</v>
      </c>
      <c r="DN29" s="2">
        <v>7.9404574254702803E-3</v>
      </c>
      <c r="DO29" s="2">
        <v>1.00001365475506</v>
      </c>
    </row>
    <row r="30" spans="1:119" s="42" customFormat="1" x14ac:dyDescent="0.25">
      <c r="A30" s="32" t="s">
        <v>13</v>
      </c>
      <c r="C30" s="14">
        <f>AVERAGE(C28:C29)</f>
        <v>0.03</v>
      </c>
      <c r="D30" s="14">
        <f>AVERAGE(D28:D29)</f>
        <v>0.02</v>
      </c>
      <c r="F30" s="20">
        <f>AVERAGE(F28:F29)</f>
        <v>54.902000000000001</v>
      </c>
      <c r="G30" s="20">
        <f t="shared" ref="G30:BR30" si="193">AVERAGE(G28:G29)</f>
        <v>0.01</v>
      </c>
      <c r="H30" s="20">
        <f t="shared" si="193"/>
        <v>0.5585</v>
      </c>
      <c r="I30" s="20">
        <f t="shared" si="193"/>
        <v>0.41250000000000003</v>
      </c>
      <c r="J30" s="20">
        <f t="shared" si="193"/>
        <v>3.38</v>
      </c>
      <c r="K30" s="20">
        <f t="shared" si="193"/>
        <v>0.105</v>
      </c>
      <c r="L30" s="20">
        <f t="shared" si="193"/>
        <v>16.132999999999999</v>
      </c>
      <c r="M30" s="20">
        <f t="shared" si="193"/>
        <v>25.045500000000001</v>
      </c>
      <c r="N30" s="20">
        <f t="shared" si="193"/>
        <v>0.27100000000000002</v>
      </c>
      <c r="O30" s="20">
        <f t="shared" si="193"/>
        <v>0</v>
      </c>
      <c r="P30" s="20">
        <f t="shared" si="193"/>
        <v>1.3000000000000001E-2</v>
      </c>
      <c r="Q30" s="20">
        <f t="shared" si="193"/>
        <v>5.5E-2</v>
      </c>
      <c r="R30" s="20">
        <f t="shared" si="193"/>
        <v>100.88550000000001</v>
      </c>
      <c r="S30" s="48">
        <f>SUM(S28:S29)</f>
        <v>12</v>
      </c>
      <c r="T30" s="20"/>
      <c r="U30" s="20">
        <f t="shared" si="193"/>
        <v>0.192</v>
      </c>
      <c r="V30" s="20">
        <f t="shared" si="193"/>
        <v>2.5000000000000001E-2</v>
      </c>
      <c r="W30" s="20">
        <f t="shared" si="193"/>
        <v>0.127</v>
      </c>
      <c r="X30" s="20">
        <f t="shared" si="193"/>
        <v>0.28399999999999997</v>
      </c>
      <c r="Y30" s="20">
        <f t="shared" si="193"/>
        <v>0.3135</v>
      </c>
      <c r="Z30" s="20">
        <f t="shared" si="193"/>
        <v>1.6500000000000001E-2</v>
      </c>
      <c r="AA30" s="20">
        <f t="shared" si="193"/>
        <v>0.1575</v>
      </c>
      <c r="AB30" s="20">
        <f t="shared" si="193"/>
        <v>0.2515</v>
      </c>
      <c r="AC30" s="20">
        <f t="shared" si="193"/>
        <v>9.1999999999999998E-2</v>
      </c>
      <c r="AD30" s="20">
        <f t="shared" si="193"/>
        <v>4.0000000000000001E-3</v>
      </c>
      <c r="AE30" s="20">
        <f t="shared" si="193"/>
        <v>5.0000000000000001E-3</v>
      </c>
      <c r="AF30" s="20">
        <f t="shared" si="193"/>
        <v>1.35E-2</v>
      </c>
      <c r="AG30" s="20"/>
      <c r="AH30" s="20">
        <f t="shared" si="193"/>
        <v>0.16400000000000001</v>
      </c>
      <c r="AI30" s="20">
        <f t="shared" si="193"/>
        <v>6.4999999999999997E-3</v>
      </c>
      <c r="AJ30" s="20">
        <f t="shared" si="193"/>
        <v>2.4E-2</v>
      </c>
      <c r="AK30" s="20">
        <f t="shared" si="193"/>
        <v>2.4500000000000001E-2</v>
      </c>
      <c r="AL30" s="20">
        <f t="shared" si="193"/>
        <v>0.05</v>
      </c>
      <c r="AM30" s="20">
        <f t="shared" si="193"/>
        <v>0.01</v>
      </c>
      <c r="AN30" s="20">
        <f t="shared" si="193"/>
        <v>7.0999999999999994E-2</v>
      </c>
      <c r="AO30" s="20">
        <f t="shared" si="193"/>
        <v>0.153</v>
      </c>
      <c r="AP30" s="20">
        <f t="shared" si="193"/>
        <v>6.5000000000000006E-3</v>
      </c>
      <c r="AQ30" s="20">
        <f t="shared" si="193"/>
        <v>4.0000000000000001E-3</v>
      </c>
      <c r="AR30" s="20">
        <f t="shared" si="193"/>
        <v>6.9999999999999993E-3</v>
      </c>
      <c r="AS30" s="20">
        <f t="shared" si="193"/>
        <v>1.15E-2</v>
      </c>
      <c r="AT30" s="20"/>
      <c r="AU30" s="20">
        <f t="shared" si="193"/>
        <v>1.9921390484508201</v>
      </c>
      <c r="AV30" s="20">
        <f t="shared" si="193"/>
        <v>2.7281696732996E-4</v>
      </c>
      <c r="AW30" s="20">
        <f t="shared" si="193"/>
        <v>2.3882926657837103E-2</v>
      </c>
      <c r="AX30" s="20">
        <f t="shared" si="193"/>
        <v>1.1831717855535755E-2</v>
      </c>
      <c r="AY30" s="20">
        <f t="shared" si="193"/>
        <v>0.1025536321265535</v>
      </c>
      <c r="AZ30" s="20">
        <f t="shared" si="193"/>
        <v>3.22672795126036E-3</v>
      </c>
      <c r="BA30" s="20">
        <f t="shared" si="193"/>
        <v>0.87271384121946849</v>
      </c>
      <c r="BB30" s="20">
        <f t="shared" si="193"/>
        <v>0.97360590462525454</v>
      </c>
      <c r="BC30" s="20">
        <f t="shared" si="193"/>
        <v>1.906299451333705E-2</v>
      </c>
      <c r="BD30" s="20">
        <f t="shared" si="193"/>
        <v>3.9992759599746099</v>
      </c>
      <c r="BE30" s="20"/>
      <c r="BF30" s="20">
        <f t="shared" si="193"/>
        <v>7.8609515491770941E-3</v>
      </c>
      <c r="BG30" s="20">
        <f t="shared" si="193"/>
        <v>1.6021975108659998E-2</v>
      </c>
      <c r="BH30" s="20"/>
      <c r="BI30" s="20">
        <f t="shared" si="193"/>
        <v>1.54259712659712E-2</v>
      </c>
      <c r="BJ30" s="20">
        <f t="shared" si="193"/>
        <v>5.9600384268880004E-4</v>
      </c>
      <c r="BK30" s="20">
        <f t="shared" si="193"/>
        <v>3.6324738532441401E-3</v>
      </c>
      <c r="BL30" s="20">
        <f t="shared" si="193"/>
        <v>1.1831717855535755E-2</v>
      </c>
      <c r="BM30" s="20">
        <f t="shared" si="193"/>
        <v>0.95754570907378644</v>
      </c>
      <c r="BN30" s="20">
        <f t="shared" si="193"/>
        <v>8.8608821361181502E-3</v>
      </c>
      <c r="BO30" s="20">
        <f t="shared" si="193"/>
        <v>0.99789275802734445</v>
      </c>
      <c r="BP30" s="20"/>
      <c r="BQ30" s="20">
        <f t="shared" si="193"/>
        <v>54.902000000000001</v>
      </c>
      <c r="BR30" s="20">
        <f t="shared" si="193"/>
        <v>0.01</v>
      </c>
      <c r="BS30" s="20">
        <f t="shared" ref="BS30:DO30" si="194">AVERAGE(BS28:BS29)</f>
        <v>0.5585</v>
      </c>
      <c r="BT30" s="20">
        <f t="shared" si="194"/>
        <v>0.41250000000000003</v>
      </c>
      <c r="BU30" s="20">
        <f t="shared" si="194"/>
        <v>0</v>
      </c>
      <c r="BV30" s="20">
        <f t="shared" si="194"/>
        <v>3.38</v>
      </c>
      <c r="BW30" s="20">
        <f t="shared" si="194"/>
        <v>0.105</v>
      </c>
      <c r="BX30" s="20">
        <f t="shared" si="194"/>
        <v>16.132999999999999</v>
      </c>
      <c r="BY30" s="20">
        <f t="shared" si="194"/>
        <v>25.045500000000001</v>
      </c>
      <c r="BZ30" s="20">
        <f t="shared" si="194"/>
        <v>0.27100000000000002</v>
      </c>
      <c r="CA30" s="20">
        <f t="shared" si="194"/>
        <v>100.8169999999995</v>
      </c>
      <c r="CB30" s="20"/>
      <c r="CC30" s="20">
        <f t="shared" si="194"/>
        <v>0</v>
      </c>
      <c r="CD30" s="20">
        <f t="shared" si="194"/>
        <v>0.15938936196341</v>
      </c>
      <c r="CE30" s="20"/>
      <c r="CF30" s="20">
        <f t="shared" si="194"/>
        <v>1.992499961143855</v>
      </c>
      <c r="CG30" s="20">
        <f t="shared" si="194"/>
        <v>2.7282857620732049E-4</v>
      </c>
      <c r="CH30" s="20">
        <f t="shared" si="194"/>
        <v>2.38873142958635E-2</v>
      </c>
      <c r="CI30" s="20">
        <f t="shared" si="194"/>
        <v>1.1833294499264381E-2</v>
      </c>
      <c r="CJ30" s="20">
        <f t="shared" si="194"/>
        <v>0</v>
      </c>
      <c r="CK30" s="20">
        <f t="shared" si="194"/>
        <v>0.10257218464287801</v>
      </c>
      <c r="CL30" s="20">
        <f t="shared" si="194"/>
        <v>3.2273208582233696E-3</v>
      </c>
      <c r="CM30" s="20">
        <f t="shared" si="194"/>
        <v>0.87287224343493752</v>
      </c>
      <c r="CN30" s="20">
        <f t="shared" si="194"/>
        <v>0.97378237208031804</v>
      </c>
      <c r="CO30" s="20">
        <f t="shared" si="194"/>
        <v>1.9066135223518202E-2</v>
      </c>
      <c r="CP30" s="20">
        <f t="shared" si="194"/>
        <v>0</v>
      </c>
      <c r="CQ30" s="20"/>
      <c r="CR30" s="20">
        <f t="shared" si="194"/>
        <v>4.8604946701372E-3</v>
      </c>
      <c r="CS30" s="20">
        <f t="shared" si="194"/>
        <v>4.8367297600567048E-3</v>
      </c>
      <c r="CT30" s="20">
        <f t="shared" si="194"/>
        <v>4.7044369416490053E-2</v>
      </c>
      <c r="CU30" s="20"/>
      <c r="CV30" s="20">
        <f t="shared" si="194"/>
        <v>0</v>
      </c>
      <c r="CW30" s="20">
        <f t="shared" si="194"/>
        <v>0.1025536321265535</v>
      </c>
      <c r="CX30" s="20"/>
      <c r="CY30" s="20">
        <f t="shared" si="194"/>
        <v>3.2332453258387848E-3</v>
      </c>
      <c r="CZ30" s="20">
        <f t="shared" si="194"/>
        <v>3.2785560349282801E-3</v>
      </c>
      <c r="DA30" s="20">
        <f t="shared" si="194"/>
        <v>3.1252168627702297E-2</v>
      </c>
      <c r="DB30" s="20"/>
      <c r="DC30" s="20">
        <f t="shared" si="194"/>
        <v>7.5000388561428048E-3</v>
      </c>
      <c r="DD30" s="20">
        <f t="shared" si="194"/>
        <v>1.6387275439720701E-2</v>
      </c>
      <c r="DE30" s="20"/>
      <c r="DF30" s="20">
        <f t="shared" si="194"/>
        <v>1.5471509103123601E-2</v>
      </c>
      <c r="DG30" s="20">
        <f t="shared" si="194"/>
        <v>0</v>
      </c>
      <c r="DH30" s="20">
        <f t="shared" si="194"/>
        <v>3.5946261203946301E-3</v>
      </c>
      <c r="DI30" s="20">
        <f t="shared" si="194"/>
        <v>0</v>
      </c>
      <c r="DJ30" s="20">
        <f t="shared" si="194"/>
        <v>9.1576633659709496E-4</v>
      </c>
      <c r="DK30" s="20">
        <f t="shared" si="194"/>
        <v>0</v>
      </c>
      <c r="DL30" s="20">
        <f t="shared" si="194"/>
        <v>1.1833294499264381E-2</v>
      </c>
      <c r="DM30" s="20">
        <f t="shared" si="194"/>
        <v>0.9610333112444569</v>
      </c>
      <c r="DN30" s="20">
        <f t="shared" si="194"/>
        <v>7.9205623156926794E-3</v>
      </c>
      <c r="DO30" s="20">
        <f t="shared" si="194"/>
        <v>1.0007690696195248</v>
      </c>
    </row>
    <row r="32" spans="1:119" x14ac:dyDescent="0.25">
      <c r="A32" s="3" t="s">
        <v>15</v>
      </c>
      <c r="B32">
        <v>1</v>
      </c>
      <c r="C32" s="1">
        <v>0.05</v>
      </c>
      <c r="D32" s="1">
        <v>0.02</v>
      </c>
      <c r="F32" s="2">
        <v>48.662999999999997</v>
      </c>
      <c r="G32" s="2">
        <v>0</v>
      </c>
      <c r="H32" s="2">
        <v>0.76200000000000001</v>
      </c>
      <c r="I32" s="2">
        <v>4.0000000000000001E-3</v>
      </c>
      <c r="J32" s="2">
        <v>26.716999999999999</v>
      </c>
      <c r="K32" s="2">
        <v>0.88500000000000001</v>
      </c>
      <c r="L32" s="2">
        <v>0.98499999999999999</v>
      </c>
      <c r="M32" s="2">
        <v>22.167999999999999</v>
      </c>
      <c r="N32" s="2">
        <v>0.33300000000000002</v>
      </c>
      <c r="O32" s="2">
        <v>2E-3</v>
      </c>
      <c r="P32" s="2">
        <v>1.7999999999999999E-2</v>
      </c>
      <c r="Q32" s="2">
        <v>0</v>
      </c>
      <c r="R32" s="2">
        <v>100.533</v>
      </c>
      <c r="S32" s="47">
        <v>3</v>
      </c>
      <c r="U32" s="2">
        <v>0.23400000000000001</v>
      </c>
      <c r="V32" s="2">
        <v>2.4E-2</v>
      </c>
      <c r="W32" s="2">
        <v>0.14399999999999999</v>
      </c>
      <c r="X32" s="2">
        <v>1.2999999999999999E-2</v>
      </c>
      <c r="Y32" s="2">
        <v>0.27800000000000002</v>
      </c>
      <c r="Z32" s="2">
        <v>8.5999999999999993E-2</v>
      </c>
      <c r="AA32" s="2">
        <v>0.129</v>
      </c>
      <c r="AB32" s="2">
        <v>0.247</v>
      </c>
      <c r="AC32" s="2">
        <v>0.14899999999999999</v>
      </c>
      <c r="AD32" s="2">
        <v>6.0000000000000001E-3</v>
      </c>
      <c r="AE32" s="2">
        <v>8.9999999999999993E-3</v>
      </c>
      <c r="AF32" s="2">
        <v>6.0000000000000001E-3</v>
      </c>
      <c r="AH32" s="2">
        <v>0.155</v>
      </c>
      <c r="AI32" s="2">
        <v>0</v>
      </c>
      <c r="AJ32" s="2">
        <v>2.7E-2</v>
      </c>
      <c r="AK32" s="2">
        <v>2E-3</v>
      </c>
      <c r="AL32" s="2">
        <v>0.13300000000000001</v>
      </c>
      <c r="AM32" s="2">
        <v>1.7000000000000001E-2</v>
      </c>
      <c r="AN32" s="2">
        <v>2.3E-2</v>
      </c>
      <c r="AO32" s="2">
        <v>0.14199999999999999</v>
      </c>
      <c r="AP32" s="2">
        <v>8.0000000000000002E-3</v>
      </c>
      <c r="AQ32" s="2">
        <v>1E-3</v>
      </c>
      <c r="AR32" s="2">
        <v>8.0000000000000002E-3</v>
      </c>
      <c r="AS32" s="2">
        <v>1E-3</v>
      </c>
      <c r="AU32" s="2">
        <v>1.9821310612359899</v>
      </c>
      <c r="AV32" s="2">
        <v>0</v>
      </c>
      <c r="AW32" s="2">
        <v>3.6577881822065103E-2</v>
      </c>
      <c r="AX32" s="2">
        <v>1.2880667935149601E-4</v>
      </c>
      <c r="AY32" s="2">
        <v>0.90996424958078304</v>
      </c>
      <c r="AZ32" s="2">
        <v>3.0529205256644699E-2</v>
      </c>
      <c r="BA32" s="2">
        <v>5.9812863792538397E-2</v>
      </c>
      <c r="BB32" s="2">
        <v>0.96734617789462396</v>
      </c>
      <c r="BC32" s="2">
        <v>2.6295780718833001E-2</v>
      </c>
      <c r="BD32" s="2">
        <v>4.0127247559267696</v>
      </c>
      <c r="BF32" s="2">
        <v>1.78689387640023E-2</v>
      </c>
      <c r="BG32" s="2">
        <v>1.87089430580628E-2</v>
      </c>
      <c r="BI32" s="2">
        <v>1.87089430580628E-2</v>
      </c>
      <c r="BJ32" s="2">
        <v>0</v>
      </c>
      <c r="BK32" s="2">
        <v>8.9344693820011499E-3</v>
      </c>
      <c r="BL32" s="2">
        <v>1.2880667935149601E-4</v>
      </c>
      <c r="BM32" s="2">
        <v>0.95828290183327203</v>
      </c>
      <c r="BN32" s="2">
        <v>5.7471057700246801E-3</v>
      </c>
      <c r="BO32" s="2">
        <v>0.99180222672271201</v>
      </c>
      <c r="BQ32" s="2">
        <v>48.662999999999997</v>
      </c>
      <c r="BR32" s="2">
        <v>0</v>
      </c>
      <c r="BS32" s="2">
        <v>0.76200000000000001</v>
      </c>
      <c r="BT32" s="2">
        <v>4.0000000000000001E-3</v>
      </c>
      <c r="BU32" s="2">
        <v>1.2455621148265501</v>
      </c>
      <c r="BV32" s="2">
        <v>25.596184635268099</v>
      </c>
      <c r="BW32" s="2">
        <v>0.88500000000000001</v>
      </c>
      <c r="BX32" s="2">
        <v>0.98499999999999999</v>
      </c>
      <c r="BY32" s="2">
        <v>22.167999999999999</v>
      </c>
      <c r="BZ32" s="2">
        <v>0.33300000000000002</v>
      </c>
      <c r="CA32" s="2">
        <v>100.63974675009401</v>
      </c>
      <c r="CC32" s="2">
        <v>0.30078122503137</v>
      </c>
      <c r="CD32" s="2">
        <v>0.24791297696213399</v>
      </c>
      <c r="CF32" s="2">
        <v>1.9758455232279699</v>
      </c>
      <c r="CG32" s="2">
        <v>0</v>
      </c>
      <c r="CH32" s="2">
        <v>3.64618896604256E-2</v>
      </c>
      <c r="CI32" s="2">
        <v>1.28398220347657E-4</v>
      </c>
      <c r="CJ32" s="2">
        <v>3.8053213317398901E-2</v>
      </c>
      <c r="CK32" s="2">
        <v>0.869025447621675</v>
      </c>
      <c r="CL32" s="2">
        <v>3.0432394059974499E-2</v>
      </c>
      <c r="CM32" s="2">
        <v>5.9623191153786601E-2</v>
      </c>
      <c r="CN32" s="2">
        <v>0.964278625356358</v>
      </c>
      <c r="CO32" s="2">
        <v>2.6212394139412901E-2</v>
      </c>
      <c r="CP32" s="2">
        <f t="shared" si="0"/>
        <v>4.1951392923303306E-2</v>
      </c>
      <c r="CR32" s="2">
        <v>9.1891781082159302E-3</v>
      </c>
      <c r="CS32" s="2">
        <v>8.4169843609773805E-3</v>
      </c>
      <c r="CT32" s="2">
        <v>1.0065050479094799E-2</v>
      </c>
      <c r="CV32" s="2">
        <v>2.5326969745421E-2</v>
      </c>
      <c r="CW32" s="2">
        <v>0.884637279835362</v>
      </c>
      <c r="CY32" s="2">
        <v>6.1650057258214996E-3</v>
      </c>
      <c r="CZ32" s="2">
        <v>5.3375318649883201E-3</v>
      </c>
      <c r="DA32" s="2">
        <v>6.7100455616433104E-3</v>
      </c>
      <c r="DC32" s="2">
        <v>2.4154476772023599E-2</v>
      </c>
      <c r="DD32" s="2">
        <v>1.2307412888402E-2</v>
      </c>
      <c r="DF32" s="2">
        <v>1.2307412888402E-2</v>
      </c>
      <c r="DG32" s="2">
        <v>1.39049812510109E-2</v>
      </c>
      <c r="DH32" s="2">
        <v>0</v>
      </c>
      <c r="DI32" s="2">
        <v>2.4148232066388001E-2</v>
      </c>
      <c r="DJ32" s="2">
        <v>0</v>
      </c>
      <c r="DK32" s="2">
        <v>0</v>
      </c>
      <c r="DL32" s="2">
        <v>1.28398220347657E-4</v>
      </c>
      <c r="DM32" s="2">
        <v>0.94000199506962301</v>
      </c>
      <c r="DN32" s="2">
        <v>9.5395188829068191E-3</v>
      </c>
      <c r="DO32" s="2">
        <v>1.0000305383786701</v>
      </c>
    </row>
    <row r="33" spans="1:119" x14ac:dyDescent="0.25">
      <c r="A33" s="3" t="s">
        <v>15</v>
      </c>
      <c r="B33">
        <v>2</v>
      </c>
      <c r="C33" s="1">
        <v>0.05</v>
      </c>
      <c r="D33" s="1">
        <v>0.02</v>
      </c>
      <c r="F33" s="2">
        <v>49.008000000000003</v>
      </c>
      <c r="G33" s="2">
        <v>0</v>
      </c>
      <c r="H33" s="2">
        <v>0.61699999999999999</v>
      </c>
      <c r="I33" s="2">
        <v>0</v>
      </c>
      <c r="J33" s="2">
        <v>26.202999999999999</v>
      </c>
      <c r="K33" s="2">
        <v>0.92</v>
      </c>
      <c r="L33" s="2">
        <v>1.2969999999999999</v>
      </c>
      <c r="M33" s="2">
        <v>22.448</v>
      </c>
      <c r="N33" s="2">
        <v>0.23200000000000001</v>
      </c>
      <c r="O33" s="2">
        <v>2E-3</v>
      </c>
      <c r="P33" s="2">
        <v>2.4E-2</v>
      </c>
      <c r="Q33" s="2">
        <v>8.9999999999999993E-3</v>
      </c>
      <c r="R33" s="2">
        <v>100.755</v>
      </c>
      <c r="S33" s="47">
        <v>4</v>
      </c>
      <c r="U33" s="2">
        <v>5.5E-2</v>
      </c>
      <c r="V33" s="2">
        <v>4.1000000000000002E-2</v>
      </c>
      <c r="W33" s="2">
        <v>4.8000000000000001E-2</v>
      </c>
      <c r="X33" s="2">
        <v>1.4E-2</v>
      </c>
      <c r="Y33" s="2">
        <v>0.19700000000000001</v>
      </c>
      <c r="Z33" s="2">
        <v>2.1000000000000001E-2</v>
      </c>
      <c r="AA33" s="2">
        <v>0.04</v>
      </c>
      <c r="AB33" s="2">
        <v>0.33</v>
      </c>
      <c r="AC33" s="2">
        <v>2.1000000000000001E-2</v>
      </c>
      <c r="AD33" s="2">
        <v>3.0000000000000001E-3</v>
      </c>
      <c r="AE33" s="2">
        <v>3.0000000000000001E-3</v>
      </c>
      <c r="AF33" s="2">
        <v>1.4E-2</v>
      </c>
      <c r="AH33" s="2">
        <v>0.155</v>
      </c>
      <c r="AI33" s="2">
        <v>1E-3</v>
      </c>
      <c r="AJ33" s="2">
        <v>2.4E-2</v>
      </c>
      <c r="AK33" s="2">
        <v>0.03</v>
      </c>
      <c r="AL33" s="2">
        <v>0.13200000000000001</v>
      </c>
      <c r="AM33" s="2">
        <v>1.7000000000000001E-2</v>
      </c>
      <c r="AN33" s="2">
        <v>2.5000000000000001E-2</v>
      </c>
      <c r="AO33" s="2">
        <v>0.14299999999999999</v>
      </c>
      <c r="AP33" s="2">
        <v>7.0000000000000001E-3</v>
      </c>
      <c r="AQ33" s="2">
        <v>1E-3</v>
      </c>
      <c r="AR33" s="2">
        <v>5.0000000000000001E-3</v>
      </c>
      <c r="AS33" s="2">
        <v>3.0000000000000001E-3</v>
      </c>
      <c r="AU33" s="2">
        <v>1.9868399245535999</v>
      </c>
      <c r="AV33" s="2">
        <v>0</v>
      </c>
      <c r="AW33" s="2">
        <v>2.94788919841888E-2</v>
      </c>
      <c r="AX33" s="2">
        <v>0</v>
      </c>
      <c r="AY33" s="2">
        <v>0.88828037502976898</v>
      </c>
      <c r="AZ33" s="2">
        <v>3.1588024492714598E-2</v>
      </c>
      <c r="BA33" s="2">
        <v>7.8390015950873707E-2</v>
      </c>
      <c r="BB33" s="2">
        <v>0.97497947152855802</v>
      </c>
      <c r="BC33" s="2">
        <v>1.8234431658987301E-2</v>
      </c>
      <c r="BD33" s="2">
        <v>4.0076324392988498</v>
      </c>
      <c r="BF33" s="2">
        <v>1.31600754463991E-2</v>
      </c>
      <c r="BG33" s="2">
        <v>1.6318816537789601E-2</v>
      </c>
      <c r="BI33" s="2">
        <v>1.6318816537789601E-2</v>
      </c>
      <c r="BJ33" s="2">
        <v>0</v>
      </c>
      <c r="BK33" s="2">
        <v>6.58003772319959E-3</v>
      </c>
      <c r="BL33" s="2">
        <v>0</v>
      </c>
      <c r="BM33" s="2">
        <v>0.96839943380535898</v>
      </c>
      <c r="BN33" s="2">
        <v>-8.6452141235787705E-4</v>
      </c>
      <c r="BO33" s="2">
        <v>0.99043376665398997</v>
      </c>
      <c r="BQ33" s="2">
        <v>49.008000000000003</v>
      </c>
      <c r="BR33" s="2">
        <v>0</v>
      </c>
      <c r="BS33" s="2">
        <v>0.61699999999999999</v>
      </c>
      <c r="BT33" s="2">
        <v>0</v>
      </c>
      <c r="BU33" s="2">
        <v>0.75061437562585898</v>
      </c>
      <c r="BV33" s="2">
        <v>25.527561886415999</v>
      </c>
      <c r="BW33" s="2">
        <v>0.92</v>
      </c>
      <c r="BX33" s="2">
        <v>1.2969999999999999</v>
      </c>
      <c r="BY33" s="2">
        <v>22.448</v>
      </c>
      <c r="BZ33" s="2">
        <v>0.23200000000000001</v>
      </c>
      <c r="CA33" s="2">
        <v>100.795176262041</v>
      </c>
      <c r="CC33" s="2">
        <v>0.35152809919933198</v>
      </c>
      <c r="CD33" s="2">
        <v>0.29494336567854901</v>
      </c>
      <c r="CF33" s="2">
        <v>1.98305603584863</v>
      </c>
      <c r="CG33" s="2">
        <v>0</v>
      </c>
      <c r="CH33" s="2">
        <v>2.9422750145565901E-2</v>
      </c>
      <c r="CI33" s="2">
        <v>0</v>
      </c>
      <c r="CJ33" s="2">
        <v>2.28537105070181E-2</v>
      </c>
      <c r="CK33" s="2">
        <v>0.86373495597775196</v>
      </c>
      <c r="CL33" s="2">
        <v>3.1527865862110899E-2</v>
      </c>
      <c r="CM33" s="2">
        <v>7.8240724056608493E-2</v>
      </c>
      <c r="CN33" s="2">
        <v>0.97312264664584203</v>
      </c>
      <c r="CO33" s="2">
        <v>1.81997046237878E-2</v>
      </c>
      <c r="CP33" s="2">
        <f t="shared" si="0"/>
        <v>2.5777129091476701E-2</v>
      </c>
      <c r="CR33" s="2">
        <v>1.07028611162494E-2</v>
      </c>
      <c r="CS33" s="2">
        <v>9.97952315633612E-3</v>
      </c>
      <c r="CT33" s="2">
        <v>1.20390273746716E-2</v>
      </c>
      <c r="CV33" s="2">
        <v>1.5075690567596899E-2</v>
      </c>
      <c r="CW33" s="2">
        <v>0.87320468446217203</v>
      </c>
      <c r="CY33" s="2">
        <v>7.1566191655501599E-3</v>
      </c>
      <c r="CZ33" s="2">
        <v>6.1379045390019E-3</v>
      </c>
      <c r="DA33" s="2">
        <v>8.0199869230137208E-3</v>
      </c>
      <c r="DC33" s="2">
        <v>1.6943964151360201E-2</v>
      </c>
      <c r="DD33" s="2">
        <v>1.24787859942057E-2</v>
      </c>
      <c r="DF33" s="2">
        <v>1.24787859942057E-2</v>
      </c>
      <c r="DG33" s="2">
        <v>5.7209186295820898E-3</v>
      </c>
      <c r="DH33" s="2">
        <v>0</v>
      </c>
      <c r="DI33" s="2">
        <v>1.7132791877436E-2</v>
      </c>
      <c r="DJ33" s="2">
        <v>0</v>
      </c>
      <c r="DK33" s="2">
        <v>0</v>
      </c>
      <c r="DL33" s="2">
        <v>0</v>
      </c>
      <c r="DM33" s="2">
        <v>0.95598985476840603</v>
      </c>
      <c r="DN33" s="2">
        <v>8.7568455640326098E-3</v>
      </c>
      <c r="DO33" s="2">
        <v>1.00007919683366</v>
      </c>
    </row>
    <row r="34" spans="1:119" x14ac:dyDescent="0.25">
      <c r="A34" s="3" t="s">
        <v>15</v>
      </c>
      <c r="B34">
        <v>3</v>
      </c>
      <c r="C34" s="1">
        <v>0.05</v>
      </c>
      <c r="D34" s="1">
        <v>0.02</v>
      </c>
      <c r="F34" s="2">
        <v>49.148000000000003</v>
      </c>
      <c r="G34" s="2">
        <v>0</v>
      </c>
      <c r="H34" s="2">
        <v>0.60699999999999998</v>
      </c>
      <c r="I34" s="2">
        <v>0.01</v>
      </c>
      <c r="J34" s="2">
        <v>26.082000000000001</v>
      </c>
      <c r="K34" s="2">
        <v>0.86399999999999999</v>
      </c>
      <c r="L34" s="2">
        <v>1.3720000000000001</v>
      </c>
      <c r="M34" s="2">
        <v>22.548999999999999</v>
      </c>
      <c r="N34" s="2">
        <v>0.20899999999999999</v>
      </c>
      <c r="O34" s="2">
        <v>8.9999999999999993E-3</v>
      </c>
      <c r="P34" s="2">
        <v>8.9999999999999993E-3</v>
      </c>
      <c r="Q34" s="2">
        <v>0</v>
      </c>
      <c r="R34" s="2">
        <v>100.843</v>
      </c>
      <c r="S34" s="47">
        <v>4</v>
      </c>
      <c r="U34" s="2">
        <v>0.39500000000000002</v>
      </c>
      <c r="V34" s="2">
        <v>2.5999999999999999E-2</v>
      </c>
      <c r="W34" s="2">
        <v>0.14799999999999999</v>
      </c>
      <c r="X34" s="2">
        <v>1.2999999999999999E-2</v>
      </c>
      <c r="Y34" s="2">
        <v>0.111</v>
      </c>
      <c r="Z34" s="2">
        <v>2.3E-2</v>
      </c>
      <c r="AA34" s="2">
        <v>0.115</v>
      </c>
      <c r="AB34" s="2">
        <v>0.27600000000000002</v>
      </c>
      <c r="AC34" s="2">
        <v>3.2000000000000001E-2</v>
      </c>
      <c r="AD34" s="2">
        <v>8.0000000000000002E-3</v>
      </c>
      <c r="AE34" s="2">
        <v>4.0000000000000001E-3</v>
      </c>
      <c r="AF34" s="2">
        <v>8.9999999999999993E-3</v>
      </c>
      <c r="AH34" s="2">
        <v>0.155</v>
      </c>
      <c r="AI34" s="2">
        <v>1.7000000000000001E-2</v>
      </c>
      <c r="AJ34" s="2">
        <v>2.5000000000000001E-2</v>
      </c>
      <c r="AK34" s="2">
        <v>5.0000000000000001E-3</v>
      </c>
      <c r="AL34" s="2">
        <v>0.13200000000000001</v>
      </c>
      <c r="AM34" s="2">
        <v>1.7000000000000001E-2</v>
      </c>
      <c r="AN34" s="2">
        <v>2.5000000000000001E-2</v>
      </c>
      <c r="AO34" s="2">
        <v>0.14299999999999999</v>
      </c>
      <c r="AP34" s="2">
        <v>7.0000000000000001E-3</v>
      </c>
      <c r="AQ34" s="2">
        <v>0</v>
      </c>
      <c r="AR34" s="2">
        <v>6.0000000000000001E-3</v>
      </c>
      <c r="AS34" s="2">
        <v>3.0000000000000001E-3</v>
      </c>
      <c r="AU34" s="2">
        <v>1.9882703233551799</v>
      </c>
      <c r="AV34" s="2">
        <v>0</v>
      </c>
      <c r="AW34" s="2">
        <v>2.8939322837733199E-2</v>
      </c>
      <c r="AX34" s="2">
        <v>3.1982652944145498E-4</v>
      </c>
      <c r="AY34" s="2">
        <v>0.88229460338217303</v>
      </c>
      <c r="AZ34" s="2">
        <v>2.9602068760412398E-2</v>
      </c>
      <c r="BA34" s="2">
        <v>8.2746297439026104E-2</v>
      </c>
      <c r="BB34" s="2">
        <v>0.97727949446944995</v>
      </c>
      <c r="BC34" s="2">
        <v>1.63917082120839E-2</v>
      </c>
      <c r="BD34" s="2">
        <v>4.0055698005263798</v>
      </c>
      <c r="BF34" s="2">
        <v>1.17296766448153E-2</v>
      </c>
      <c r="BG34" s="2">
        <v>1.7209646192917798E-2</v>
      </c>
      <c r="BI34" s="2">
        <v>1.63917082120839E-2</v>
      </c>
      <c r="BJ34" s="2">
        <v>8.1793798083386305E-4</v>
      </c>
      <c r="BK34" s="2">
        <v>5.4558693319907599E-3</v>
      </c>
      <c r="BL34" s="2">
        <v>3.1982652944145498E-4</v>
      </c>
      <c r="BM34" s="2">
        <v>0.97068586062718398</v>
      </c>
      <c r="BN34" s="2">
        <v>-2.82247990299228E-3</v>
      </c>
      <c r="BO34" s="2">
        <v>0.99084872277854197</v>
      </c>
      <c r="BQ34" s="2">
        <v>49.148000000000003</v>
      </c>
      <c r="BR34" s="2">
        <v>0</v>
      </c>
      <c r="BS34" s="2">
        <v>0.60699999999999998</v>
      </c>
      <c r="BT34" s="2">
        <v>0.01</v>
      </c>
      <c r="BU34" s="2">
        <v>0.54893317543299303</v>
      </c>
      <c r="BV34" s="2">
        <v>25.588044114610799</v>
      </c>
      <c r="BW34" s="2">
        <v>0.86399999999999999</v>
      </c>
      <c r="BX34" s="2">
        <v>1.3720000000000001</v>
      </c>
      <c r="BY34" s="2">
        <v>22.548999999999999</v>
      </c>
      <c r="BZ34" s="2">
        <v>0.20899999999999999</v>
      </c>
      <c r="CA34" s="2">
        <v>100.88697729004301</v>
      </c>
      <c r="CC34" s="2">
        <v>0.30313470259181202</v>
      </c>
      <c r="CD34" s="2">
        <v>0.25328059201201703</v>
      </c>
      <c r="CF34" s="2">
        <v>1.98550560581308</v>
      </c>
      <c r="CG34" s="2">
        <v>0</v>
      </c>
      <c r="CH34" s="2">
        <v>2.88990823067721E-2</v>
      </c>
      <c r="CI34" s="2">
        <v>3.1938180620337802E-4</v>
      </c>
      <c r="CJ34" s="2">
        <v>1.6686166923834199E-2</v>
      </c>
      <c r="CK34" s="2">
        <v>0.86438159353933597</v>
      </c>
      <c r="CL34" s="2">
        <v>2.95609066720268E-2</v>
      </c>
      <c r="CM34" s="2">
        <v>8.2631237561409707E-2</v>
      </c>
      <c r="CN34" s="2">
        <v>0.97592057373812002</v>
      </c>
      <c r="CO34" s="2">
        <v>1.6368915313801101E-2</v>
      </c>
      <c r="CP34" s="2">
        <f t="shared" si="0"/>
        <v>1.8938573935632846E-2</v>
      </c>
      <c r="CR34" s="2">
        <v>9.2145209548758107E-3</v>
      </c>
      <c r="CS34" s="2">
        <v>8.5559912572967696E-3</v>
      </c>
      <c r="CT34" s="2">
        <v>1.0421028663491899E-2</v>
      </c>
      <c r="CV34" s="2">
        <v>1.0591912134539999E-2</v>
      </c>
      <c r="CW34" s="2">
        <v>0.871702691247633</v>
      </c>
      <c r="CY34" s="2">
        <v>6.1196286184630397E-3</v>
      </c>
      <c r="CZ34" s="2">
        <v>5.3715654463678203E-3</v>
      </c>
      <c r="DA34" s="2">
        <v>6.8998670336307298E-3</v>
      </c>
      <c r="DC34" s="2">
        <v>1.44943941869162E-2</v>
      </c>
      <c r="DD34" s="2">
        <v>1.4404688119855799E-2</v>
      </c>
      <c r="DF34" s="2">
        <v>1.4404688119855799E-2</v>
      </c>
      <c r="DG34" s="2">
        <v>1.9642271939452598E-3</v>
      </c>
      <c r="DH34" s="2">
        <v>0</v>
      </c>
      <c r="DI34" s="2">
        <v>1.4721939729889E-2</v>
      </c>
      <c r="DJ34" s="2">
        <v>0</v>
      </c>
      <c r="DK34" s="2">
        <v>0</v>
      </c>
      <c r="DL34" s="2">
        <v>3.1938180620337802E-4</v>
      </c>
      <c r="DM34" s="2">
        <v>0.96087925220202797</v>
      </c>
      <c r="DN34" s="2">
        <v>7.8472427853725196E-3</v>
      </c>
      <c r="DO34" s="2">
        <v>1.00013673183729</v>
      </c>
    </row>
    <row r="35" spans="1:119" s="42" customFormat="1" x14ac:dyDescent="0.25">
      <c r="A35" s="32" t="s">
        <v>150</v>
      </c>
      <c r="C35" s="14">
        <f>((C32*3)+(C33*4)+(C34*4))/(3+4+4)</f>
        <v>0.05</v>
      </c>
      <c r="D35" s="14">
        <f>((D32*3)+(D33*4)+(D34*4))/(3+4+4)</f>
        <v>2.0000000000000004E-2</v>
      </c>
      <c r="F35" s="20">
        <f>((F32*3)+(F33*4)+(F34*4))/(3+4+4)</f>
        <v>48.964818181818174</v>
      </c>
      <c r="G35" s="20">
        <f t="shared" ref="G35:BR35" si="195">((G32*3)+(G33*4)+(G34*4))/(3+4+4)</f>
        <v>0</v>
      </c>
      <c r="H35" s="20">
        <f t="shared" si="195"/>
        <v>0.65290909090909088</v>
      </c>
      <c r="I35" s="20">
        <f t="shared" si="195"/>
        <v>4.7272727272727275E-3</v>
      </c>
      <c r="J35" s="20">
        <f t="shared" si="195"/>
        <v>26.299181818181818</v>
      </c>
      <c r="K35" s="20">
        <f t="shared" si="195"/>
        <v>0.89009090909090915</v>
      </c>
      <c r="L35" s="20">
        <f t="shared" si="195"/>
        <v>1.2391818181818182</v>
      </c>
      <c r="M35" s="20">
        <f t="shared" si="195"/>
        <v>22.408363636363635</v>
      </c>
      <c r="N35" s="20">
        <f t="shared" si="195"/>
        <v>0.25118181818181817</v>
      </c>
      <c r="O35" s="20">
        <f t="shared" si="195"/>
        <v>4.5454545454545452E-3</v>
      </c>
      <c r="P35" s="20">
        <f t="shared" si="195"/>
        <v>1.6909090909090908E-2</v>
      </c>
      <c r="Q35" s="20">
        <f t="shared" si="195"/>
        <v>3.2727272727272726E-3</v>
      </c>
      <c r="R35" s="20">
        <f t="shared" si="195"/>
        <v>100.72645454545454</v>
      </c>
      <c r="S35" s="48">
        <f>SUM(S32:S34)</f>
        <v>11</v>
      </c>
      <c r="T35" s="20"/>
      <c r="U35" s="20">
        <f t="shared" si="195"/>
        <v>0.22745454545454546</v>
      </c>
      <c r="V35" s="20">
        <f t="shared" si="195"/>
        <v>3.090909090909091E-2</v>
      </c>
      <c r="W35" s="20">
        <f t="shared" si="195"/>
        <v>0.11054545454545452</v>
      </c>
      <c r="X35" s="20">
        <f t="shared" si="195"/>
        <v>1.3363636363636362E-2</v>
      </c>
      <c r="Y35" s="20">
        <f t="shared" si="195"/>
        <v>0.18781818181818186</v>
      </c>
      <c r="Z35" s="20">
        <f t="shared" si="195"/>
        <v>3.9454545454545457E-2</v>
      </c>
      <c r="AA35" s="20">
        <f t="shared" si="195"/>
        <v>9.1545454545454555E-2</v>
      </c>
      <c r="AB35" s="20">
        <f t="shared" si="195"/>
        <v>0.28772727272727272</v>
      </c>
      <c r="AC35" s="20">
        <f t="shared" si="195"/>
        <v>5.9909090909090905E-2</v>
      </c>
      <c r="AD35" s="20">
        <f t="shared" si="195"/>
        <v>5.6363636363636364E-3</v>
      </c>
      <c r="AE35" s="20">
        <f t="shared" si="195"/>
        <v>4.9999999999999992E-3</v>
      </c>
      <c r="AF35" s="20">
        <f t="shared" si="195"/>
        <v>1.0000000000000002E-2</v>
      </c>
      <c r="AG35" s="20"/>
      <c r="AH35" s="20">
        <f t="shared" si="195"/>
        <v>0.155</v>
      </c>
      <c r="AI35" s="20">
        <f t="shared" si="195"/>
        <v>6.5454545454545461E-3</v>
      </c>
      <c r="AJ35" s="20">
        <f t="shared" si="195"/>
        <v>2.5181818181818184E-2</v>
      </c>
      <c r="AK35" s="20">
        <f t="shared" si="195"/>
        <v>1.3272727272727271E-2</v>
      </c>
      <c r="AL35" s="20">
        <f t="shared" si="195"/>
        <v>0.13227272727272729</v>
      </c>
      <c r="AM35" s="20">
        <f t="shared" si="195"/>
        <v>1.7000000000000001E-2</v>
      </c>
      <c r="AN35" s="20">
        <f t="shared" si="195"/>
        <v>2.4454545454545455E-2</v>
      </c>
      <c r="AO35" s="20">
        <f t="shared" si="195"/>
        <v>0.1427272727272727</v>
      </c>
      <c r="AP35" s="20">
        <f t="shared" si="195"/>
        <v>7.2727272727272727E-3</v>
      </c>
      <c r="AQ35" s="20">
        <f t="shared" si="195"/>
        <v>6.3636363636363641E-4</v>
      </c>
      <c r="AR35" s="20">
        <f t="shared" si="195"/>
        <v>6.1818181818181824E-3</v>
      </c>
      <c r="AS35" s="20">
        <f t="shared" si="195"/>
        <v>2.4545454545454545E-3</v>
      </c>
      <c r="AT35" s="20"/>
      <c r="AU35" s="20">
        <f t="shared" si="195"/>
        <v>1.9860758341220992</v>
      </c>
      <c r="AV35" s="20">
        <f t="shared" si="195"/>
        <v>0</v>
      </c>
      <c r="AW35" s="20">
        <f t="shared" si="195"/>
        <v>3.1218773159443939E-2</v>
      </c>
      <c r="AX35" s="20">
        <f t="shared" si="195"/>
        <v>1.514296505291189E-4</v>
      </c>
      <c r="AY35" s="20">
        <f t="shared" si="195"/>
        <v>0.89201751476273794</v>
      </c>
      <c r="AZ35" s="20">
        <f t="shared" si="195"/>
        <v>3.0577089889312917E-2</v>
      </c>
      <c r="BA35" s="20">
        <f t="shared" si="195"/>
        <v>7.4907622267019497E-2</v>
      </c>
      <c r="BB35" s="20">
        <f t="shared" si="195"/>
        <v>0.97373403615235499</v>
      </c>
      <c r="BC35" s="20">
        <f t="shared" si="195"/>
        <v>1.9762900149162165E-2</v>
      </c>
      <c r="BD35" s="20">
        <f t="shared" si="195"/>
        <v>4.0082712024619296</v>
      </c>
      <c r="BE35" s="20"/>
      <c r="BF35" s="20">
        <f t="shared" si="195"/>
        <v>1.3924165877896773E-2</v>
      </c>
      <c r="BG35" s="20">
        <f t="shared" si="195"/>
        <v>1.7294607281547091E-2</v>
      </c>
      <c r="BH35" s="20"/>
      <c r="BI35" s="20">
        <f t="shared" si="195"/>
        <v>1.6997175288516582E-2</v>
      </c>
      <c r="BJ35" s="20">
        <f t="shared" si="195"/>
        <v>2.9743199303049563E-4</v>
      </c>
      <c r="BK35" s="20">
        <f t="shared" si="195"/>
        <v>6.8133669424331684E-3</v>
      </c>
      <c r="BL35" s="20">
        <f t="shared" si="195"/>
        <v>1.514296505291189E-4</v>
      </c>
      <c r="BM35" s="20">
        <f t="shared" si="195"/>
        <v>0.96647180756636253</v>
      </c>
      <c r="BN35" s="20">
        <f t="shared" si="195"/>
        <v>2.2666473169758304E-4</v>
      </c>
      <c r="BO35" s="20">
        <f t="shared" si="195"/>
        <v>0.99095787617256947</v>
      </c>
      <c r="BP35" s="20"/>
      <c r="BQ35" s="20">
        <f t="shared" si="195"/>
        <v>48.964818181818174</v>
      </c>
      <c r="BR35" s="20">
        <f t="shared" si="195"/>
        <v>0</v>
      </c>
      <c r="BS35" s="20">
        <f t="shared" ref="BS35:DO35" si="196">((BS32*3)+(BS33*4)+(BS34*4))/(3+4+4)</f>
        <v>0.65290909090909088</v>
      </c>
      <c r="BT35" s="20">
        <f t="shared" si="196"/>
        <v>4.7272727272727275E-3</v>
      </c>
      <c r="BU35" s="20">
        <f t="shared" si="196"/>
        <v>0.81226150442864165</v>
      </c>
      <c r="BV35" s="20">
        <f t="shared" si="196"/>
        <v>25.568270719082861</v>
      </c>
      <c r="BW35" s="20">
        <f t="shared" si="196"/>
        <v>0.89009090909090915</v>
      </c>
      <c r="BX35" s="20">
        <f t="shared" si="196"/>
        <v>1.2391818181818182</v>
      </c>
      <c r="BY35" s="20">
        <f t="shared" si="196"/>
        <v>22.408363636363635</v>
      </c>
      <c r="BZ35" s="20">
        <f t="shared" si="196"/>
        <v>0.25118181818181817</v>
      </c>
      <c r="CA35" s="20">
        <f t="shared" si="196"/>
        <v>100.78616858714709</v>
      </c>
      <c r="CB35" s="20"/>
      <c r="CC35" s="20">
        <f t="shared" si="196"/>
        <v>0.32009044384169877</v>
      </c>
      <c r="CD35" s="20">
        <f t="shared" si="196"/>
        <v>0.26696679651351513</v>
      </c>
      <c r="CE35" s="20"/>
      <c r="CF35" s="20">
        <f t="shared" si="196"/>
        <v>1.9819802851209771</v>
      </c>
      <c r="CG35" s="20">
        <f t="shared" si="196"/>
        <v>0</v>
      </c>
      <c r="CH35" s="20">
        <f t="shared" si="196"/>
        <v>3.1152090799148071E-2</v>
      </c>
      <c r="CI35" s="20">
        <f t="shared" si="196"/>
        <v>1.5115653507786209E-4</v>
      </c>
      <c r="CJ35" s="20">
        <f t="shared" si="196"/>
        <v>2.4756286334145991E-2</v>
      </c>
      <c r="CK35" s="20">
        <f t="shared" si="196"/>
        <v>0.86541295826667053</v>
      </c>
      <c r="CL35" s="20">
        <f t="shared" si="196"/>
        <v>3.0513842937861302E-2</v>
      </c>
      <c r="CM35" s="20">
        <f t="shared" si="196"/>
        <v>7.4759765448493873E-2</v>
      </c>
      <c r="CN35" s="20">
        <f t="shared" si="196"/>
        <v>0.97172806887317476</v>
      </c>
      <c r="CO35" s="20">
        <f t="shared" si="196"/>
        <v>1.9719242015326755E-2</v>
      </c>
      <c r="CP35" s="20">
        <f t="shared" si="196"/>
        <v>2.7701544625304376E-2</v>
      </c>
      <c r="CQ35" s="20"/>
      <c r="CR35" s="20">
        <f t="shared" si="196"/>
        <v>9.7488238735589667E-3</v>
      </c>
      <c r="CS35" s="20">
        <f t="shared" si="196"/>
        <v>9.0357282488603349E-3</v>
      </c>
      <c r="CT35" s="20">
        <f t="shared" si="196"/>
        <v>1.0912306871812582E-2</v>
      </c>
      <c r="CU35" s="20"/>
      <c r="CV35" s="20">
        <f t="shared" si="196"/>
        <v>1.6241029094982783E-2</v>
      </c>
      <c r="CW35" s="20">
        <f t="shared" si="196"/>
        <v>0.87577648566775501</v>
      </c>
      <c r="CX35" s="20"/>
      <c r="CY35" s="20">
        <f t="shared" si="196"/>
        <v>6.5090916648652079E-3</v>
      </c>
      <c r="CZ35" s="20">
        <f t="shared" si="196"/>
        <v>5.6409523214948944E-3</v>
      </c>
      <c r="DA35" s="20">
        <f t="shared" si="196"/>
        <v>7.2554138646825214E-3</v>
      </c>
      <c r="DB35" s="20"/>
      <c r="DC35" s="20">
        <f t="shared" si="196"/>
        <v>1.8019714879016036E-2</v>
      </c>
      <c r="DD35" s="20">
        <f t="shared" si="196"/>
        <v>1.3132375920132E-2</v>
      </c>
      <c r="DE35" s="20"/>
      <c r="DF35" s="20">
        <f t="shared" si="196"/>
        <v>1.3132375920132E-2</v>
      </c>
      <c r="DG35" s="20">
        <f t="shared" si="196"/>
        <v>6.5868660951947352E-3</v>
      </c>
      <c r="DH35" s="20">
        <f t="shared" si="196"/>
        <v>0</v>
      </c>
      <c r="DI35" s="20">
        <f t="shared" si="196"/>
        <v>1.8169420238951274E-2</v>
      </c>
      <c r="DJ35" s="20">
        <f t="shared" si="196"/>
        <v>0</v>
      </c>
      <c r="DK35" s="20">
        <f t="shared" si="196"/>
        <v>0</v>
      </c>
      <c r="DL35" s="20">
        <f t="shared" si="196"/>
        <v>1.5115653507786209E-4</v>
      </c>
      <c r="DM35" s="20">
        <f t="shared" si="196"/>
        <v>0.95340749209914588</v>
      </c>
      <c r="DN35" s="20">
        <f t="shared" si="196"/>
        <v>8.6395372769400899E-3</v>
      </c>
      <c r="DO35" s="20">
        <f t="shared" si="196"/>
        <v>1.0000868481654372</v>
      </c>
    </row>
    <row r="37" spans="1:119" x14ac:dyDescent="0.25">
      <c r="A37" s="3" t="s">
        <v>14</v>
      </c>
      <c r="B37">
        <v>1</v>
      </c>
      <c r="C37" s="1">
        <v>0.5</v>
      </c>
      <c r="D37" s="1">
        <v>0.05</v>
      </c>
      <c r="F37" s="2">
        <v>55.012999999999998</v>
      </c>
      <c r="G37" s="2">
        <v>0</v>
      </c>
      <c r="H37" s="2">
        <v>0.47199999999999998</v>
      </c>
      <c r="I37" s="2">
        <v>6.0000000000000001E-3</v>
      </c>
      <c r="J37" s="2">
        <v>1.74</v>
      </c>
      <c r="K37" s="2">
        <v>0.79400000000000004</v>
      </c>
      <c r="L37" s="2">
        <v>17.347999999999999</v>
      </c>
      <c r="M37" s="2">
        <v>25.573</v>
      </c>
      <c r="N37" s="2">
        <v>0.109</v>
      </c>
      <c r="O37" s="2">
        <v>0</v>
      </c>
      <c r="P37" s="2">
        <v>1.2E-2</v>
      </c>
      <c r="Q37" s="2">
        <v>0.01</v>
      </c>
      <c r="R37" s="2">
        <v>101.066</v>
      </c>
      <c r="S37" s="47">
        <v>5</v>
      </c>
      <c r="U37" s="2">
        <v>0.51900000000000002</v>
      </c>
      <c r="V37" s="2">
        <v>2.9000000000000001E-2</v>
      </c>
      <c r="W37" s="2">
        <v>0.11600000000000001</v>
      </c>
      <c r="X37" s="2">
        <v>8.0000000000000002E-3</v>
      </c>
      <c r="Y37" s="2">
        <v>0.94599999999999995</v>
      </c>
      <c r="Z37" s="2">
        <v>0.54400000000000004</v>
      </c>
      <c r="AA37" s="2">
        <v>0.89800000000000002</v>
      </c>
      <c r="AB37" s="2">
        <v>0.46400000000000002</v>
      </c>
      <c r="AC37" s="2">
        <v>7.4999999999999997E-2</v>
      </c>
      <c r="AD37" s="2">
        <v>4.0000000000000001E-3</v>
      </c>
      <c r="AE37" s="2">
        <v>3.0000000000000001E-3</v>
      </c>
      <c r="AF37" s="2">
        <v>1.2999999999999999E-2</v>
      </c>
      <c r="AH37" s="2">
        <v>0.16400000000000001</v>
      </c>
      <c r="AI37" s="2">
        <v>1.9E-2</v>
      </c>
      <c r="AJ37" s="2">
        <v>2.1999999999999999E-2</v>
      </c>
      <c r="AK37" s="2">
        <v>8.9999999999999993E-3</v>
      </c>
      <c r="AL37" s="2">
        <v>4.2999999999999997E-2</v>
      </c>
      <c r="AM37" s="2">
        <v>2.1000000000000001E-2</v>
      </c>
      <c r="AN37" s="2">
        <v>7.2999999999999995E-2</v>
      </c>
      <c r="AO37" s="2">
        <v>0.155</v>
      </c>
      <c r="AP37" s="2">
        <v>7.0000000000000001E-3</v>
      </c>
      <c r="AQ37" s="2">
        <v>0</v>
      </c>
      <c r="AR37" s="2">
        <v>5.0000000000000001E-3</v>
      </c>
      <c r="AS37" s="2">
        <v>0</v>
      </c>
      <c r="AU37" s="2">
        <v>1.98429428052684</v>
      </c>
      <c r="AV37" s="2">
        <v>0</v>
      </c>
      <c r="AW37" s="2">
        <v>2.0063783981011201E-2</v>
      </c>
      <c r="AX37" s="2">
        <v>1.7109483797751301E-4</v>
      </c>
      <c r="AY37" s="2">
        <v>5.2479918462203498E-2</v>
      </c>
      <c r="AZ37" s="2">
        <v>2.4254928240786199E-2</v>
      </c>
      <c r="BA37" s="2">
        <v>0.93285693207415199</v>
      </c>
      <c r="BB37" s="2">
        <v>0.98819886210194197</v>
      </c>
      <c r="BC37" s="2">
        <v>7.6221167641121901E-3</v>
      </c>
      <c r="BD37" s="2">
        <v>4.0096706277173704</v>
      </c>
      <c r="BF37" s="2">
        <v>1.5705719473151799E-2</v>
      </c>
      <c r="BG37" s="2">
        <v>4.3580645078594498E-3</v>
      </c>
      <c r="BI37" s="2">
        <v>4.3580645078594498E-3</v>
      </c>
      <c r="BJ37" s="2">
        <v>0</v>
      </c>
      <c r="BK37" s="2">
        <v>7.8528597365758995E-3</v>
      </c>
      <c r="BL37" s="2">
        <v>1.7109483797751301E-4</v>
      </c>
      <c r="BM37" s="2">
        <v>0.98017490752738901</v>
      </c>
      <c r="BN37" s="2">
        <v>2.5809715044833302E-3</v>
      </c>
      <c r="BO37" s="2">
        <v>0.99513789811428499</v>
      </c>
      <c r="BQ37" s="2">
        <v>55.012999999999998</v>
      </c>
      <c r="BR37" s="2">
        <v>0</v>
      </c>
      <c r="BS37" s="2">
        <v>0.47199999999999998</v>
      </c>
      <c r="BT37" s="2">
        <v>6.0000000000000001E-3</v>
      </c>
      <c r="BU37" s="2">
        <v>1.06896461815401</v>
      </c>
      <c r="BV37" s="2">
        <v>0.77809536744891905</v>
      </c>
      <c r="BW37" s="2">
        <v>0.79400000000000004</v>
      </c>
      <c r="BX37" s="2">
        <v>17.347999999999999</v>
      </c>
      <c r="BY37" s="2">
        <v>25.573</v>
      </c>
      <c r="BZ37" s="2">
        <v>0.109</v>
      </c>
      <c r="CA37" s="2">
        <v>101.15205998560199</v>
      </c>
      <c r="CC37" s="2">
        <v>0.35889660399169099</v>
      </c>
      <c r="CD37" s="2">
        <v>0.31495328596539601</v>
      </c>
      <c r="CF37" s="2">
        <v>1.9795085080656201</v>
      </c>
      <c r="CG37" s="2">
        <v>0</v>
      </c>
      <c r="CH37" s="2">
        <v>2.0015393625918001E-2</v>
      </c>
      <c r="CI37" s="2">
        <v>1.7068218700538301E-4</v>
      </c>
      <c r="CJ37" s="2">
        <v>2.89419115391433E-2</v>
      </c>
      <c r="CK37" s="2">
        <v>2.3411434493250501E-2</v>
      </c>
      <c r="CL37" s="2">
        <v>2.4196429575158499E-2</v>
      </c>
      <c r="CM37" s="2">
        <v>0.93060704350692103</v>
      </c>
      <c r="CN37" s="2">
        <v>0.98581549843110605</v>
      </c>
      <c r="CO37" s="2">
        <v>7.60373354501819E-3</v>
      </c>
      <c r="CP37" s="2">
        <f t="shared" si="0"/>
        <v>0.55281875433970151</v>
      </c>
      <c r="CR37" s="2">
        <v>9.7170229846933309E-3</v>
      </c>
      <c r="CS37" s="2">
        <v>9.4763553817160395E-3</v>
      </c>
      <c r="CT37" s="2">
        <v>0.179570805277387</v>
      </c>
      <c r="CV37" s="2">
        <v>1.8798676891426998E-2</v>
      </c>
      <c r="CW37" s="2">
        <v>3.3681241570776399E-2</v>
      </c>
      <c r="CY37" s="2">
        <v>5.7605819193984496E-3</v>
      </c>
      <c r="CZ37" s="2">
        <v>5.7131080381856401E-3</v>
      </c>
      <c r="DA37" s="2">
        <v>0.108042314116424</v>
      </c>
      <c r="DC37" s="2">
        <v>2.0015393625918001E-2</v>
      </c>
      <c r="DD37" s="2">
        <v>0</v>
      </c>
      <c r="DF37" s="2">
        <v>0</v>
      </c>
      <c r="DG37" s="2">
        <v>7.60373354501819E-3</v>
      </c>
      <c r="DH37" s="2">
        <v>0</v>
      </c>
      <c r="DI37" s="2">
        <v>2.1338177994125102E-2</v>
      </c>
      <c r="DJ37" s="2">
        <v>0</v>
      </c>
      <c r="DK37" s="2">
        <v>0</v>
      </c>
      <c r="DL37" s="2">
        <v>1.7068218700538301E-4</v>
      </c>
      <c r="DM37" s="2">
        <v>0.96430663824997498</v>
      </c>
      <c r="DN37" s="2">
        <v>6.9541346626776296E-3</v>
      </c>
      <c r="DO37" s="2">
        <v>1.0003733666387999</v>
      </c>
    </row>
    <row r="38" spans="1:119" x14ac:dyDescent="0.25">
      <c r="A38" s="3" t="s">
        <v>14</v>
      </c>
      <c r="B38">
        <v>2</v>
      </c>
      <c r="C38" s="1">
        <v>0.5</v>
      </c>
      <c r="D38" s="1">
        <v>0.05</v>
      </c>
      <c r="F38" s="2">
        <v>55.777999999999999</v>
      </c>
      <c r="G38" s="2">
        <v>5.0000000000000001E-3</v>
      </c>
      <c r="H38" s="2">
        <v>0.17100000000000001</v>
      </c>
      <c r="I38" s="2">
        <v>0</v>
      </c>
      <c r="J38" s="2">
        <v>0.78900000000000003</v>
      </c>
      <c r="K38" s="2">
        <v>0.41499999999999998</v>
      </c>
      <c r="L38" s="2">
        <v>18.28</v>
      </c>
      <c r="M38" s="2">
        <v>25.856000000000002</v>
      </c>
      <c r="N38" s="2">
        <v>2.9000000000000001E-2</v>
      </c>
      <c r="O38" s="2">
        <v>1E-3</v>
      </c>
      <c r="P38" s="2">
        <v>1.2999999999999999E-2</v>
      </c>
      <c r="Q38" s="2">
        <v>0</v>
      </c>
      <c r="R38" s="2">
        <v>101.334</v>
      </c>
      <c r="S38" s="47">
        <v>6</v>
      </c>
      <c r="U38" s="2">
        <v>0.28599999999999998</v>
      </c>
      <c r="V38" s="2">
        <v>0.02</v>
      </c>
      <c r="W38" s="2">
        <v>8.1000000000000003E-2</v>
      </c>
      <c r="X38" s="2">
        <v>1.2999999999999999E-2</v>
      </c>
      <c r="Y38" s="2">
        <v>0.21099999999999999</v>
      </c>
      <c r="Z38" s="2">
        <v>0.10100000000000001</v>
      </c>
      <c r="AA38" s="2">
        <v>0.17499999999999999</v>
      </c>
      <c r="AB38" s="2">
        <v>0.24299999999999999</v>
      </c>
      <c r="AC38" s="2">
        <v>1.4999999999999999E-2</v>
      </c>
      <c r="AD38" s="2">
        <v>7.0000000000000001E-3</v>
      </c>
      <c r="AE38" s="2">
        <v>4.0000000000000001E-3</v>
      </c>
      <c r="AF38" s="2">
        <v>6.0000000000000001E-3</v>
      </c>
      <c r="AH38" s="2">
        <v>0.16500000000000001</v>
      </c>
      <c r="AI38" s="2">
        <v>0</v>
      </c>
      <c r="AJ38" s="2">
        <v>2.1000000000000001E-2</v>
      </c>
      <c r="AK38" s="2">
        <v>0</v>
      </c>
      <c r="AL38" s="2">
        <v>2.9000000000000001E-2</v>
      </c>
      <c r="AM38" s="2">
        <v>1.4E-2</v>
      </c>
      <c r="AN38" s="2">
        <v>7.3999999999999996E-2</v>
      </c>
      <c r="AO38" s="2">
        <v>0.156</v>
      </c>
      <c r="AP38" s="2">
        <v>6.0000000000000001E-3</v>
      </c>
      <c r="AQ38" s="2">
        <v>0</v>
      </c>
      <c r="AR38" s="2">
        <v>5.0000000000000001E-3</v>
      </c>
      <c r="AS38" s="2">
        <v>1E-3</v>
      </c>
      <c r="AU38" s="2">
        <v>1.99379039131651</v>
      </c>
      <c r="AV38" s="2">
        <v>1.3442450095225099E-4</v>
      </c>
      <c r="AW38" s="2">
        <v>7.2034867880237802E-3</v>
      </c>
      <c r="AX38" s="2">
        <v>0</v>
      </c>
      <c r="AY38" s="2">
        <v>2.35828731756603E-2</v>
      </c>
      <c r="AZ38" s="2">
        <v>1.25632903621858E-2</v>
      </c>
      <c r="BA38" s="2">
        <v>0.97413159606592503</v>
      </c>
      <c r="BB38" s="2">
        <v>0.99014732575648601</v>
      </c>
      <c r="BC38" s="2">
        <v>2.00966147109332E-3</v>
      </c>
      <c r="BD38" s="2">
        <v>4.0035065308283198</v>
      </c>
      <c r="BF38" s="2">
        <v>6.2096086834837402E-3</v>
      </c>
      <c r="BG38" s="2">
        <v>9.9387810454003409E-4</v>
      </c>
      <c r="BI38" s="2">
        <v>9.9387810454003409E-4</v>
      </c>
      <c r="BJ38" s="2">
        <v>0</v>
      </c>
      <c r="BK38" s="2">
        <v>3.1048043417418701E-3</v>
      </c>
      <c r="BL38" s="2">
        <v>0</v>
      </c>
      <c r="BM38" s="2">
        <v>0.98704252141474402</v>
      </c>
      <c r="BN38" s="2">
        <v>5.3359739134203298E-3</v>
      </c>
      <c r="BO38" s="2">
        <v>0.996477177774447</v>
      </c>
      <c r="BQ38" s="2">
        <v>55.777999999999999</v>
      </c>
      <c r="BR38" s="2">
        <v>5.0000000000000001E-3</v>
      </c>
      <c r="BS38" s="2">
        <v>0.17100000000000001</v>
      </c>
      <c r="BT38" s="2">
        <v>0</v>
      </c>
      <c r="BU38" s="2">
        <v>0.391120444897537</v>
      </c>
      <c r="BV38" s="2">
        <v>0.43705143084897102</v>
      </c>
      <c r="BW38" s="2">
        <v>0.41499999999999998</v>
      </c>
      <c r="BX38" s="2">
        <v>18.28</v>
      </c>
      <c r="BY38" s="2">
        <v>25.856000000000002</v>
      </c>
      <c r="BZ38" s="2">
        <v>2.9000000000000001E-2</v>
      </c>
      <c r="CA38" s="2">
        <v>101.360171875746</v>
      </c>
      <c r="CC38" s="2">
        <v>0.299960622114056</v>
      </c>
      <c r="CD38" s="2">
        <v>0.24495810330661599</v>
      </c>
      <c r="CF38" s="2">
        <v>1.99204410030424</v>
      </c>
      <c r="CG38" s="2">
        <v>1.34306763250803E-4</v>
      </c>
      <c r="CH38" s="2">
        <v>7.1971775068226298E-3</v>
      </c>
      <c r="CI38" s="2">
        <v>0</v>
      </c>
      <c r="CJ38" s="2">
        <v>1.0510378743203E-2</v>
      </c>
      <c r="CK38" s="2">
        <v>1.3051839021713099E-2</v>
      </c>
      <c r="CL38" s="2">
        <v>1.2552286617188499E-2</v>
      </c>
      <c r="CM38" s="2">
        <v>0.97327838839755998</v>
      </c>
      <c r="CN38" s="2">
        <v>0.98928009047271404</v>
      </c>
      <c r="CO38" s="2">
        <v>2.0079012791594099E-3</v>
      </c>
      <c r="CP38" s="2">
        <f t="shared" si="0"/>
        <v>0.44606916242208938</v>
      </c>
      <c r="CR38" s="2">
        <v>8.0606876669192199E-3</v>
      </c>
      <c r="CS38" s="2">
        <v>7.31528032115505E-3</v>
      </c>
      <c r="CT38" s="2">
        <v>0.30926488748699499</v>
      </c>
      <c r="CV38" s="2">
        <v>6.9565430481325196E-3</v>
      </c>
      <c r="CW38" s="2">
        <v>1.6626330127527698E-2</v>
      </c>
      <c r="CY38" s="2">
        <v>3.3018116940090598E-3</v>
      </c>
      <c r="CZ38" s="2">
        <v>3.4131920364883399E-3</v>
      </c>
      <c r="DA38" s="2">
        <v>0.140700898231127</v>
      </c>
      <c r="DC38" s="2">
        <v>7.1971775068226298E-3</v>
      </c>
      <c r="DD38" s="2">
        <v>0</v>
      </c>
      <c r="DF38" s="2">
        <v>0</v>
      </c>
      <c r="DG38" s="2">
        <v>2.0079012791594099E-3</v>
      </c>
      <c r="DH38" s="2">
        <v>0</v>
      </c>
      <c r="DI38" s="2">
        <v>8.5024774640436208E-3</v>
      </c>
      <c r="DJ38" s="2">
        <v>0</v>
      </c>
      <c r="DK38" s="2">
        <v>1.34306763250803E-4</v>
      </c>
      <c r="DL38" s="2">
        <v>0</v>
      </c>
      <c r="DM38" s="2">
        <v>0.98064330624541896</v>
      </c>
      <c r="DN38" s="2">
        <v>9.1196038955212999E-3</v>
      </c>
      <c r="DO38" s="2">
        <v>1.0004075956473899</v>
      </c>
    </row>
    <row r="39" spans="1:119" s="42" customFormat="1" x14ac:dyDescent="0.25">
      <c r="A39" s="32" t="s">
        <v>151</v>
      </c>
      <c r="C39" s="14">
        <f>((C37*5)+(C38*6))/(5+6)</f>
        <v>0.5</v>
      </c>
      <c r="D39" s="14">
        <f>((D37*5)+(D38*6))/(5+6)</f>
        <v>0.05</v>
      </c>
      <c r="F39" s="20">
        <f>((F37*5)+(F38*6))/(5+6)</f>
        <v>55.430272727272722</v>
      </c>
      <c r="G39" s="20">
        <f t="shared" ref="G39:BR39" si="197">((G37*5)+(G38*6))/(5+6)</f>
        <v>2.7272727272727271E-3</v>
      </c>
      <c r="H39" s="20">
        <f t="shared" si="197"/>
        <v>0.30781818181818182</v>
      </c>
      <c r="I39" s="20">
        <f t="shared" si="197"/>
        <v>2.7272727272727271E-3</v>
      </c>
      <c r="J39" s="20">
        <f t="shared" si="197"/>
        <v>1.2212727272727273</v>
      </c>
      <c r="K39" s="20">
        <f t="shared" si="197"/>
        <v>0.58727272727272728</v>
      </c>
      <c r="L39" s="20">
        <f t="shared" si="197"/>
        <v>17.856363636363639</v>
      </c>
      <c r="M39" s="20">
        <f t="shared" si="197"/>
        <v>25.727363636363638</v>
      </c>
      <c r="N39" s="20">
        <f t="shared" si="197"/>
        <v>6.5363636363636374E-2</v>
      </c>
      <c r="O39" s="20">
        <f t="shared" si="197"/>
        <v>5.4545454545454548E-4</v>
      </c>
      <c r="P39" s="20">
        <f t="shared" si="197"/>
        <v>1.2545454545454547E-2</v>
      </c>
      <c r="Q39" s="20">
        <f t="shared" si="197"/>
        <v>4.5454545454545461E-3</v>
      </c>
      <c r="R39" s="20">
        <f t="shared" si="197"/>
        <v>101.21218181818182</v>
      </c>
      <c r="S39" s="48">
        <f>SUM(S37:S38)</f>
        <v>11</v>
      </c>
      <c r="T39" s="20"/>
      <c r="U39" s="20">
        <f t="shared" si="197"/>
        <v>0.39190909090909093</v>
      </c>
      <c r="V39" s="20">
        <f t="shared" si="197"/>
        <v>2.4090909090909093E-2</v>
      </c>
      <c r="W39" s="20">
        <f t="shared" si="197"/>
        <v>9.6909090909090917E-2</v>
      </c>
      <c r="X39" s="20">
        <f t="shared" si="197"/>
        <v>1.0727272727272726E-2</v>
      </c>
      <c r="Y39" s="20">
        <f t="shared" si="197"/>
        <v>0.54509090909090907</v>
      </c>
      <c r="Z39" s="20">
        <f t="shared" si="197"/>
        <v>0.30236363636363639</v>
      </c>
      <c r="AA39" s="20">
        <f t="shared" si="197"/>
        <v>0.50363636363636366</v>
      </c>
      <c r="AB39" s="20">
        <f t="shared" si="197"/>
        <v>0.34345454545454551</v>
      </c>
      <c r="AC39" s="20">
        <f t="shared" si="197"/>
        <v>4.2272727272727267E-2</v>
      </c>
      <c r="AD39" s="20">
        <f t="shared" si="197"/>
        <v>5.6363636363636364E-3</v>
      </c>
      <c r="AE39" s="20">
        <f t="shared" si="197"/>
        <v>3.5454545454545456E-3</v>
      </c>
      <c r="AF39" s="20">
        <f t="shared" si="197"/>
        <v>9.1818181818181816E-3</v>
      </c>
      <c r="AG39" s="20"/>
      <c r="AH39" s="20">
        <f t="shared" si="197"/>
        <v>0.16454545454545455</v>
      </c>
      <c r="AI39" s="20">
        <f t="shared" si="197"/>
        <v>8.6363636363636365E-3</v>
      </c>
      <c r="AJ39" s="20">
        <f t="shared" si="197"/>
        <v>2.1454545454545452E-2</v>
      </c>
      <c r="AK39" s="20">
        <f t="shared" si="197"/>
        <v>4.0909090909090904E-3</v>
      </c>
      <c r="AL39" s="20">
        <f t="shared" si="197"/>
        <v>3.5363636363636368E-2</v>
      </c>
      <c r="AM39" s="20">
        <f t="shared" si="197"/>
        <v>1.7181818181818184E-2</v>
      </c>
      <c r="AN39" s="20">
        <f t="shared" si="197"/>
        <v>7.3545454545454539E-2</v>
      </c>
      <c r="AO39" s="20">
        <f t="shared" si="197"/>
        <v>0.15554545454545454</v>
      </c>
      <c r="AP39" s="20">
        <f t="shared" si="197"/>
        <v>6.454545454545455E-3</v>
      </c>
      <c r="AQ39" s="20">
        <f t="shared" si="197"/>
        <v>0</v>
      </c>
      <c r="AR39" s="20">
        <f t="shared" si="197"/>
        <v>5.0000000000000001E-3</v>
      </c>
      <c r="AS39" s="20">
        <f t="shared" si="197"/>
        <v>5.4545454545454548E-4</v>
      </c>
      <c r="AT39" s="20"/>
      <c r="AU39" s="20">
        <f t="shared" si="197"/>
        <v>1.9894739773212053</v>
      </c>
      <c r="AV39" s="20">
        <f t="shared" si="197"/>
        <v>7.3322455064864182E-5</v>
      </c>
      <c r="AW39" s="20">
        <f t="shared" si="197"/>
        <v>1.304907642119988E-2</v>
      </c>
      <c r="AX39" s="20">
        <f t="shared" si="197"/>
        <v>7.7770380898869543E-5</v>
      </c>
      <c r="AY39" s="20">
        <f t="shared" si="197"/>
        <v>3.6717893760452668E-2</v>
      </c>
      <c r="AZ39" s="20">
        <f t="shared" si="197"/>
        <v>1.7877671216095074E-2</v>
      </c>
      <c r="BA39" s="20">
        <f t="shared" si="197"/>
        <v>0.9553703851605736</v>
      </c>
      <c r="BB39" s="20">
        <f t="shared" si="197"/>
        <v>0.98926166045896613</v>
      </c>
      <c r="BC39" s="20">
        <f t="shared" si="197"/>
        <v>4.5607775133746243E-3</v>
      </c>
      <c r="BD39" s="20">
        <f t="shared" si="197"/>
        <v>4.0063083930506158</v>
      </c>
      <c r="BE39" s="20"/>
      <c r="BF39" s="20">
        <f t="shared" si="197"/>
        <v>1.0526022678787404E-2</v>
      </c>
      <c r="BG39" s="20">
        <f t="shared" si="197"/>
        <v>2.523053742412496E-3</v>
      </c>
      <c r="BH39" s="20"/>
      <c r="BI39" s="20">
        <f t="shared" si="197"/>
        <v>2.523053742412496E-3</v>
      </c>
      <c r="BJ39" s="20">
        <f t="shared" si="197"/>
        <v>0</v>
      </c>
      <c r="BK39" s="20">
        <f t="shared" si="197"/>
        <v>5.2630113393937021E-3</v>
      </c>
      <c r="BL39" s="20">
        <f t="shared" si="197"/>
        <v>7.7770380898869543E-5</v>
      </c>
      <c r="BM39" s="20">
        <f t="shared" si="197"/>
        <v>0.98392087873867351</v>
      </c>
      <c r="BN39" s="20">
        <f t="shared" si="197"/>
        <v>4.0837000911762393E-3</v>
      </c>
      <c r="BO39" s="20">
        <f t="shared" si="197"/>
        <v>0.99586841429255524</v>
      </c>
      <c r="BP39" s="20"/>
      <c r="BQ39" s="20">
        <f t="shared" si="197"/>
        <v>55.430272727272722</v>
      </c>
      <c r="BR39" s="20">
        <f t="shared" si="197"/>
        <v>2.7272727272727271E-3</v>
      </c>
      <c r="BS39" s="20">
        <f t="shared" ref="BS39:DO39" si="198">((BS37*5)+(BS38*6))/(5+6)</f>
        <v>0.30781818181818182</v>
      </c>
      <c r="BT39" s="20">
        <f t="shared" si="198"/>
        <v>2.7272727272727271E-3</v>
      </c>
      <c r="BU39" s="20">
        <f t="shared" si="198"/>
        <v>0.69923143274138833</v>
      </c>
      <c r="BV39" s="20">
        <f t="shared" si="198"/>
        <v>0.59207140203076558</v>
      </c>
      <c r="BW39" s="20">
        <f t="shared" si="198"/>
        <v>0.58727272727272728</v>
      </c>
      <c r="BX39" s="20">
        <f t="shared" si="198"/>
        <v>17.856363636363639</v>
      </c>
      <c r="BY39" s="20">
        <f t="shared" si="198"/>
        <v>25.727363636363638</v>
      </c>
      <c r="BZ39" s="20">
        <f t="shared" si="198"/>
        <v>6.5363636363636374E-2</v>
      </c>
      <c r="CA39" s="20">
        <f t="shared" si="198"/>
        <v>101.26557556204419</v>
      </c>
      <c r="CB39" s="20"/>
      <c r="CC39" s="20">
        <f t="shared" si="198"/>
        <v>0.32674970478570825</v>
      </c>
      <c r="CD39" s="20">
        <f t="shared" si="198"/>
        <v>0.2767740954242433</v>
      </c>
      <c r="CE39" s="20"/>
      <c r="CF39" s="20">
        <f t="shared" si="198"/>
        <v>1.9863461038321402</v>
      </c>
      <c r="CG39" s="20">
        <f t="shared" si="198"/>
        <v>7.3258234500437998E-5</v>
      </c>
      <c r="CH39" s="20">
        <f t="shared" si="198"/>
        <v>1.3023639379138707E-2</v>
      </c>
      <c r="CI39" s="20">
        <f t="shared" si="198"/>
        <v>7.7582812275174087E-5</v>
      </c>
      <c r="CJ39" s="20">
        <f t="shared" si="198"/>
        <v>1.8888348195903137E-2</v>
      </c>
      <c r="CK39" s="20">
        <f t="shared" si="198"/>
        <v>1.77607460542301E-2</v>
      </c>
      <c r="CL39" s="20">
        <f t="shared" si="198"/>
        <v>1.7845078870811226E-2</v>
      </c>
      <c r="CM39" s="20">
        <f t="shared" si="198"/>
        <v>0.95388232253817862</v>
      </c>
      <c r="CN39" s="20">
        <f t="shared" si="198"/>
        <v>0.98770527590834678</v>
      </c>
      <c r="CO39" s="20">
        <f t="shared" si="198"/>
        <v>4.5514614000043106E-3</v>
      </c>
      <c r="CP39" s="20">
        <f t="shared" si="198"/>
        <v>0.49459170420282222</v>
      </c>
      <c r="CQ39" s="20"/>
      <c r="CR39" s="20">
        <f t="shared" si="198"/>
        <v>8.8135673568165429E-3</v>
      </c>
      <c r="CS39" s="20">
        <f t="shared" si="198"/>
        <v>8.2975871668645902E-3</v>
      </c>
      <c r="CT39" s="20">
        <f t="shared" si="198"/>
        <v>0.25031303193717319</v>
      </c>
      <c r="CU39" s="20"/>
      <c r="CV39" s="20">
        <f t="shared" si="198"/>
        <v>1.2339331158720919E-2</v>
      </c>
      <c r="CW39" s="20">
        <f t="shared" si="198"/>
        <v>2.4378562601731654E-2</v>
      </c>
      <c r="CX39" s="20"/>
      <c r="CY39" s="20">
        <f t="shared" si="198"/>
        <v>4.4194345237315103E-3</v>
      </c>
      <c r="CZ39" s="20">
        <f t="shared" si="198"/>
        <v>4.4586084008962044E-3</v>
      </c>
      <c r="DA39" s="20">
        <f t="shared" si="198"/>
        <v>0.12585608726989836</v>
      </c>
      <c r="DB39" s="20"/>
      <c r="DC39" s="20">
        <f t="shared" si="198"/>
        <v>1.3023639379138707E-2</v>
      </c>
      <c r="DD39" s="20">
        <f t="shared" si="198"/>
        <v>0</v>
      </c>
      <c r="DE39" s="20"/>
      <c r="DF39" s="20">
        <f t="shared" si="198"/>
        <v>0</v>
      </c>
      <c r="DG39" s="20">
        <f t="shared" si="198"/>
        <v>4.5514614000043106E-3</v>
      </c>
      <c r="DH39" s="20">
        <f t="shared" si="198"/>
        <v>0</v>
      </c>
      <c r="DI39" s="20">
        <f t="shared" si="198"/>
        <v>1.433688679589884E-2</v>
      </c>
      <c r="DJ39" s="20">
        <f t="shared" si="198"/>
        <v>0</v>
      </c>
      <c r="DK39" s="20">
        <f t="shared" si="198"/>
        <v>7.3258234500437998E-5</v>
      </c>
      <c r="DL39" s="20">
        <f t="shared" si="198"/>
        <v>7.7582812275174087E-5</v>
      </c>
      <c r="DM39" s="20">
        <f t="shared" si="198"/>
        <v>0.97321754806567173</v>
      </c>
      <c r="DN39" s="20">
        <f t="shared" si="198"/>
        <v>8.1352996987741778E-3</v>
      </c>
      <c r="DO39" s="20">
        <f t="shared" si="198"/>
        <v>1.0003920370071215</v>
      </c>
    </row>
    <row r="40" spans="1:119" x14ac:dyDescent="0.25">
      <c r="BQ40" s="4"/>
      <c r="BR40" s="4"/>
      <c r="BS40" s="4"/>
      <c r="BT40" s="4"/>
      <c r="BU40" s="4"/>
      <c r="BW40" s="4"/>
      <c r="BX40" s="4"/>
      <c r="BY40" s="4"/>
      <c r="BZ40" s="4"/>
      <c r="CA40" s="4"/>
      <c r="CB40" s="4"/>
    </row>
  </sheetData>
  <mergeCells count="14">
    <mergeCell ref="BQ1:CA1"/>
    <mergeCell ref="CC1:CD1"/>
    <mergeCell ref="DC1:DD1"/>
    <mergeCell ref="DF1:DO1"/>
    <mergeCell ref="CV1:CW1"/>
    <mergeCell ref="CF1:CP1"/>
    <mergeCell ref="CR1:CT1"/>
    <mergeCell ref="CY1:DA1"/>
    <mergeCell ref="AU1:BD1"/>
    <mergeCell ref="BF1:BG1"/>
    <mergeCell ref="BI1:BO1"/>
    <mergeCell ref="F1:S1"/>
    <mergeCell ref="AH1:AS1"/>
    <mergeCell ref="U1:A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J43"/>
  <sheetViews>
    <sheetView zoomScale="85" zoomScaleNormal="85" workbookViewId="0">
      <pane xSplit="1" ySplit="6" topLeftCell="B7" activePane="bottomRight" state="frozen"/>
      <selection pane="topRight" activeCell="B1" sqref="B1"/>
      <selection pane="bottomLeft" activeCell="A3" sqref="A3"/>
      <selection pane="bottomRight" activeCell="C13" sqref="C13"/>
    </sheetView>
  </sheetViews>
  <sheetFormatPr defaultRowHeight="15" x14ac:dyDescent="0.25"/>
  <cols>
    <col min="1" max="1" width="19.5703125" bestFit="1" customWidth="1"/>
    <col min="2" max="2" width="5.85546875" bestFit="1" customWidth="1"/>
    <col min="3" max="3" width="19.140625" style="1" bestFit="1" customWidth="1"/>
    <col min="4" max="4" width="21.85546875" style="1" bestFit="1" customWidth="1"/>
    <col min="5" max="5" width="1.7109375" customWidth="1"/>
    <col min="6" max="6" width="11.28515625" style="2" bestFit="1" customWidth="1"/>
    <col min="7" max="18" width="9.140625" style="2"/>
    <col min="19" max="19" width="3" bestFit="1" customWidth="1"/>
    <col min="20" max="20" width="1.7109375" hidden="1" customWidth="1"/>
    <col min="21" max="21" width="9.140625" style="2" hidden="1" customWidth="1"/>
    <col min="22" max="29" width="0" style="2" hidden="1" customWidth="1"/>
    <col min="30" max="30" width="1.7109375" style="2" hidden="1" customWidth="1"/>
    <col min="31" max="40" width="0" style="2" hidden="1" customWidth="1"/>
    <col min="41" max="41" width="17.42578125" style="2" hidden="1" customWidth="1"/>
    <col min="42" max="42" width="1.7109375" style="2" hidden="1" customWidth="1"/>
    <col min="43" max="51" width="0" style="2" hidden="1" customWidth="1"/>
    <col min="52" max="52" width="1.7109375" style="2" hidden="1" customWidth="1"/>
    <col min="53" max="62" width="0" style="2" hidden="1" customWidth="1"/>
    <col min="63" max="63" width="1.7109375" style="2" customWidth="1"/>
    <col min="64" max="74" width="9.140625" style="2"/>
    <col min="75" max="75" width="1.7109375" style="2" customWidth="1"/>
    <col min="76" max="77" width="9.140625" style="2"/>
    <col min="78" max="78" width="1.7109375" style="2" customWidth="1"/>
    <col min="79" max="88" width="9.140625" style="2"/>
  </cols>
  <sheetData>
    <row r="1" spans="1:88" x14ac:dyDescent="0.25">
      <c r="U1" s="20">
        <v>60.08</v>
      </c>
      <c r="V1" s="20">
        <v>79.88</v>
      </c>
      <c r="W1" s="20">
        <v>101.96</v>
      </c>
      <c r="X1" s="20">
        <v>151.69</v>
      </c>
      <c r="Y1" s="20">
        <v>71.849999999999994</v>
      </c>
      <c r="Z1" s="20">
        <v>70.94</v>
      </c>
      <c r="AA1" s="20">
        <v>40.299999999999997</v>
      </c>
      <c r="AB1" s="20">
        <v>56.08</v>
      </c>
      <c r="AC1" s="20">
        <v>61.98</v>
      </c>
      <c r="AE1" s="20" t="s">
        <v>94</v>
      </c>
      <c r="BL1" s="2" t="s">
        <v>98</v>
      </c>
    </row>
    <row r="2" spans="1:88" x14ac:dyDescent="0.25">
      <c r="U2" s="20">
        <v>1</v>
      </c>
      <c r="V2" s="20">
        <v>1</v>
      </c>
      <c r="W2" s="20">
        <v>2</v>
      </c>
      <c r="X2" s="20">
        <v>2</v>
      </c>
      <c r="Y2" s="20">
        <v>1</v>
      </c>
      <c r="Z2" s="20">
        <v>1</v>
      </c>
      <c r="AA2" s="20">
        <v>1</v>
      </c>
      <c r="AB2" s="20">
        <v>1</v>
      </c>
      <c r="AC2" s="20">
        <v>2</v>
      </c>
      <c r="AE2" s="20" t="s">
        <v>95</v>
      </c>
    </row>
    <row r="3" spans="1:88" x14ac:dyDescent="0.25">
      <c r="U3" s="20">
        <v>2</v>
      </c>
      <c r="V3" s="20">
        <v>2</v>
      </c>
      <c r="W3" s="20">
        <v>3</v>
      </c>
      <c r="X3" s="20">
        <v>3</v>
      </c>
      <c r="Y3" s="20">
        <v>1</v>
      </c>
      <c r="Z3" s="20">
        <v>1</v>
      </c>
      <c r="AA3" s="20">
        <v>1</v>
      </c>
      <c r="AB3" s="20">
        <v>1</v>
      </c>
      <c r="AC3" s="20">
        <v>1</v>
      </c>
      <c r="AE3" s="20" t="s">
        <v>96</v>
      </c>
    </row>
    <row r="5" spans="1:88" x14ac:dyDescent="0.25">
      <c r="F5" s="52" t="s">
        <v>27</v>
      </c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U5" s="52" t="s">
        <v>87</v>
      </c>
      <c r="V5" s="52"/>
      <c r="W5" s="52"/>
      <c r="X5" s="52"/>
      <c r="Y5" s="52"/>
      <c r="Z5" s="52"/>
      <c r="AA5" s="52"/>
      <c r="AB5" s="52"/>
      <c r="AC5" s="52"/>
      <c r="AD5" s="4"/>
      <c r="AE5" s="52" t="s">
        <v>89</v>
      </c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4"/>
      <c r="AQ5" s="52" t="s">
        <v>90</v>
      </c>
      <c r="AR5" s="52"/>
      <c r="AS5" s="52"/>
      <c r="AT5" s="52"/>
      <c r="AU5" s="52"/>
      <c r="AV5" s="52"/>
      <c r="AW5" s="52"/>
      <c r="AX5" s="52"/>
      <c r="AY5" s="52"/>
      <c r="AZ5" s="4"/>
      <c r="BA5" s="52" t="s">
        <v>91</v>
      </c>
      <c r="BB5" s="52"/>
      <c r="BC5" s="52"/>
      <c r="BD5" s="52"/>
      <c r="BE5" s="52"/>
      <c r="BF5" s="52"/>
      <c r="BG5" s="52"/>
      <c r="BH5" s="52"/>
      <c r="BI5" s="52"/>
      <c r="BJ5" s="12"/>
      <c r="BK5" s="4"/>
      <c r="BL5" s="52" t="s">
        <v>92</v>
      </c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4"/>
      <c r="BX5" s="12"/>
      <c r="BY5" s="12"/>
      <c r="BZ5" s="4"/>
      <c r="CA5" s="52" t="s">
        <v>59</v>
      </c>
      <c r="CB5" s="52"/>
      <c r="CC5" s="52"/>
      <c r="CD5" s="52"/>
      <c r="CE5" s="52"/>
      <c r="CF5" s="52"/>
      <c r="CG5" s="52"/>
      <c r="CH5" s="52"/>
      <c r="CI5" s="52"/>
      <c r="CJ5" s="52"/>
    </row>
    <row r="6" spans="1:88" s="6" customFormat="1" ht="18" x14ac:dyDescent="0.25">
      <c r="A6" s="7" t="s">
        <v>9</v>
      </c>
      <c r="B6" s="7" t="s">
        <v>1</v>
      </c>
      <c r="C6" s="8" t="s">
        <v>17</v>
      </c>
      <c r="D6" s="8" t="s">
        <v>18</v>
      </c>
      <c r="E6" s="7"/>
      <c r="F6" s="9" t="s">
        <v>19</v>
      </c>
      <c r="G6" s="9" t="s">
        <v>20</v>
      </c>
      <c r="H6" s="9" t="s">
        <v>21</v>
      </c>
      <c r="I6" s="9" t="s">
        <v>22</v>
      </c>
      <c r="J6" s="9" t="s">
        <v>46</v>
      </c>
      <c r="K6" s="9" t="s">
        <v>4</v>
      </c>
      <c r="L6" s="9" t="s">
        <v>5</v>
      </c>
      <c r="M6" s="9" t="s">
        <v>6</v>
      </c>
      <c r="N6" s="9" t="s">
        <v>23</v>
      </c>
      <c r="O6" s="9" t="s">
        <v>24</v>
      </c>
      <c r="P6" s="9" t="s">
        <v>25</v>
      </c>
      <c r="Q6" s="9" t="s">
        <v>7</v>
      </c>
      <c r="R6" s="9" t="s">
        <v>48</v>
      </c>
      <c r="S6" s="7" t="s">
        <v>8</v>
      </c>
      <c r="T6" s="7"/>
      <c r="U6" s="9" t="s">
        <v>28</v>
      </c>
      <c r="V6" s="9" t="s">
        <v>29</v>
      </c>
      <c r="W6" s="9" t="s">
        <v>30</v>
      </c>
      <c r="X6" s="9" t="s">
        <v>31</v>
      </c>
      <c r="Y6" s="9" t="s">
        <v>47</v>
      </c>
      <c r="Z6" s="9" t="s">
        <v>32</v>
      </c>
      <c r="AA6" s="9" t="s">
        <v>33</v>
      </c>
      <c r="AB6" s="9" t="s">
        <v>34</v>
      </c>
      <c r="AC6" s="9" t="s">
        <v>52</v>
      </c>
      <c r="AD6" s="25"/>
      <c r="AE6" s="9" t="s">
        <v>28</v>
      </c>
      <c r="AF6" s="9" t="s">
        <v>29</v>
      </c>
      <c r="AG6" s="9" t="s">
        <v>30</v>
      </c>
      <c r="AH6" s="9" t="s">
        <v>31</v>
      </c>
      <c r="AI6" s="9" t="s">
        <v>47</v>
      </c>
      <c r="AJ6" s="9" t="s">
        <v>32</v>
      </c>
      <c r="AK6" s="9" t="s">
        <v>33</v>
      </c>
      <c r="AL6" s="9" t="s">
        <v>34</v>
      </c>
      <c r="AM6" s="9" t="s">
        <v>52</v>
      </c>
      <c r="AN6" s="9" t="s">
        <v>35</v>
      </c>
      <c r="AO6" s="9" t="s">
        <v>88</v>
      </c>
      <c r="AP6" s="25"/>
      <c r="AQ6" s="9" t="s">
        <v>28</v>
      </c>
      <c r="AR6" s="9" t="s">
        <v>29</v>
      </c>
      <c r="AS6" s="9" t="s">
        <v>30</v>
      </c>
      <c r="AT6" s="9" t="s">
        <v>31</v>
      </c>
      <c r="AU6" s="9" t="s">
        <v>47</v>
      </c>
      <c r="AV6" s="9" t="s">
        <v>32</v>
      </c>
      <c r="AW6" s="9" t="s">
        <v>33</v>
      </c>
      <c r="AX6" s="9" t="s">
        <v>34</v>
      </c>
      <c r="AY6" s="9" t="s">
        <v>52</v>
      </c>
      <c r="AZ6" s="25"/>
      <c r="BA6" s="9" t="s">
        <v>28</v>
      </c>
      <c r="BB6" s="9" t="s">
        <v>29</v>
      </c>
      <c r="BC6" s="9" t="s">
        <v>30</v>
      </c>
      <c r="BD6" s="9" t="s">
        <v>31</v>
      </c>
      <c r="BE6" s="9" t="s">
        <v>47</v>
      </c>
      <c r="BF6" s="9" t="s">
        <v>32</v>
      </c>
      <c r="BG6" s="9" t="s">
        <v>33</v>
      </c>
      <c r="BH6" s="9" t="s">
        <v>34</v>
      </c>
      <c r="BI6" s="9" t="s">
        <v>52</v>
      </c>
      <c r="BJ6" s="9" t="s">
        <v>35</v>
      </c>
      <c r="BK6" s="25"/>
      <c r="BL6" s="9" t="s">
        <v>28</v>
      </c>
      <c r="BM6" s="9" t="s">
        <v>29</v>
      </c>
      <c r="BN6" s="9" t="s">
        <v>30</v>
      </c>
      <c r="BO6" s="9" t="s">
        <v>31</v>
      </c>
      <c r="BP6" s="9" t="s">
        <v>50</v>
      </c>
      <c r="BQ6" s="9" t="s">
        <v>51</v>
      </c>
      <c r="BR6" s="9" t="s">
        <v>32</v>
      </c>
      <c r="BS6" s="9" t="s">
        <v>33</v>
      </c>
      <c r="BT6" s="9" t="s">
        <v>34</v>
      </c>
      <c r="BU6" s="9" t="s">
        <v>52</v>
      </c>
      <c r="BV6" s="9" t="s">
        <v>35</v>
      </c>
      <c r="BW6" s="25"/>
      <c r="BX6" s="9" t="s">
        <v>39</v>
      </c>
      <c r="BY6" s="9" t="s">
        <v>38</v>
      </c>
      <c r="BZ6" s="25"/>
      <c r="CA6" s="9" t="s">
        <v>40</v>
      </c>
      <c r="CB6" s="9" t="s">
        <v>54</v>
      </c>
      <c r="CC6" s="9" t="s">
        <v>55</v>
      </c>
      <c r="CD6" s="9" t="s">
        <v>56</v>
      </c>
      <c r="CE6" s="9" t="s">
        <v>41</v>
      </c>
      <c r="CF6" s="9" t="s">
        <v>42</v>
      </c>
      <c r="CG6" s="9" t="s">
        <v>57</v>
      </c>
      <c r="CH6" s="9" t="s">
        <v>44</v>
      </c>
      <c r="CI6" s="9" t="s">
        <v>45</v>
      </c>
      <c r="CJ6" s="9" t="s">
        <v>35</v>
      </c>
    </row>
    <row r="7" spans="1:88" s="3" customFormat="1" x14ac:dyDescent="0.25">
      <c r="C7" s="5"/>
      <c r="D7" s="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t="s">
        <v>10</v>
      </c>
      <c r="B8">
        <v>1</v>
      </c>
      <c r="C8" s="1">
        <v>0.84</v>
      </c>
      <c r="D8" s="1">
        <v>0.03</v>
      </c>
      <c r="F8" s="2">
        <v>52.276000000000003</v>
      </c>
      <c r="G8" s="2">
        <v>3.2970000000000002</v>
      </c>
      <c r="H8" s="2">
        <v>0.21299999999999999</v>
      </c>
      <c r="I8" s="2">
        <v>0</v>
      </c>
      <c r="J8" s="2">
        <v>26.542999999999999</v>
      </c>
      <c r="K8" s="2">
        <v>1.234</v>
      </c>
      <c r="L8" s="2">
        <v>0.186</v>
      </c>
      <c r="M8" s="2">
        <v>1.1639999999999999</v>
      </c>
      <c r="N8" s="2">
        <v>12.34</v>
      </c>
      <c r="O8" s="2">
        <v>0</v>
      </c>
      <c r="P8" s="2">
        <v>0</v>
      </c>
      <c r="Q8" s="2">
        <v>0</v>
      </c>
      <c r="R8" s="2">
        <v>97.207999999999998</v>
      </c>
      <c r="S8">
        <v>3</v>
      </c>
      <c r="U8" s="2">
        <f t="shared" ref="U8:AC10" si="0">F8/U$1</f>
        <v>0.87010652463382165</v>
      </c>
      <c r="V8" s="2">
        <f t="shared" si="0"/>
        <v>4.1274411617426142E-2</v>
      </c>
      <c r="W8" s="2">
        <f t="shared" si="0"/>
        <v>2.0890545311887014E-3</v>
      </c>
      <c r="X8" s="2">
        <f t="shared" si="0"/>
        <v>0</v>
      </c>
      <c r="Y8" s="2">
        <f t="shared" si="0"/>
        <v>0.36942240779401531</v>
      </c>
      <c r="Z8" s="2">
        <f t="shared" si="0"/>
        <v>1.7394981674654638E-2</v>
      </c>
      <c r="AA8" s="2">
        <f t="shared" si="0"/>
        <v>4.6153846153846158E-3</v>
      </c>
      <c r="AB8" s="2">
        <f t="shared" si="0"/>
        <v>2.0756062767475034E-2</v>
      </c>
      <c r="AC8" s="2">
        <f t="shared" si="0"/>
        <v>0.19909648273636657</v>
      </c>
      <c r="AE8" s="2">
        <f t="shared" ref="AE8:AM10" si="1">U8*U$3</f>
        <v>1.7402130492676433</v>
      </c>
      <c r="AF8" s="2">
        <f t="shared" si="1"/>
        <v>8.2548823234852284E-2</v>
      </c>
      <c r="AG8" s="2">
        <f t="shared" si="1"/>
        <v>6.2671635935661043E-3</v>
      </c>
      <c r="AH8" s="2">
        <f t="shared" si="1"/>
        <v>0</v>
      </c>
      <c r="AI8" s="2">
        <f t="shared" si="1"/>
        <v>0.36942240779401531</v>
      </c>
      <c r="AJ8" s="2">
        <f t="shared" si="1"/>
        <v>1.7394981674654638E-2</v>
      </c>
      <c r="AK8" s="2">
        <f t="shared" si="1"/>
        <v>4.6153846153846158E-3</v>
      </c>
      <c r="AL8" s="2">
        <f t="shared" si="1"/>
        <v>2.0756062767475034E-2</v>
      </c>
      <c r="AM8" s="2">
        <f t="shared" si="1"/>
        <v>0.19909648273636657</v>
      </c>
      <c r="AN8" s="2">
        <f>SUM(AE8:AM8)</f>
        <v>2.4403143556839582</v>
      </c>
      <c r="AO8" s="2">
        <f>6/AN8</f>
        <v>2.458699628605165</v>
      </c>
      <c r="AQ8" s="2">
        <f>AE8*$AO8</f>
        <v>4.2786611779282167</v>
      </c>
      <c r="AR8" s="2">
        <f t="shared" ref="AR8:AY8" si="2">AF8*$AO8</f>
        <v>0.20296276102932473</v>
      </c>
      <c r="AS8" s="2">
        <f t="shared" si="2"/>
        <v>1.5409072799908791E-2</v>
      </c>
      <c r="AT8" s="2">
        <f t="shared" si="2"/>
        <v>0</v>
      </c>
      <c r="AU8" s="2">
        <f t="shared" si="2"/>
        <v>0.90829873684157125</v>
      </c>
      <c r="AV8" s="2">
        <f t="shared" si="2"/>
        <v>4.2769034983067007E-2</v>
      </c>
      <c r="AW8" s="2">
        <f t="shared" si="2"/>
        <v>1.1347844439716146E-2</v>
      </c>
      <c r="AX8" s="2">
        <f t="shared" si="2"/>
        <v>5.1032923817696356E-2</v>
      </c>
      <c r="AY8" s="2">
        <f t="shared" si="2"/>
        <v>0.48951844816049911</v>
      </c>
      <c r="BA8" s="2">
        <f t="shared" ref="BA8:BI10" si="3">AQ8*(U$2/U$3)</f>
        <v>2.1393305889641083</v>
      </c>
      <c r="BB8" s="2">
        <f t="shared" si="3"/>
        <v>0.10148138051466236</v>
      </c>
      <c r="BC8" s="2">
        <f t="shared" si="3"/>
        <v>1.0272715199939194E-2</v>
      </c>
      <c r="BD8" s="2">
        <f t="shared" si="3"/>
        <v>0</v>
      </c>
      <c r="BE8" s="2">
        <f t="shared" si="3"/>
        <v>0.90829873684157125</v>
      </c>
      <c r="BF8" s="2">
        <f t="shared" si="3"/>
        <v>4.2769034983067007E-2</v>
      </c>
      <c r="BG8" s="2">
        <f t="shared" si="3"/>
        <v>1.1347844439716146E-2</v>
      </c>
      <c r="BH8" s="2">
        <f t="shared" si="3"/>
        <v>5.1032923817696356E-2</v>
      </c>
      <c r="BI8" s="2">
        <f t="shared" si="3"/>
        <v>0.97903689632099822</v>
      </c>
      <c r="BJ8" s="2">
        <f>SUM(BA8:BI8)</f>
        <v>4.2435701210817589</v>
      </c>
      <c r="BL8" s="2">
        <f>BA8*(4/$BJ8)</f>
        <v>2.0165384597615708</v>
      </c>
      <c r="BM8" s="2">
        <f t="shared" ref="BM8:BO8" si="4">BB8*(4/$BJ8)</f>
        <v>9.5656607638469296E-2</v>
      </c>
      <c r="BN8" s="2">
        <f t="shared" si="4"/>
        <v>9.6830875011632914E-3</v>
      </c>
      <c r="BO8" s="2">
        <f t="shared" si="4"/>
        <v>0</v>
      </c>
      <c r="BP8" s="2">
        <f>IF((2*6*(1-(4/BJ8)))&gt;0,2*6*(1-(4/BJ8)),0)</f>
        <v>0.68876944873860735</v>
      </c>
      <c r="BQ8" s="2">
        <f>(BE8*(4/$BJ8))-BP8</f>
        <v>0.16739525308093539</v>
      </c>
      <c r="BR8" s="2">
        <f>BF8*(4/$BJ8)</f>
        <v>4.0314201262369564E-2</v>
      </c>
      <c r="BS8" s="2">
        <f>BG8*(4/$BJ8)</f>
        <v>1.0696507059789917E-2</v>
      </c>
      <c r="BT8" s="2">
        <f>BH8*(4/$BJ8)</f>
        <v>4.8103763917243518E-2</v>
      </c>
      <c r="BU8" s="2">
        <f>BI8*(4/$BJ8)</f>
        <v>0.92284267103985063</v>
      </c>
      <c r="BV8" s="2">
        <f>BJ8*(4/$BJ8)</f>
        <v>4</v>
      </c>
      <c r="BX8" s="2">
        <f>IF(AND(((2-BL8)&lt;BN8),((2-BL8)&gt;0)),2-BL8,IF(AND(((2-BL8)&lt;BN8),((2-BL8)&lt;0)),0,IF(((2-BL8)&gt;BN8),BN8,0)))</f>
        <v>0</v>
      </c>
      <c r="BY8" s="2">
        <f>BN8-BX8</f>
        <v>9.6830875011632914E-3</v>
      </c>
      <c r="CA8" s="2">
        <f>IF(BU8&lt;BY8,BU8,BY8)</f>
        <v>9.6830875011632914E-3</v>
      </c>
      <c r="CB8" s="2">
        <f>IF(BU8&gt;CA8,IF(AND((BU8-CA8)&lt;BP8,BU8&gt;CA8),BU8-BY8,BP8),0)</f>
        <v>0.68876944873860735</v>
      </c>
      <c r="CC8" s="2">
        <f>IF(BU8-CA8-CB8&gt;0,BU8-CA8-CB8,0)</f>
        <v>0.22439013480007997</v>
      </c>
      <c r="CD8" s="2">
        <f>IF(BP8&gt;CB8,BP8-CB8,0)</f>
        <v>0</v>
      </c>
      <c r="CE8" s="2">
        <f>IF(BY8&gt;CA8,BY8-CA8,0)</f>
        <v>0</v>
      </c>
      <c r="CF8" s="2">
        <f>IF(BM8-CC8/2&gt;0,BM8-CC8/2,0)</f>
        <v>0</v>
      </c>
      <c r="CG8" s="2">
        <f>BO8</f>
        <v>0</v>
      </c>
      <c r="CH8" s="2">
        <f>BT8-CD8-CE8-CF8-CG8</f>
        <v>4.8103763917243518E-2</v>
      </c>
      <c r="CI8" s="2">
        <f>((BQ8+BR8+BS8)-CH8-CC8/2)/2</f>
        <v>2.9053565042905682E-2</v>
      </c>
      <c r="CJ8" s="2">
        <f>SUM(CA8:CI8)</f>
        <v>0.99999999999999978</v>
      </c>
    </row>
    <row r="9" spans="1:88" x14ac:dyDescent="0.25">
      <c r="A9" t="s">
        <v>10</v>
      </c>
      <c r="B9">
        <v>2</v>
      </c>
      <c r="C9" s="1">
        <v>0.84</v>
      </c>
      <c r="D9" s="1">
        <v>0.03</v>
      </c>
      <c r="F9" s="2">
        <v>51.753999999999998</v>
      </c>
      <c r="G9" s="2">
        <v>2.1230000000000002</v>
      </c>
      <c r="H9" s="2">
        <v>0.21299999999999999</v>
      </c>
      <c r="I9" s="2">
        <v>0</v>
      </c>
      <c r="J9" s="2">
        <v>27.105</v>
      </c>
      <c r="K9" s="2">
        <v>1.1859999999999999</v>
      </c>
      <c r="L9" s="2">
        <v>0.28299999999999997</v>
      </c>
      <c r="M9" s="2">
        <v>2.1419999999999999</v>
      </c>
      <c r="N9" s="2">
        <v>11.673999999999999</v>
      </c>
      <c r="O9" s="2">
        <v>2E-3</v>
      </c>
      <c r="P9" s="2">
        <v>0</v>
      </c>
      <c r="Q9" s="2">
        <v>0</v>
      </c>
      <c r="R9" s="2">
        <v>96.426000000000002</v>
      </c>
      <c r="S9">
        <v>3</v>
      </c>
      <c r="U9" s="2">
        <f t="shared" si="0"/>
        <v>0.86141810918774964</v>
      </c>
      <c r="V9" s="2">
        <f t="shared" si="0"/>
        <v>2.6577366049073615E-2</v>
      </c>
      <c r="W9" s="2">
        <f t="shared" si="0"/>
        <v>2.0890545311887014E-3</v>
      </c>
      <c r="X9" s="2">
        <f t="shared" si="0"/>
        <v>0</v>
      </c>
      <c r="Y9" s="2">
        <f t="shared" si="0"/>
        <v>0.37724425887265139</v>
      </c>
      <c r="Z9" s="2">
        <f t="shared" si="0"/>
        <v>1.6718353538201298E-2</v>
      </c>
      <c r="AA9" s="2">
        <f t="shared" si="0"/>
        <v>7.0223325062034742E-3</v>
      </c>
      <c r="AB9" s="2">
        <f t="shared" si="0"/>
        <v>3.8195435092724682E-2</v>
      </c>
      <c r="AC9" s="2">
        <f t="shared" si="0"/>
        <v>0.18835108099386899</v>
      </c>
      <c r="AE9" s="2">
        <f t="shared" si="1"/>
        <v>1.7228362183754993</v>
      </c>
      <c r="AF9" s="2">
        <f t="shared" si="1"/>
        <v>5.315473209814723E-2</v>
      </c>
      <c r="AG9" s="2">
        <f t="shared" si="1"/>
        <v>6.2671635935661043E-3</v>
      </c>
      <c r="AH9" s="2">
        <f t="shared" si="1"/>
        <v>0</v>
      </c>
      <c r="AI9" s="2">
        <f t="shared" si="1"/>
        <v>0.37724425887265139</v>
      </c>
      <c r="AJ9" s="2">
        <f t="shared" si="1"/>
        <v>1.6718353538201298E-2</v>
      </c>
      <c r="AK9" s="2">
        <f t="shared" si="1"/>
        <v>7.0223325062034742E-3</v>
      </c>
      <c r="AL9" s="2">
        <f t="shared" si="1"/>
        <v>3.8195435092724682E-2</v>
      </c>
      <c r="AM9" s="2">
        <f t="shared" si="1"/>
        <v>0.18835108099386899</v>
      </c>
      <c r="AN9" s="2">
        <f t="shared" ref="AN9:AN36" si="5">SUM(AE9:AM9)</f>
        <v>2.409789575070862</v>
      </c>
      <c r="AO9" s="2">
        <f t="shared" ref="AO9:AO43" si="6">6/AN9</f>
        <v>2.4898439523805993</v>
      </c>
      <c r="AQ9" s="2">
        <f t="shared" ref="AQ9:AQ36" si="7">AE9*$AO9</f>
        <v>4.2895933392644983</v>
      </c>
      <c r="AR9" s="2">
        <f t="shared" ref="AR9:AR36" si="8">AF9*$AO9</f>
        <v>0.13234698825498281</v>
      </c>
      <c r="AS9" s="2">
        <f t="shared" ref="AS9:AS36" si="9">AG9*$AO9</f>
        <v>1.5604259372020429E-2</v>
      </c>
      <c r="AT9" s="2">
        <f t="shared" ref="AT9:AT36" si="10">AH9*$AO9</f>
        <v>0</v>
      </c>
      <c r="AU9" s="2">
        <f t="shared" ref="AU9:AU36" si="11">AI9*$AO9</f>
        <v>0.93927933652437234</v>
      </c>
      <c r="AV9" s="2">
        <f t="shared" ref="AV9:AV36" si="12">AJ9*$AO9</f>
        <v>4.1626091450851298E-2</v>
      </c>
      <c r="AW9" s="2">
        <f t="shared" ref="AW9:AW36" si="13">AK9*$AO9</f>
        <v>1.7484512122176419E-2</v>
      </c>
      <c r="AX9" s="2">
        <f t="shared" ref="AX9:AX36" si="14">AL9*$AO9</f>
        <v>9.5100673074166267E-2</v>
      </c>
      <c r="AY9" s="2">
        <f t="shared" ref="AY9:AY36" si="15">AM9*$AO9</f>
        <v>0.46896479993693313</v>
      </c>
      <c r="BA9" s="2">
        <f t="shared" si="3"/>
        <v>2.1447966696322491</v>
      </c>
      <c r="BB9" s="2">
        <f t="shared" si="3"/>
        <v>6.6173494127491406E-2</v>
      </c>
      <c r="BC9" s="2">
        <f t="shared" si="3"/>
        <v>1.0402839581346952E-2</v>
      </c>
      <c r="BD9" s="2">
        <f t="shared" si="3"/>
        <v>0</v>
      </c>
      <c r="BE9" s="2">
        <f t="shared" si="3"/>
        <v>0.93927933652437234</v>
      </c>
      <c r="BF9" s="2">
        <f t="shared" si="3"/>
        <v>4.1626091450851298E-2</v>
      </c>
      <c r="BG9" s="2">
        <f t="shared" si="3"/>
        <v>1.7484512122176419E-2</v>
      </c>
      <c r="BH9" s="2">
        <f t="shared" si="3"/>
        <v>9.5100673074166267E-2</v>
      </c>
      <c r="BI9" s="2">
        <f t="shared" si="3"/>
        <v>0.93792959987386626</v>
      </c>
      <c r="BJ9" s="2">
        <f t="shared" ref="BJ9:BJ36" si="16">SUM(BA9:BI9)</f>
        <v>4.2527932163865199</v>
      </c>
      <c r="BL9" s="2">
        <f t="shared" ref="BL9:BL36" si="17">BA9*(4/$BJ9)</f>
        <v>2.0173063306892907</v>
      </c>
      <c r="BM9" s="2">
        <f t="shared" ref="BM9:BM36" si="18">BB9*(4/$BJ9)</f>
        <v>6.2240029797373669E-2</v>
      </c>
      <c r="BN9" s="2">
        <f t="shared" ref="BN9:BN36" si="19">BC9*(4/$BJ9)</f>
        <v>9.784477214893561E-3</v>
      </c>
      <c r="BO9" s="2">
        <f t="shared" ref="BO9:BO36" si="20">BD9*(4/$BJ9)</f>
        <v>0</v>
      </c>
      <c r="BP9" s="2">
        <f t="shared" ref="BP9:BP10" si="21">IF((2*6*(1-(4/BJ9)))&gt;0,2*6*(1-(4/BJ9)),0)</f>
        <v>0.71330028108343724</v>
      </c>
      <c r="BQ9" s="2">
        <f t="shared" ref="BQ9:BQ36" si="22">(BE9*(4/$BJ9))-BP9</f>
        <v>0.1701467042110435</v>
      </c>
      <c r="BR9" s="2">
        <f t="shared" ref="BR9:BR36" si="23">BF9*(4/$BJ9)</f>
        <v>3.915176622315987E-2</v>
      </c>
      <c r="BS9" s="2">
        <f t="shared" ref="BS9:BS36" si="24">BG9*(4/$BJ9)</f>
        <v>1.6445203171230154E-2</v>
      </c>
      <c r="BT9" s="2">
        <f t="shared" ref="BT9:BT36" si="25">BH9*(4/$BJ9)</f>
        <v>8.9447728337914034E-2</v>
      </c>
      <c r="BU9" s="2">
        <f t="shared" ref="BU9:BU36" si="26">BI9*(4/$BJ9)</f>
        <v>0.88217747927165757</v>
      </c>
      <c r="BV9" s="2">
        <f t="shared" ref="BV9:BV36" si="27">BJ9*(4/$BJ9)</f>
        <v>4</v>
      </c>
      <c r="BX9" s="2">
        <f>IF(AND(((2-BL9)&lt;BN9),((2-BL9)&gt;0)),2-BL9,IF(AND(((2-BL9)&lt;BN9),((2-BL9)&lt;0)),0,IF(((2-BL9)&gt;BN9),BN9,0)))</f>
        <v>0</v>
      </c>
      <c r="BY9" s="2">
        <f>BN9-BX9</f>
        <v>9.784477214893561E-3</v>
      </c>
      <c r="CA9" s="2">
        <f>IF(BU9&lt;BY9,BU9,BY9)</f>
        <v>9.784477214893561E-3</v>
      </c>
      <c r="CB9" s="2">
        <f>IF(BU9&gt;CA9,IF(AND((BU9-CA9)&lt;BP9,BU9&gt;CA9),BU9-BY9,BP9),0)</f>
        <v>0.71330028108343724</v>
      </c>
      <c r="CC9" s="2">
        <f>IF(BU9-CA9-CB9&gt;0,BU9-CA9-CB9,0)</f>
        <v>0.15909272097332683</v>
      </c>
      <c r="CD9" s="2">
        <f>IF(BP9&gt;CB9,BP9-CB9,0)</f>
        <v>0</v>
      </c>
      <c r="CE9" s="2">
        <f>IF(BY9&gt;CA9,BY9-CA9,0)</f>
        <v>0</v>
      </c>
      <c r="CF9" s="2">
        <f>IF(BM9-CC9/2&gt;0,BM9-CC9/2,0)</f>
        <v>0</v>
      </c>
      <c r="CG9" s="2">
        <f>BO9</f>
        <v>0</v>
      </c>
      <c r="CH9" s="2">
        <f>BT9-CD9-CE9-CF9-CG9</f>
        <v>8.9447728337914034E-2</v>
      </c>
      <c r="CI9" s="2">
        <f>((BQ9+BR9+BS9)-CH9-CC9/2)/2</f>
        <v>2.8374792390428033E-2</v>
      </c>
      <c r="CJ9" s="2">
        <f t="shared" ref="CJ9:CJ36" si="28">SUM(CA9:CI9)</f>
        <v>0.99999999999999978</v>
      </c>
    </row>
    <row r="10" spans="1:88" x14ac:dyDescent="0.25">
      <c r="A10" t="s">
        <v>10</v>
      </c>
      <c r="B10">
        <v>3</v>
      </c>
      <c r="C10" s="1">
        <v>0.84</v>
      </c>
      <c r="D10" s="1">
        <v>0.03</v>
      </c>
      <c r="F10" s="2">
        <v>52.177999999999997</v>
      </c>
      <c r="G10" s="2">
        <v>1.5680000000000001</v>
      </c>
      <c r="H10" s="2">
        <v>0.215</v>
      </c>
      <c r="I10" s="2">
        <v>0</v>
      </c>
      <c r="J10" s="2">
        <v>28.343</v>
      </c>
      <c r="K10" s="2">
        <v>0.84099999999999997</v>
      </c>
      <c r="L10" s="2">
        <v>0.16700000000000001</v>
      </c>
      <c r="M10" s="2">
        <v>1.17</v>
      </c>
      <c r="N10" s="2">
        <v>12.507999999999999</v>
      </c>
      <c r="O10" s="2">
        <v>1E-3</v>
      </c>
      <c r="P10" s="2">
        <v>0</v>
      </c>
      <c r="Q10" s="2">
        <v>4.0000000000000001E-3</v>
      </c>
      <c r="R10" s="2">
        <v>96.962000000000003</v>
      </c>
      <c r="S10">
        <v>3</v>
      </c>
      <c r="U10" s="2">
        <f t="shared" si="0"/>
        <v>0.86847536617842869</v>
      </c>
      <c r="V10" s="2">
        <f t="shared" si="0"/>
        <v>1.9629444166249375E-2</v>
      </c>
      <c r="W10" s="2">
        <f t="shared" si="0"/>
        <v>2.108670066692821E-3</v>
      </c>
      <c r="X10" s="2">
        <f t="shared" si="0"/>
        <v>0</v>
      </c>
      <c r="Y10" s="2">
        <f t="shared" si="0"/>
        <v>0.39447459986082117</v>
      </c>
      <c r="Z10" s="2">
        <f t="shared" si="0"/>
        <v>1.1855088807442909E-2</v>
      </c>
      <c r="AA10" s="2">
        <f t="shared" si="0"/>
        <v>4.143920595533499E-3</v>
      </c>
      <c r="AB10" s="2">
        <f t="shared" si="0"/>
        <v>2.086305278174037E-2</v>
      </c>
      <c r="AC10" s="2">
        <f t="shared" si="0"/>
        <v>0.20180703452726687</v>
      </c>
      <c r="AE10" s="2">
        <f t="shared" si="1"/>
        <v>1.7369507323568574</v>
      </c>
      <c r="AF10" s="2">
        <f t="shared" si="1"/>
        <v>3.9258888332498749E-2</v>
      </c>
      <c r="AG10" s="2">
        <f t="shared" si="1"/>
        <v>6.3260102000784624E-3</v>
      </c>
      <c r="AH10" s="2">
        <f t="shared" si="1"/>
        <v>0</v>
      </c>
      <c r="AI10" s="2">
        <f t="shared" si="1"/>
        <v>0.39447459986082117</v>
      </c>
      <c r="AJ10" s="2">
        <f t="shared" si="1"/>
        <v>1.1855088807442909E-2</v>
      </c>
      <c r="AK10" s="2">
        <f t="shared" si="1"/>
        <v>4.143920595533499E-3</v>
      </c>
      <c r="AL10" s="2">
        <f t="shared" si="1"/>
        <v>2.086305278174037E-2</v>
      </c>
      <c r="AM10" s="2">
        <f t="shared" si="1"/>
        <v>0.20180703452726687</v>
      </c>
      <c r="AN10" s="2">
        <f t="shared" si="5"/>
        <v>2.415679327462239</v>
      </c>
      <c r="AO10" s="2">
        <f t="shared" si="6"/>
        <v>2.4837733766191654</v>
      </c>
      <c r="AQ10" s="2">
        <f t="shared" si="7"/>
        <v>4.314191985527124</v>
      </c>
      <c r="AR10" s="2">
        <f t="shared" si="8"/>
        <v>9.7510181635925175E-2</v>
      </c>
      <c r="AS10" s="2">
        <f t="shared" si="9"/>
        <v>1.5712375715176165E-2</v>
      </c>
      <c r="AT10" s="2">
        <f t="shared" si="10"/>
        <v>0</v>
      </c>
      <c r="AU10" s="2">
        <f t="shared" si="11"/>
        <v>0.97978550888680593</v>
      </c>
      <c r="AV10" s="2">
        <f t="shared" si="12"/>
        <v>2.9445353957382549E-2</v>
      </c>
      <c r="AW10" s="2">
        <f t="shared" si="13"/>
        <v>1.0292559650009941E-2</v>
      </c>
      <c r="AX10" s="2">
        <f t="shared" si="14"/>
        <v>5.1819095054287154E-2</v>
      </c>
      <c r="AY10" s="2">
        <f t="shared" si="15"/>
        <v>0.50124293957329014</v>
      </c>
      <c r="BA10" s="2">
        <f t="shared" si="3"/>
        <v>2.157095992763562</v>
      </c>
      <c r="BB10" s="2">
        <f t="shared" si="3"/>
        <v>4.8755090817962587E-2</v>
      </c>
      <c r="BC10" s="2">
        <f t="shared" si="3"/>
        <v>1.0474917143450776E-2</v>
      </c>
      <c r="BD10" s="2">
        <f t="shared" si="3"/>
        <v>0</v>
      </c>
      <c r="BE10" s="2">
        <f t="shared" si="3"/>
        <v>0.97978550888680593</v>
      </c>
      <c r="BF10" s="2">
        <f t="shared" si="3"/>
        <v>2.9445353957382549E-2</v>
      </c>
      <c r="BG10" s="2">
        <f t="shared" si="3"/>
        <v>1.0292559650009941E-2</v>
      </c>
      <c r="BH10" s="2">
        <f t="shared" si="3"/>
        <v>5.1819095054287154E-2</v>
      </c>
      <c r="BI10" s="2">
        <f t="shared" si="3"/>
        <v>1.0024858791465803</v>
      </c>
      <c r="BJ10" s="2">
        <f t="shared" si="16"/>
        <v>4.2901543974200411</v>
      </c>
      <c r="BL10" s="2">
        <f t="shared" si="17"/>
        <v>2.0112059314795467</v>
      </c>
      <c r="BM10" s="2">
        <f t="shared" si="18"/>
        <v>4.5457656113525709E-2</v>
      </c>
      <c r="BN10" s="2">
        <f t="shared" si="19"/>
        <v>9.7664710153555767E-3</v>
      </c>
      <c r="BO10" s="2">
        <f t="shared" si="20"/>
        <v>0</v>
      </c>
      <c r="BP10" s="2">
        <f t="shared" si="21"/>
        <v>0.81159148284601779</v>
      </c>
      <c r="BQ10" s="2">
        <f t="shared" si="22"/>
        <v>0.10192856153841456</v>
      </c>
      <c r="BR10" s="2">
        <f t="shared" si="23"/>
        <v>2.7453887417282719E-2</v>
      </c>
      <c r="BS10" s="2">
        <f t="shared" si="24"/>
        <v>9.5964468376238867E-3</v>
      </c>
      <c r="BT10" s="2">
        <f t="shared" si="25"/>
        <v>4.8314433704716518E-2</v>
      </c>
      <c r="BU10" s="2">
        <f t="shared" si="26"/>
        <v>0.93468512904751633</v>
      </c>
      <c r="BV10" s="2">
        <f t="shared" si="27"/>
        <v>4</v>
      </c>
      <c r="BX10" s="2">
        <f>IF(AND(((2-BL10)&lt;BN10),((2-BL10)&gt;0)),2-BL10,IF(AND(((2-BL10)&lt;BN10),((2-BL10)&lt;0)),0,IF(((2-BL10)&gt;BN10),BN10,0)))</f>
        <v>0</v>
      </c>
      <c r="BY10" s="2">
        <f>BN10-BX10</f>
        <v>9.7664710153555767E-3</v>
      </c>
      <c r="CA10" s="2">
        <f>IF(BU10&lt;BY10,BU10,BY10)</f>
        <v>9.7664710153555767E-3</v>
      </c>
      <c r="CB10" s="2">
        <f>IF(BU10&gt;CA10,IF(AND((BU10-CA10)&lt;BP10,BU10&gt;CA10),BU10-BY10,BP10),0)</f>
        <v>0.81159148284601779</v>
      </c>
      <c r="CC10" s="2">
        <f>IF(BU10-CA10-CB10&gt;0,BU10-CA10-CB10,0)</f>
        <v>0.11332717518614299</v>
      </c>
      <c r="CD10" s="2">
        <f>IF(BP10&gt;CB10,BP10-CB10,0)</f>
        <v>0</v>
      </c>
      <c r="CE10" s="2">
        <f>IF(BY10&gt;CA10,BY10-CA10,0)</f>
        <v>0</v>
      </c>
      <c r="CF10" s="2">
        <f>IF(BM10-CC10/2&gt;0,BM10-CC10/2,0)</f>
        <v>0</v>
      </c>
      <c r="CG10" s="2">
        <f>BO10</f>
        <v>0</v>
      </c>
      <c r="CH10" s="2">
        <f>BT10-CD10-CE10-CF10-CG10</f>
        <v>4.8314433704716518E-2</v>
      </c>
      <c r="CI10" s="2">
        <f>((BQ10+BR10+BS10)-CH10-CC10/2)/2</f>
        <v>1.7000437247766578E-2</v>
      </c>
      <c r="CJ10" s="2">
        <f t="shared" si="28"/>
        <v>0.99999999999999944</v>
      </c>
    </row>
    <row r="12" spans="1:88" x14ac:dyDescent="0.25">
      <c r="A12" t="s">
        <v>12</v>
      </c>
      <c r="B12">
        <v>1</v>
      </c>
      <c r="C12" s="1">
        <v>0.93</v>
      </c>
      <c r="D12" s="1">
        <v>0.03</v>
      </c>
      <c r="F12" s="2">
        <v>52.37</v>
      </c>
      <c r="G12" s="2">
        <v>2.9870000000000001</v>
      </c>
      <c r="H12" s="2">
        <v>0.186</v>
      </c>
      <c r="I12" s="2">
        <v>0</v>
      </c>
      <c r="J12" s="2">
        <v>26.28</v>
      </c>
      <c r="K12" s="2">
        <v>1.609</v>
      </c>
      <c r="L12" s="2">
        <v>6.7000000000000004E-2</v>
      </c>
      <c r="M12" s="2">
        <v>0.25700000000000001</v>
      </c>
      <c r="N12" s="2">
        <v>13.012</v>
      </c>
      <c r="O12" s="2">
        <v>1E-3</v>
      </c>
      <c r="P12" s="2">
        <v>0</v>
      </c>
      <c r="Q12" s="2">
        <v>0</v>
      </c>
      <c r="R12" s="2">
        <v>96.728999999999999</v>
      </c>
      <c r="S12">
        <v>10</v>
      </c>
      <c r="U12" s="2">
        <f t="shared" ref="U12:AC14" si="29">F12/U$1</f>
        <v>0.87167110519307589</v>
      </c>
      <c r="V12" s="2">
        <f t="shared" si="29"/>
        <v>3.7393590385578372E-2</v>
      </c>
      <c r="W12" s="2">
        <f t="shared" si="29"/>
        <v>1.8242448018830914E-3</v>
      </c>
      <c r="X12" s="2">
        <f t="shared" si="29"/>
        <v>0</v>
      </c>
      <c r="Y12" s="2">
        <f t="shared" si="29"/>
        <v>0.36576200417536536</v>
      </c>
      <c r="Z12" s="2">
        <f t="shared" si="29"/>
        <v>2.2681138990696365E-2</v>
      </c>
      <c r="AA12" s="2">
        <f t="shared" si="29"/>
        <v>1.6625310173697273E-3</v>
      </c>
      <c r="AB12" s="2">
        <f t="shared" si="29"/>
        <v>4.5827389443651931E-3</v>
      </c>
      <c r="AC12" s="2">
        <f t="shared" si="29"/>
        <v>0.20993868989996775</v>
      </c>
      <c r="AE12" s="2">
        <f t="shared" ref="AE12:AM14" si="30">U12*U$3</f>
        <v>1.7433422103861518</v>
      </c>
      <c r="AF12" s="2">
        <f t="shared" si="30"/>
        <v>7.4787180771156744E-2</v>
      </c>
      <c r="AG12" s="2">
        <f t="shared" si="30"/>
        <v>5.4727344056492745E-3</v>
      </c>
      <c r="AH12" s="2">
        <f t="shared" si="30"/>
        <v>0</v>
      </c>
      <c r="AI12" s="2">
        <f t="shared" si="30"/>
        <v>0.36576200417536536</v>
      </c>
      <c r="AJ12" s="2">
        <f t="shared" si="30"/>
        <v>2.2681138990696365E-2</v>
      </c>
      <c r="AK12" s="2">
        <f t="shared" si="30"/>
        <v>1.6625310173697273E-3</v>
      </c>
      <c r="AL12" s="2">
        <f t="shared" si="30"/>
        <v>4.5827389443651931E-3</v>
      </c>
      <c r="AM12" s="2">
        <f t="shared" si="30"/>
        <v>0.20993868989996775</v>
      </c>
      <c r="AN12" s="2">
        <f t="shared" si="5"/>
        <v>2.4282292285907219</v>
      </c>
      <c r="AO12" s="2">
        <f t="shared" si="6"/>
        <v>2.4709364047488371</v>
      </c>
      <c r="AQ12" s="2">
        <f t="shared" si="7"/>
        <v>4.3076877335784491</v>
      </c>
      <c r="AR12" s="2">
        <f t="shared" si="8"/>
        <v>0.18479436757598341</v>
      </c>
      <c r="AS12" s="2">
        <f t="shared" si="9"/>
        <v>1.3522778676440283E-2</v>
      </c>
      <c r="AT12" s="2">
        <f t="shared" si="10"/>
        <v>0</v>
      </c>
      <c r="AU12" s="2">
        <f t="shared" si="11"/>
        <v>0.9037746515908065</v>
      </c>
      <c r="AV12" s="2">
        <f t="shared" si="12"/>
        <v>5.6043652033279948E-2</v>
      </c>
      <c r="AW12" s="2">
        <f t="shared" si="13"/>
        <v>4.1080084148429801E-3</v>
      </c>
      <c r="AX12" s="2">
        <f t="shared" si="14"/>
        <v>1.1323656491092212E-2</v>
      </c>
      <c r="AY12" s="2">
        <f t="shared" si="15"/>
        <v>0.51874515163910728</v>
      </c>
      <c r="BA12" s="2">
        <f t="shared" ref="BA12:BI14" si="31">AQ12*(U$2/U$3)</f>
        <v>2.1538438667892246</v>
      </c>
      <c r="BB12" s="2">
        <f t="shared" si="31"/>
        <v>9.2397183787991707E-2</v>
      </c>
      <c r="BC12" s="2">
        <f t="shared" si="31"/>
        <v>9.015185784293521E-3</v>
      </c>
      <c r="BD12" s="2">
        <f t="shared" si="31"/>
        <v>0</v>
      </c>
      <c r="BE12" s="2">
        <f t="shared" si="31"/>
        <v>0.9037746515908065</v>
      </c>
      <c r="BF12" s="2">
        <f t="shared" si="31"/>
        <v>5.6043652033279948E-2</v>
      </c>
      <c r="BG12" s="2">
        <f t="shared" si="31"/>
        <v>4.1080084148429801E-3</v>
      </c>
      <c r="BH12" s="2">
        <f t="shared" si="31"/>
        <v>1.1323656491092212E-2</v>
      </c>
      <c r="BI12" s="2">
        <f t="shared" si="31"/>
        <v>1.0374903032782146</v>
      </c>
      <c r="BJ12" s="2">
        <f t="shared" si="16"/>
        <v>4.2679965081697464</v>
      </c>
      <c r="BL12" s="2">
        <f t="shared" si="17"/>
        <v>2.018599464799339</v>
      </c>
      <c r="BM12" s="2">
        <f t="shared" si="18"/>
        <v>8.6595369617689391E-2</v>
      </c>
      <c r="BN12" s="2">
        <f t="shared" si="19"/>
        <v>8.4491032427386134E-3</v>
      </c>
      <c r="BO12" s="2">
        <f t="shared" si="20"/>
        <v>0</v>
      </c>
      <c r="BP12" s="2">
        <f t="shared" ref="BP12:BP14" si="32">IF((2*6*(1-(4/BJ12)))&gt;0,2*6*(1-(4/BJ12)),0)</f>
        <v>0.75350532548023574</v>
      </c>
      <c r="BQ12" s="2">
        <f t="shared" si="22"/>
        <v>9.3519408359927669E-2</v>
      </c>
      <c r="BR12" s="2">
        <f t="shared" si="23"/>
        <v>5.2524552844410141E-2</v>
      </c>
      <c r="BS12" s="2">
        <f t="shared" si="24"/>
        <v>3.850057896701163E-3</v>
      </c>
      <c r="BT12" s="2">
        <f t="shared" si="25"/>
        <v>1.0612620201929976E-2</v>
      </c>
      <c r="BU12" s="2">
        <f t="shared" si="26"/>
        <v>0.97234409755702789</v>
      </c>
      <c r="BV12" s="2">
        <f t="shared" si="27"/>
        <v>4</v>
      </c>
      <c r="BX12" s="2">
        <f>IF(AND(((2-BL12)&lt;BN12),((2-BL12)&gt;0)),2-BL12,IF(AND(((2-BL12)&lt;BN12),((2-BL12)&lt;0)),0,IF(((2-BL12)&gt;BN12),BN12,0)))</f>
        <v>0</v>
      </c>
      <c r="BY12" s="2">
        <f>BN12-BX12</f>
        <v>8.4491032427386134E-3</v>
      </c>
      <c r="CA12" s="2">
        <f>IF(BU12&lt;BY12,BU12,BY12)</f>
        <v>8.4491032427386134E-3</v>
      </c>
      <c r="CB12" s="2">
        <f>IF(BU12&gt;CA12,IF(AND((BU12-CA12)&lt;BP12,BU12&gt;CA12),BU12-BY12,BP12),0)</f>
        <v>0.75350532548023574</v>
      </c>
      <c r="CC12" s="2">
        <f>IF(BU12-CA12-CB12&gt;0,BU12-CA12-CB12,0)</f>
        <v>0.21038966883405352</v>
      </c>
      <c r="CD12" s="2">
        <f>IF(BP12&gt;CB12,BP12-CB12,0)</f>
        <v>0</v>
      </c>
      <c r="CE12" s="2">
        <f>IF(BY12&gt;CA12,BY12-CA12,0)</f>
        <v>0</v>
      </c>
      <c r="CF12" s="2">
        <f>IF(BM12-CC12/2&gt;0,BM12-CC12/2,0)</f>
        <v>0</v>
      </c>
      <c r="CG12" s="2">
        <f>BO12</f>
        <v>0</v>
      </c>
      <c r="CH12" s="2">
        <f>BT12-CD12-CE12-CF12-CG12</f>
        <v>1.0612620201929976E-2</v>
      </c>
      <c r="CI12" s="2">
        <f>((BQ12+BR12+BS12)-CH12-CC12/2)/2</f>
        <v>1.7043282241041124E-2</v>
      </c>
      <c r="CJ12" s="2">
        <f t="shared" si="28"/>
        <v>0.999999999999999</v>
      </c>
    </row>
    <row r="13" spans="1:88" x14ac:dyDescent="0.25">
      <c r="A13" t="s">
        <v>12</v>
      </c>
      <c r="B13">
        <v>2</v>
      </c>
      <c r="C13" s="1">
        <v>0.93</v>
      </c>
      <c r="D13" s="1">
        <v>0.03</v>
      </c>
      <c r="F13" s="2">
        <v>52.094000000000001</v>
      </c>
      <c r="G13" s="2">
        <v>3.1389999999999998</v>
      </c>
      <c r="H13" s="2">
        <v>0.15</v>
      </c>
      <c r="I13" s="2">
        <v>2E-3</v>
      </c>
      <c r="J13" s="2">
        <v>26.052</v>
      </c>
      <c r="K13" s="2">
        <v>1.714</v>
      </c>
      <c r="L13" s="2">
        <v>5.8000000000000003E-2</v>
      </c>
      <c r="M13" s="2">
        <v>0.28999999999999998</v>
      </c>
      <c r="N13" s="2">
        <v>12.861000000000001</v>
      </c>
      <c r="O13" s="2">
        <v>2E-3</v>
      </c>
      <c r="P13" s="2">
        <v>0</v>
      </c>
      <c r="Q13" s="2">
        <v>1E-3</v>
      </c>
      <c r="R13" s="2">
        <v>96.33</v>
      </c>
      <c r="S13">
        <v>7</v>
      </c>
      <c r="U13" s="2">
        <f t="shared" si="29"/>
        <v>0.86707723035952067</v>
      </c>
      <c r="V13" s="2">
        <f t="shared" si="29"/>
        <v>3.9296444667000503E-2</v>
      </c>
      <c r="W13" s="2">
        <f t="shared" si="29"/>
        <v>1.4711651628089447E-3</v>
      </c>
      <c r="X13" s="2">
        <f t="shared" si="29"/>
        <v>1.3184784758388819E-5</v>
      </c>
      <c r="Y13" s="2">
        <f t="shared" si="29"/>
        <v>0.36258872651356994</v>
      </c>
      <c r="Z13" s="2">
        <f t="shared" si="29"/>
        <v>2.4161263039188047E-2</v>
      </c>
      <c r="AA13" s="2">
        <f t="shared" si="29"/>
        <v>1.4392059553349878E-3</v>
      </c>
      <c r="AB13" s="2">
        <f t="shared" si="29"/>
        <v>5.1711840228245362E-3</v>
      </c>
      <c r="AC13" s="2">
        <f t="shared" si="29"/>
        <v>0.20750242013552761</v>
      </c>
      <c r="AE13" s="2">
        <f t="shared" si="30"/>
        <v>1.7341544607190413</v>
      </c>
      <c r="AF13" s="2">
        <f t="shared" si="30"/>
        <v>7.8592889334001007E-2</v>
      </c>
      <c r="AG13" s="2">
        <f t="shared" si="30"/>
        <v>4.4134954884268336E-3</v>
      </c>
      <c r="AH13" s="2">
        <f t="shared" si="30"/>
        <v>3.9554354275166455E-5</v>
      </c>
      <c r="AI13" s="2">
        <f t="shared" si="30"/>
        <v>0.36258872651356994</v>
      </c>
      <c r="AJ13" s="2">
        <f t="shared" si="30"/>
        <v>2.4161263039188047E-2</v>
      </c>
      <c r="AK13" s="2">
        <f t="shared" si="30"/>
        <v>1.4392059553349878E-3</v>
      </c>
      <c r="AL13" s="2">
        <f t="shared" si="30"/>
        <v>5.1711840228245362E-3</v>
      </c>
      <c r="AM13" s="2">
        <f t="shared" si="30"/>
        <v>0.20750242013552761</v>
      </c>
      <c r="AN13" s="2">
        <f t="shared" si="5"/>
        <v>2.4180631995621895</v>
      </c>
      <c r="AO13" s="2">
        <f t="shared" si="6"/>
        <v>2.4813247234755278</v>
      </c>
      <c r="AQ13" s="2">
        <f t="shared" si="7"/>
        <v>4.3030003377075285</v>
      </c>
      <c r="AR13" s="2">
        <f t="shared" si="8"/>
        <v>0.19501447939383282</v>
      </c>
      <c r="AS13" s="2">
        <f t="shared" si="9"/>
        <v>1.0951315472381203E-2</v>
      </c>
      <c r="AT13" s="2">
        <f t="shared" si="10"/>
        <v>9.8147197184080459E-5</v>
      </c>
      <c r="AU13" s="2">
        <f t="shared" si="11"/>
        <v>0.89970037155162774</v>
      </c>
      <c r="AV13" s="2">
        <f t="shared" si="12"/>
        <v>5.9951939329532772E-2</v>
      </c>
      <c r="AW13" s="2">
        <f t="shared" si="13"/>
        <v>3.5711373191459213E-3</v>
      </c>
      <c r="AX13" s="2">
        <f t="shared" si="14"/>
        <v>1.283138676547616E-2</v>
      </c>
      <c r="AY13" s="2">
        <f t="shared" si="15"/>
        <v>0.51488088526329079</v>
      </c>
      <c r="BA13" s="2">
        <f t="shared" si="31"/>
        <v>2.1515001688537643</v>
      </c>
      <c r="BB13" s="2">
        <f t="shared" si="31"/>
        <v>9.7507239696916409E-2</v>
      </c>
      <c r="BC13" s="2">
        <f t="shared" si="31"/>
        <v>7.3008769815874688E-3</v>
      </c>
      <c r="BD13" s="2">
        <f t="shared" si="31"/>
        <v>6.5431464789386968E-5</v>
      </c>
      <c r="BE13" s="2">
        <f t="shared" si="31"/>
        <v>0.89970037155162774</v>
      </c>
      <c r="BF13" s="2">
        <f t="shared" si="31"/>
        <v>5.9951939329532772E-2</v>
      </c>
      <c r="BG13" s="2">
        <f t="shared" si="31"/>
        <v>3.5711373191459213E-3</v>
      </c>
      <c r="BH13" s="2">
        <f t="shared" si="31"/>
        <v>1.283138676547616E-2</v>
      </c>
      <c r="BI13" s="2">
        <f t="shared" si="31"/>
        <v>1.0297617705265816</v>
      </c>
      <c r="BJ13" s="2">
        <f t="shared" si="16"/>
        <v>4.2621903224894222</v>
      </c>
      <c r="BL13" s="2">
        <f t="shared" si="17"/>
        <v>2.0191497855000855</v>
      </c>
      <c r="BM13" s="2">
        <f t="shared" si="18"/>
        <v>9.1509043303317578E-2</v>
      </c>
      <c r="BN13" s="2">
        <f t="shared" si="19"/>
        <v>6.8517606481009862E-3</v>
      </c>
      <c r="BO13" s="2">
        <f t="shared" si="20"/>
        <v>6.1406422368459924E-5</v>
      </c>
      <c r="BP13" s="2">
        <f t="shared" si="32"/>
        <v>0.73818474348076801</v>
      </c>
      <c r="BQ13" s="2">
        <f t="shared" si="22"/>
        <v>0.10617020407224387</v>
      </c>
      <c r="BR13" s="2">
        <f t="shared" si="23"/>
        <v>5.6263972083270629E-2</v>
      </c>
      <c r="BS13" s="2">
        <f t="shared" si="24"/>
        <v>3.3514573953235607E-3</v>
      </c>
      <c r="BT13" s="2">
        <f t="shared" si="25"/>
        <v>1.2042058936478198E-2</v>
      </c>
      <c r="BU13" s="2">
        <f t="shared" si="26"/>
        <v>0.96641556815804275</v>
      </c>
      <c r="BV13" s="2">
        <f t="shared" si="27"/>
        <v>4</v>
      </c>
      <c r="BX13" s="2">
        <f>IF(AND(((2-BL13)&lt;BN13),((2-BL13)&gt;0)),2-BL13,IF(AND(((2-BL13)&lt;BN13),((2-BL13)&lt;0)),0,IF(((2-BL13)&gt;BN13),BN13,0)))</f>
        <v>0</v>
      </c>
      <c r="BY13" s="2">
        <f>BN13-BX13</f>
        <v>6.8517606481009862E-3</v>
      </c>
      <c r="CA13" s="2">
        <f>IF(BU13&lt;BY13,BU13,BY13)</f>
        <v>6.8517606481009862E-3</v>
      </c>
      <c r="CB13" s="2">
        <f>IF(BU13&gt;CA13,IF(AND((BU13-CA13)&lt;BP13,BU13&gt;CA13),BU13-BY13,BP13),0)</f>
        <v>0.73818474348076801</v>
      </c>
      <c r="CC13" s="2">
        <f>IF(BU13-CA13-CB13&gt;0,BU13-CA13-CB13,0)</f>
        <v>0.22137906402917373</v>
      </c>
      <c r="CD13" s="2">
        <f>IF(BP13&gt;CB13,BP13-CB13,0)</f>
        <v>0</v>
      </c>
      <c r="CE13" s="2">
        <f>IF(BY13&gt;CA13,BY13-CA13,0)</f>
        <v>0</v>
      </c>
      <c r="CF13" s="2">
        <f>IF(BM13-CC13/2&gt;0,BM13-CC13/2,0)</f>
        <v>0</v>
      </c>
      <c r="CG13" s="2">
        <f>BO13</f>
        <v>6.1406422368459924E-5</v>
      </c>
      <c r="CH13" s="2">
        <f>BT13-CD13-CE13-CF13-CG13</f>
        <v>1.1980652514109739E-2</v>
      </c>
      <c r="CI13" s="2">
        <f>((BQ13+BR13+BS13)-CH13-CC13/2)/2</f>
        <v>2.1557724511070728E-2</v>
      </c>
      <c r="CJ13" s="2">
        <f t="shared" si="28"/>
        <v>1.0000153516055916</v>
      </c>
    </row>
    <row r="14" spans="1:88" x14ac:dyDescent="0.25">
      <c r="A14" t="s">
        <v>12</v>
      </c>
      <c r="B14">
        <v>3</v>
      </c>
      <c r="C14" s="1">
        <v>0.93</v>
      </c>
      <c r="D14" s="1">
        <v>0.03</v>
      </c>
      <c r="F14" s="2">
        <v>51.631999999999998</v>
      </c>
      <c r="G14" s="2">
        <v>3.2530000000000001</v>
      </c>
      <c r="H14" s="2">
        <v>0.13700000000000001</v>
      </c>
      <c r="I14" s="2">
        <v>7.0000000000000001E-3</v>
      </c>
      <c r="J14" s="2">
        <v>25.963999999999999</v>
      </c>
      <c r="K14" s="2">
        <v>1.7989999999999999</v>
      </c>
      <c r="L14" s="2">
        <v>6.7000000000000004E-2</v>
      </c>
      <c r="M14" s="2">
        <v>0.315</v>
      </c>
      <c r="N14" s="2">
        <v>12.923999999999999</v>
      </c>
      <c r="O14" s="2">
        <v>0</v>
      </c>
      <c r="P14" s="2">
        <v>0</v>
      </c>
      <c r="Q14" s="2">
        <v>0</v>
      </c>
      <c r="R14" s="2">
        <v>96.064999999999998</v>
      </c>
      <c r="S14">
        <v>8</v>
      </c>
      <c r="U14" s="2">
        <f t="shared" si="29"/>
        <v>0.85938748335552595</v>
      </c>
      <c r="V14" s="2">
        <f t="shared" si="29"/>
        <v>4.0723585378067105E-2</v>
      </c>
      <c r="W14" s="2">
        <f t="shared" si="29"/>
        <v>1.3436641820321696E-3</v>
      </c>
      <c r="X14" s="2">
        <f t="shared" si="29"/>
        <v>4.6146746654360872E-5</v>
      </c>
      <c r="Y14" s="2">
        <f t="shared" si="29"/>
        <v>0.36136395267919275</v>
      </c>
      <c r="Z14" s="2">
        <f t="shared" si="29"/>
        <v>2.5359458697490837E-2</v>
      </c>
      <c r="AA14" s="2">
        <f t="shared" si="29"/>
        <v>1.6625310173697273E-3</v>
      </c>
      <c r="AB14" s="2">
        <f t="shared" si="29"/>
        <v>5.6169757489301E-3</v>
      </c>
      <c r="AC14" s="2">
        <f t="shared" si="29"/>
        <v>0.20851887705711519</v>
      </c>
      <c r="AE14" s="2">
        <f t="shared" si="30"/>
        <v>1.7187749667110519</v>
      </c>
      <c r="AF14" s="2">
        <f t="shared" si="30"/>
        <v>8.144717075613421E-2</v>
      </c>
      <c r="AG14" s="2">
        <f t="shared" si="30"/>
        <v>4.0309925460965089E-3</v>
      </c>
      <c r="AH14" s="2">
        <f t="shared" si="30"/>
        <v>1.3844023996308262E-4</v>
      </c>
      <c r="AI14" s="2">
        <f t="shared" si="30"/>
        <v>0.36136395267919275</v>
      </c>
      <c r="AJ14" s="2">
        <f t="shared" si="30"/>
        <v>2.5359458697490837E-2</v>
      </c>
      <c r="AK14" s="2">
        <f t="shared" si="30"/>
        <v>1.6625310173697273E-3</v>
      </c>
      <c r="AL14" s="2">
        <f t="shared" si="30"/>
        <v>5.6169757489301E-3</v>
      </c>
      <c r="AM14" s="2">
        <f t="shared" si="30"/>
        <v>0.20851887705711519</v>
      </c>
      <c r="AN14" s="2">
        <f t="shared" si="5"/>
        <v>2.4069133654533443</v>
      </c>
      <c r="AO14" s="2">
        <f t="shared" si="6"/>
        <v>2.4928192622628504</v>
      </c>
      <c r="AQ14" s="2">
        <f t="shared" si="7"/>
        <v>4.2845953445124998</v>
      </c>
      <c r="AR14" s="2">
        <f t="shared" si="8"/>
        <v>0.20303307611770288</v>
      </c>
      <c r="AS14" s="2">
        <f t="shared" si="9"/>
        <v>1.0048535864947349E-2</v>
      </c>
      <c r="AT14" s="2">
        <f t="shared" si="10"/>
        <v>3.4510649685226362E-4</v>
      </c>
      <c r="AU14" s="2">
        <f t="shared" si="11"/>
        <v>0.90081502192613283</v>
      </c>
      <c r="AV14" s="2">
        <f t="shared" si="12"/>
        <v>6.3216547121664329E-2</v>
      </c>
      <c r="AW14" s="2">
        <f t="shared" si="13"/>
        <v>4.1443893442087093E-3</v>
      </c>
      <c r="AX14" s="2">
        <f t="shared" si="14"/>
        <v>1.4002105342596254E-2</v>
      </c>
      <c r="AY14" s="2">
        <f t="shared" si="15"/>
        <v>0.51979987327339594</v>
      </c>
      <c r="BA14" s="2">
        <f t="shared" si="31"/>
        <v>2.1422976722562499</v>
      </c>
      <c r="BB14" s="2">
        <f t="shared" si="31"/>
        <v>0.10151653805885144</v>
      </c>
      <c r="BC14" s="2">
        <f t="shared" si="31"/>
        <v>6.6990239099648987E-3</v>
      </c>
      <c r="BD14" s="2">
        <f t="shared" si="31"/>
        <v>2.3007099790150906E-4</v>
      </c>
      <c r="BE14" s="2">
        <f t="shared" si="31"/>
        <v>0.90081502192613283</v>
      </c>
      <c r="BF14" s="2">
        <f t="shared" si="31"/>
        <v>6.3216547121664329E-2</v>
      </c>
      <c r="BG14" s="2">
        <f t="shared" si="31"/>
        <v>4.1443893442087093E-3</v>
      </c>
      <c r="BH14" s="2">
        <f t="shared" si="31"/>
        <v>1.4002105342596254E-2</v>
      </c>
      <c r="BI14" s="2">
        <f t="shared" si="31"/>
        <v>1.0395997465467919</v>
      </c>
      <c r="BJ14" s="2">
        <f t="shared" si="16"/>
        <v>4.272521115504361</v>
      </c>
      <c r="BL14" s="2">
        <f t="shared" si="17"/>
        <v>2.0056520394782011</v>
      </c>
      <c r="BM14" s="2">
        <f t="shared" si="18"/>
        <v>9.5041344737150729E-2</v>
      </c>
      <c r="BN14" s="2">
        <f t="shared" si="19"/>
        <v>6.2717292473103156E-3</v>
      </c>
      <c r="BO14" s="2">
        <f t="shared" si="20"/>
        <v>2.1539600781994006E-4</v>
      </c>
      <c r="BP14" s="2">
        <f t="shared" si="32"/>
        <v>0.7654153830123982</v>
      </c>
      <c r="BQ14" s="2">
        <f t="shared" si="22"/>
        <v>7.7941499327825237E-2</v>
      </c>
      <c r="BR14" s="2">
        <f t="shared" si="23"/>
        <v>5.9184303986010163E-2</v>
      </c>
      <c r="BS14" s="2">
        <f t="shared" si="24"/>
        <v>3.880041064437875E-3</v>
      </c>
      <c r="BT14" s="2">
        <f t="shared" si="25"/>
        <v>1.3108986440614315E-2</v>
      </c>
      <c r="BU14" s="2">
        <f t="shared" si="26"/>
        <v>0.97328927669823317</v>
      </c>
      <c r="BV14" s="2">
        <f t="shared" si="27"/>
        <v>4</v>
      </c>
      <c r="BX14" s="2">
        <f>IF(AND(((2-BL14)&lt;BN14),((2-BL14)&gt;0)),2-BL14,IF(AND(((2-BL14)&lt;BN14),((2-BL14)&lt;0)),0,IF(((2-BL14)&gt;BN14),BN14,0)))</f>
        <v>0</v>
      </c>
      <c r="BY14" s="2">
        <f>BN14-BX14</f>
        <v>6.2717292473103156E-3</v>
      </c>
      <c r="CA14" s="2">
        <f>IF(BU14&lt;BY14,BU14,BY14)</f>
        <v>6.2717292473103156E-3</v>
      </c>
      <c r="CB14" s="2">
        <f>IF(BU14&gt;CA14,IF(AND((BU14-CA14)&lt;BP14,BU14&gt;CA14),BU14-BY14,BP14),0)</f>
        <v>0.7654153830123982</v>
      </c>
      <c r="CC14" s="2">
        <f>IF(BU14-CA14-CB14&gt;0,BU14-CA14-CB14,0)</f>
        <v>0.20160216443852463</v>
      </c>
      <c r="CD14" s="2">
        <f>IF(BP14&gt;CB14,BP14-CB14,0)</f>
        <v>0</v>
      </c>
      <c r="CE14" s="2">
        <f>IF(BY14&gt;CA14,BY14-CA14,0)</f>
        <v>0</v>
      </c>
      <c r="CF14" s="2">
        <f>IF(BM14-CC14/2&gt;0,BM14-CC14/2,0)</f>
        <v>0</v>
      </c>
      <c r="CG14" s="2">
        <f>BO14</f>
        <v>2.1539600781994006E-4</v>
      </c>
      <c r="CH14" s="2">
        <f>BT14-CD14-CE14-CF14-CG14</f>
        <v>1.2893590432794375E-2</v>
      </c>
      <c r="CI14" s="2">
        <f>((BQ14+BR14+BS14)-CH14-CC14/2)/2</f>
        <v>1.3655585863108291E-2</v>
      </c>
      <c r="CJ14" s="2">
        <f t="shared" si="28"/>
        <v>1.0000538490019557</v>
      </c>
    </row>
    <row r="16" spans="1:88" x14ac:dyDescent="0.25">
      <c r="A16" t="s">
        <v>11</v>
      </c>
      <c r="B16">
        <v>1</v>
      </c>
      <c r="C16" s="1">
        <v>0.56000000000000005</v>
      </c>
      <c r="D16" s="1">
        <v>0.03</v>
      </c>
      <c r="F16" s="2">
        <v>46.401000000000003</v>
      </c>
      <c r="G16" s="2">
        <v>2.0950000000000002</v>
      </c>
      <c r="H16" s="2">
        <v>7.9290000000000003</v>
      </c>
      <c r="I16" s="2">
        <v>7.0000000000000007E-2</v>
      </c>
      <c r="J16" s="2">
        <v>7.0869999999999997</v>
      </c>
      <c r="K16" s="2">
        <v>0.11899999999999999</v>
      </c>
      <c r="L16" s="2">
        <v>12.494</v>
      </c>
      <c r="M16" s="2">
        <v>22.689</v>
      </c>
      <c r="N16" s="2">
        <v>0.56200000000000006</v>
      </c>
      <c r="O16" s="2">
        <v>5.0000000000000001E-3</v>
      </c>
      <c r="P16" s="2">
        <v>1.7999999999999999E-2</v>
      </c>
      <c r="Q16" s="2">
        <v>1.0999999999999999E-2</v>
      </c>
      <c r="R16" s="2">
        <v>99.477000000000004</v>
      </c>
      <c r="S16">
        <v>6</v>
      </c>
      <c r="U16" s="2">
        <f t="shared" ref="U16:AC20" si="33">F16/U$1</f>
        <v>0.77232023968042618</v>
      </c>
      <c r="V16" s="2">
        <f t="shared" si="33"/>
        <v>2.6226840260390589E-2</v>
      </c>
      <c r="W16" s="2">
        <f t="shared" si="33"/>
        <v>7.7765790506080817E-2</v>
      </c>
      <c r="X16" s="2">
        <f t="shared" si="33"/>
        <v>4.6146746654360872E-4</v>
      </c>
      <c r="Y16" s="2">
        <f t="shared" si="33"/>
        <v>9.8636047320807246E-2</v>
      </c>
      <c r="Z16" s="2">
        <f t="shared" si="33"/>
        <v>1.6774739216239075E-3</v>
      </c>
      <c r="AA16" s="2">
        <f t="shared" si="33"/>
        <v>0.31002481389578168</v>
      </c>
      <c r="AB16" s="2">
        <f t="shared" si="33"/>
        <v>0.40458273894436519</v>
      </c>
      <c r="AC16" s="2">
        <f t="shared" si="33"/>
        <v>9.0674411100354971E-3</v>
      </c>
      <c r="AE16" s="2">
        <f t="shared" ref="AE16:AM20" si="34">U16*U$3</f>
        <v>1.5446404793608524</v>
      </c>
      <c r="AF16" s="2">
        <f t="shared" si="34"/>
        <v>5.2453680520781178E-2</v>
      </c>
      <c r="AG16" s="2">
        <f t="shared" si="34"/>
        <v>0.23329737151824245</v>
      </c>
      <c r="AH16" s="2">
        <f t="shared" si="34"/>
        <v>1.3844023996308261E-3</v>
      </c>
      <c r="AI16" s="2">
        <f t="shared" si="34"/>
        <v>9.8636047320807246E-2</v>
      </c>
      <c r="AJ16" s="2">
        <f t="shared" si="34"/>
        <v>1.6774739216239075E-3</v>
      </c>
      <c r="AK16" s="2">
        <f t="shared" si="34"/>
        <v>0.31002481389578168</v>
      </c>
      <c r="AL16" s="2">
        <f t="shared" si="34"/>
        <v>0.40458273894436519</v>
      </c>
      <c r="AM16" s="2">
        <f t="shared" si="34"/>
        <v>9.0674411100354971E-3</v>
      </c>
      <c r="AN16" s="2">
        <f t="shared" si="5"/>
        <v>2.6557644489921204</v>
      </c>
      <c r="AO16" s="2">
        <f t="shared" si="6"/>
        <v>2.2592365080709769</v>
      </c>
      <c r="AQ16" s="2">
        <f t="shared" si="7"/>
        <v>3.4897081628162918</v>
      </c>
      <c r="AR16" s="2">
        <f t="shared" si="8"/>
        <v>0.11850527001524029</v>
      </c>
      <c r="AS16" s="2">
        <f t="shared" si="9"/>
        <v>0.5270739389710114</v>
      </c>
      <c r="AT16" s="2">
        <f t="shared" si="10"/>
        <v>3.1276924431070286E-3</v>
      </c>
      <c r="AU16" s="2">
        <f t="shared" si="11"/>
        <v>0.2228421591189842</v>
      </c>
      <c r="AV16" s="2">
        <f t="shared" si="12"/>
        <v>3.7898103250697244E-3</v>
      </c>
      <c r="AW16" s="2">
        <f t="shared" si="13"/>
        <v>0.7004193779612603</v>
      </c>
      <c r="AX16" s="2">
        <f t="shared" si="14"/>
        <v>0.91404809435845924</v>
      </c>
      <c r="AY16" s="2">
        <f t="shared" si="15"/>
        <v>2.048549399057582E-2</v>
      </c>
      <c r="BA16" s="2">
        <f t="shared" ref="BA16:BI20" si="35">AQ16*(U$2/U$3)</f>
        <v>1.7448540814081459</v>
      </c>
      <c r="BB16" s="2">
        <f t="shared" si="35"/>
        <v>5.9252635007620146E-2</v>
      </c>
      <c r="BC16" s="2">
        <f t="shared" si="35"/>
        <v>0.35138262598067427</v>
      </c>
      <c r="BD16" s="2">
        <f t="shared" si="35"/>
        <v>2.0851282954046854E-3</v>
      </c>
      <c r="BE16" s="2">
        <f t="shared" si="35"/>
        <v>0.2228421591189842</v>
      </c>
      <c r="BF16" s="2">
        <f t="shared" si="35"/>
        <v>3.7898103250697244E-3</v>
      </c>
      <c r="BG16" s="2">
        <f t="shared" si="35"/>
        <v>0.7004193779612603</v>
      </c>
      <c r="BH16" s="2">
        <f t="shared" si="35"/>
        <v>0.91404809435845924</v>
      </c>
      <c r="BI16" s="2">
        <f t="shared" si="35"/>
        <v>4.0970987981151639E-2</v>
      </c>
      <c r="BJ16" s="2">
        <f t="shared" si="16"/>
        <v>4.0396449004367696</v>
      </c>
      <c r="BL16" s="2">
        <f t="shared" si="17"/>
        <v>1.7277301588755891</v>
      </c>
      <c r="BM16" s="2">
        <f t="shared" si="18"/>
        <v>5.867113220888668E-2</v>
      </c>
      <c r="BN16" s="2">
        <f t="shared" si="19"/>
        <v>0.34793417207802846</v>
      </c>
      <c r="BO16" s="2">
        <f t="shared" si="20"/>
        <v>2.0646649364445273E-3</v>
      </c>
      <c r="BP16" s="2">
        <f t="shared" ref="BP16:BP20" si="36">IF((2*6*(1-(4/BJ16)))&gt;0,2*6*(1-(4/BJ16)),0)</f>
        <v>0.11776748129267478</v>
      </c>
      <c r="BQ16" s="2">
        <f t="shared" si="22"/>
        <v>0.10288771450920406</v>
      </c>
      <c r="BR16" s="2">
        <f t="shared" si="23"/>
        <v>3.752617290356355E-3</v>
      </c>
      <c r="BS16" s="2">
        <f t="shared" si="24"/>
        <v>0.6935454924620037</v>
      </c>
      <c r="BT16" s="2">
        <f t="shared" si="25"/>
        <v>0.90507766587071214</v>
      </c>
      <c r="BU16" s="2">
        <f t="shared" si="26"/>
        <v>4.0568900476100581E-2</v>
      </c>
      <c r="BV16" s="2">
        <f t="shared" si="27"/>
        <v>4</v>
      </c>
      <c r="BX16" s="2">
        <f>IF(AND(((2-BL16)&lt;BN16),((2-BL16)&gt;0)),2-BL16,IF(AND(((2-BL16)&lt;BN16),((2-BL16)&lt;0)),0,IF(((2-BL16)&gt;BN16),BN16,0)))</f>
        <v>0.27226984112441088</v>
      </c>
      <c r="BY16" s="2">
        <f>BN16-BX16</f>
        <v>7.5664330953617576E-2</v>
      </c>
      <c r="CA16" s="2">
        <f>IF(BU16&lt;BY16,BU16,BY16)</f>
        <v>4.0568900476100581E-2</v>
      </c>
      <c r="CB16" s="2">
        <f>IF(BU16&gt;CA16,IF(AND((BU16-CA16)&lt;BP16,BU16&gt;CA16),BU16-BY16,BP16),0)</f>
        <v>0</v>
      </c>
      <c r="CC16" s="2">
        <f>IF(BU16-CA16-CB16&gt;0,BU16-CA16-CB16,0)</f>
        <v>0</v>
      </c>
      <c r="CD16" s="2">
        <f>IF(BP16&gt;CB16,BP16-CB16,0)</f>
        <v>0.11776748129267478</v>
      </c>
      <c r="CE16" s="2">
        <f>IF(BY16&gt;CA16,BY16-CA16,0)</f>
        <v>3.5095430477516995E-2</v>
      </c>
      <c r="CF16" s="2">
        <f>IF(BM16-CC16/2&gt;0,BM16-CC16/2,0)</f>
        <v>5.867113220888668E-2</v>
      </c>
      <c r="CG16" s="2">
        <f>BO16</f>
        <v>2.0646649364445273E-3</v>
      </c>
      <c r="CH16" s="2">
        <f>BT16-CD16-CE16-CF16-CG16</f>
        <v>0.69147895695518924</v>
      </c>
      <c r="CI16" s="2">
        <f>((BQ16+BR16+BS16)-CH16-CC16/2)/2</f>
        <v>5.4353433653187455E-2</v>
      </c>
      <c r="CJ16" s="2">
        <f t="shared" si="28"/>
        <v>1.0000000000000002</v>
      </c>
    </row>
    <row r="17" spans="1:88" x14ac:dyDescent="0.25">
      <c r="A17" t="s">
        <v>11</v>
      </c>
      <c r="B17">
        <v>2</v>
      </c>
      <c r="C17" s="1">
        <v>0.56000000000000005</v>
      </c>
      <c r="D17" s="1">
        <v>0.03</v>
      </c>
      <c r="F17" s="2">
        <v>47.067</v>
      </c>
      <c r="G17" s="2">
        <v>2.0630000000000002</v>
      </c>
      <c r="H17" s="2">
        <v>7.8620000000000001</v>
      </c>
      <c r="I17" s="2">
        <v>0.16400000000000001</v>
      </c>
      <c r="J17" s="2">
        <v>6.6340000000000003</v>
      </c>
      <c r="K17" s="2">
        <v>0.108</v>
      </c>
      <c r="L17" s="2">
        <v>12.871</v>
      </c>
      <c r="M17" s="2">
        <v>22.957999999999998</v>
      </c>
      <c r="N17" s="2">
        <v>0.51800000000000002</v>
      </c>
      <c r="O17" s="2">
        <v>2E-3</v>
      </c>
      <c r="P17" s="2">
        <v>1.6E-2</v>
      </c>
      <c r="Q17" s="2">
        <v>7.0000000000000001E-3</v>
      </c>
      <c r="R17" s="2">
        <v>100.27</v>
      </c>
      <c r="S17">
        <v>5</v>
      </c>
      <c r="U17" s="2">
        <f t="shared" si="33"/>
        <v>0.7834054593874834</v>
      </c>
      <c r="V17" s="2">
        <f t="shared" si="33"/>
        <v>2.582623935903856E-2</v>
      </c>
      <c r="W17" s="2">
        <f t="shared" si="33"/>
        <v>7.7108670066692822E-2</v>
      </c>
      <c r="X17" s="2">
        <f t="shared" si="33"/>
        <v>1.0811523501878832E-3</v>
      </c>
      <c r="Y17" s="2">
        <f t="shared" si="33"/>
        <v>9.2331245650661115E-2</v>
      </c>
      <c r="Z17" s="2">
        <f t="shared" si="33"/>
        <v>1.5224133070200169E-3</v>
      </c>
      <c r="AA17" s="2">
        <f t="shared" si="33"/>
        <v>0.31937965260545909</v>
      </c>
      <c r="AB17" s="2">
        <f t="shared" si="33"/>
        <v>0.40937945791726105</v>
      </c>
      <c r="AC17" s="2">
        <f t="shared" si="33"/>
        <v>8.3575346886092302E-3</v>
      </c>
      <c r="AE17" s="2">
        <f t="shared" si="34"/>
        <v>1.5668109187749668</v>
      </c>
      <c r="AF17" s="2">
        <f t="shared" si="34"/>
        <v>5.165247871807712E-2</v>
      </c>
      <c r="AG17" s="2">
        <f t="shared" si="34"/>
        <v>0.23132601020007848</v>
      </c>
      <c r="AH17" s="2">
        <f t="shared" si="34"/>
        <v>3.2434570505636496E-3</v>
      </c>
      <c r="AI17" s="2">
        <f t="shared" si="34"/>
        <v>9.2331245650661115E-2</v>
      </c>
      <c r="AJ17" s="2">
        <f t="shared" si="34"/>
        <v>1.5224133070200169E-3</v>
      </c>
      <c r="AK17" s="2">
        <f t="shared" si="34"/>
        <v>0.31937965260545909</v>
      </c>
      <c r="AL17" s="2">
        <f t="shared" si="34"/>
        <v>0.40937945791726105</v>
      </c>
      <c r="AM17" s="2">
        <f t="shared" si="34"/>
        <v>8.3575346886092302E-3</v>
      </c>
      <c r="AN17" s="2">
        <f t="shared" si="5"/>
        <v>2.6840031689126964</v>
      </c>
      <c r="AO17" s="2">
        <f t="shared" si="6"/>
        <v>2.2354668092402554</v>
      </c>
      <c r="AQ17" s="2">
        <f t="shared" si="7"/>
        <v>3.5025538052766683</v>
      </c>
      <c r="AR17" s="2">
        <f t="shared" si="8"/>
        <v>0.11546740178925007</v>
      </c>
      <c r="AS17" s="2">
        <f t="shared" si="9"/>
        <v>0.51712161791624822</v>
      </c>
      <c r="AT17" s="2">
        <f t="shared" si="10"/>
        <v>7.2506405837313315E-3</v>
      </c>
      <c r="AU17" s="2">
        <f t="shared" si="11"/>
        <v>0.2064034351078616</v>
      </c>
      <c r="AV17" s="2">
        <f t="shared" si="12"/>
        <v>3.4033044177889426E-3</v>
      </c>
      <c r="AW17" s="2">
        <f t="shared" si="13"/>
        <v>0.7139626129461869</v>
      </c>
      <c r="AX17" s="2">
        <f t="shared" si="14"/>
        <v>0.91515419055880498</v>
      </c>
      <c r="AY17" s="2">
        <f t="shared" si="15"/>
        <v>1.8682991403460029E-2</v>
      </c>
      <c r="BA17" s="2">
        <f t="shared" si="35"/>
        <v>1.7512769026383341</v>
      </c>
      <c r="BB17" s="2">
        <f t="shared" si="35"/>
        <v>5.7733700894625033E-2</v>
      </c>
      <c r="BC17" s="2">
        <f t="shared" si="35"/>
        <v>0.3447477452774988</v>
      </c>
      <c r="BD17" s="2">
        <f t="shared" si="35"/>
        <v>4.8337603891542204E-3</v>
      </c>
      <c r="BE17" s="2">
        <f t="shared" si="35"/>
        <v>0.2064034351078616</v>
      </c>
      <c r="BF17" s="2">
        <f t="shared" si="35"/>
        <v>3.4033044177889426E-3</v>
      </c>
      <c r="BG17" s="2">
        <f t="shared" si="35"/>
        <v>0.7139626129461869</v>
      </c>
      <c r="BH17" s="2">
        <f t="shared" si="35"/>
        <v>0.91515419055880498</v>
      </c>
      <c r="BI17" s="2">
        <f t="shared" si="35"/>
        <v>3.7365982806920058E-2</v>
      </c>
      <c r="BJ17" s="2">
        <f t="shared" si="16"/>
        <v>4.0348816350371752</v>
      </c>
      <c r="BL17" s="2">
        <f t="shared" si="17"/>
        <v>1.7361370776589822</v>
      </c>
      <c r="BM17" s="2">
        <f t="shared" si="18"/>
        <v>5.7234591858448022E-2</v>
      </c>
      <c r="BN17" s="2">
        <f t="shared" si="19"/>
        <v>0.34176739390207417</v>
      </c>
      <c r="BO17" s="2">
        <f t="shared" si="20"/>
        <v>4.7919724307944264E-3</v>
      </c>
      <c r="BP17" s="2">
        <f t="shared" si="36"/>
        <v>0.10374024774638624</v>
      </c>
      <c r="BQ17" s="2">
        <f t="shared" si="22"/>
        <v>0.10087882540365914</v>
      </c>
      <c r="BR17" s="2">
        <f t="shared" si="23"/>
        <v>3.3738827808341264E-3</v>
      </c>
      <c r="BS17" s="2">
        <f t="shared" si="24"/>
        <v>0.70779039141712896</v>
      </c>
      <c r="BT17" s="2">
        <f t="shared" si="25"/>
        <v>0.90724266368757878</v>
      </c>
      <c r="BU17" s="2">
        <f t="shared" si="26"/>
        <v>3.7042953114113632E-2</v>
      </c>
      <c r="BV17" s="2">
        <f t="shared" si="27"/>
        <v>4</v>
      </c>
      <c r="BX17" s="2">
        <f>IF(AND(((2-BL17)&lt;BN17),((2-BL17)&gt;0)),2-BL17,IF(AND(((2-BL17)&lt;BN17),((2-BL17)&lt;0)),0,IF(((2-BL17)&gt;BN17),BN17,0)))</f>
        <v>0.26386292234101782</v>
      </c>
      <c r="BY17" s="2">
        <f>BN17-BX17</f>
        <v>7.7904471561056343E-2</v>
      </c>
      <c r="CA17" s="2">
        <f>IF(BU17&lt;BY17,BU17,BY17)</f>
        <v>3.7042953114113632E-2</v>
      </c>
      <c r="CB17" s="2">
        <f>IF(BU17&gt;CA17,IF(AND((BU17-CA17)&lt;BP17,BU17&gt;CA17),BU17-BY17,BP17),0)</f>
        <v>0</v>
      </c>
      <c r="CC17" s="2">
        <f>IF(BU17-CA17-CB17&gt;0,BU17-CA17-CB17,0)</f>
        <v>0</v>
      </c>
      <c r="CD17" s="2">
        <f>IF(BP17&gt;CB17,BP17-CB17,0)</f>
        <v>0.10374024774638624</v>
      </c>
      <c r="CE17" s="2">
        <f>IF(BY17&gt;CA17,BY17-CA17,0)</f>
        <v>4.0861518446942711E-2</v>
      </c>
      <c r="CF17" s="2">
        <f>IF(BM17-CC17/2&gt;0,BM17-CC17/2,0)</f>
        <v>5.7234591858448022E-2</v>
      </c>
      <c r="CG17" s="2">
        <f>BO17</f>
        <v>4.7919724307944264E-3</v>
      </c>
      <c r="CH17" s="2">
        <f>BT17-CD17-CE17-CF17-CG17</f>
        <v>0.70061433320500732</v>
      </c>
      <c r="CI17" s="2">
        <f>((BQ17+BR17+BS17)-CH17-CC17/2)/2</f>
        <v>5.571438319830746E-2</v>
      </c>
      <c r="CJ17" s="2">
        <f t="shared" si="28"/>
        <v>0.99999999999999989</v>
      </c>
    </row>
    <row r="18" spans="1:88" x14ac:dyDescent="0.25">
      <c r="A18" t="s">
        <v>11</v>
      </c>
      <c r="B18">
        <v>2</v>
      </c>
      <c r="C18" s="1">
        <v>0.56000000000000005</v>
      </c>
      <c r="D18" s="1">
        <v>0.03</v>
      </c>
      <c r="F18" s="2">
        <v>46.628</v>
      </c>
      <c r="G18" s="2">
        <v>2.2610000000000001</v>
      </c>
      <c r="H18" s="2">
        <v>8.2880000000000003</v>
      </c>
      <c r="I18" s="2">
        <v>0.28000000000000003</v>
      </c>
      <c r="J18" s="2">
        <v>6.5170000000000003</v>
      </c>
      <c r="K18" s="2">
        <v>9.9000000000000005E-2</v>
      </c>
      <c r="L18" s="2">
        <v>12.802</v>
      </c>
      <c r="M18" s="2">
        <v>22.893999999999998</v>
      </c>
      <c r="N18" s="2">
        <v>0.52600000000000002</v>
      </c>
      <c r="O18" s="2">
        <v>6.0000000000000001E-3</v>
      </c>
      <c r="P18" s="2">
        <v>1.4E-2</v>
      </c>
      <c r="Q18" s="2">
        <v>1E-3</v>
      </c>
      <c r="R18" s="2">
        <v>100.315</v>
      </c>
      <c r="S18">
        <v>4</v>
      </c>
      <c r="U18" s="2">
        <f t="shared" si="33"/>
        <v>0.77609853528628503</v>
      </c>
      <c r="V18" s="2">
        <f t="shared" si="33"/>
        <v>2.8304957436154233E-2</v>
      </c>
      <c r="W18" s="2">
        <f t="shared" si="33"/>
        <v>8.128677912907023E-2</v>
      </c>
      <c r="X18" s="2">
        <f t="shared" si="33"/>
        <v>1.8458698661744349E-3</v>
      </c>
      <c r="Y18" s="2">
        <f t="shared" si="33"/>
        <v>9.0702853166318737E-2</v>
      </c>
      <c r="Z18" s="2">
        <f t="shared" si="33"/>
        <v>1.3955455314350156E-3</v>
      </c>
      <c r="AA18" s="2">
        <f t="shared" si="33"/>
        <v>0.31766749379652609</v>
      </c>
      <c r="AB18" s="2">
        <f t="shared" si="33"/>
        <v>0.40823823109843077</v>
      </c>
      <c r="AC18" s="2">
        <f t="shared" si="33"/>
        <v>8.486608583414006E-3</v>
      </c>
      <c r="AE18" s="2">
        <f t="shared" si="34"/>
        <v>1.5521970705725701</v>
      </c>
      <c r="AF18" s="2">
        <f t="shared" si="34"/>
        <v>5.6609914872308466E-2</v>
      </c>
      <c r="AG18" s="2">
        <f t="shared" si="34"/>
        <v>0.24386033738721069</v>
      </c>
      <c r="AH18" s="2">
        <f t="shared" si="34"/>
        <v>5.5376095985233045E-3</v>
      </c>
      <c r="AI18" s="2">
        <f t="shared" si="34"/>
        <v>9.0702853166318737E-2</v>
      </c>
      <c r="AJ18" s="2">
        <f t="shared" si="34"/>
        <v>1.3955455314350156E-3</v>
      </c>
      <c r="AK18" s="2">
        <f t="shared" si="34"/>
        <v>0.31766749379652609</v>
      </c>
      <c r="AL18" s="2">
        <f t="shared" si="34"/>
        <v>0.40823823109843077</v>
      </c>
      <c r="AM18" s="2">
        <f t="shared" si="34"/>
        <v>8.486608583414006E-3</v>
      </c>
      <c r="AN18" s="2">
        <f t="shared" si="5"/>
        <v>2.6846956646067373</v>
      </c>
      <c r="AO18" s="2">
        <f t="shared" si="6"/>
        <v>2.2348901885230625</v>
      </c>
      <c r="AQ18" s="2">
        <f t="shared" si="7"/>
        <v>3.4689900036768764</v>
      </c>
      <c r="AR18" s="2">
        <f t="shared" si="8"/>
        <v>0.12651694332124799</v>
      </c>
      <c r="AS18" s="2">
        <f t="shared" si="9"/>
        <v>0.54500107539660092</v>
      </c>
      <c r="AT18" s="2">
        <f t="shared" si="10"/>
        <v>1.2375949359610868E-2</v>
      </c>
      <c r="AU18" s="2">
        <f t="shared" si="11"/>
        <v>0.20271091661245375</v>
      </c>
      <c r="AV18" s="2">
        <f t="shared" si="12"/>
        <v>3.1188910158413195E-3</v>
      </c>
      <c r="AW18" s="2">
        <f t="shared" si="13"/>
        <v>0.70995196509856695</v>
      </c>
      <c r="AX18" s="2">
        <f t="shared" si="14"/>
        <v>0.91236761726189353</v>
      </c>
      <c r="AY18" s="2">
        <f t="shared" si="15"/>
        <v>1.8966638256907569E-2</v>
      </c>
      <c r="BA18" s="2">
        <f t="shared" si="35"/>
        <v>1.7344950018384382</v>
      </c>
      <c r="BB18" s="2">
        <f t="shared" si="35"/>
        <v>6.3258471660623997E-2</v>
      </c>
      <c r="BC18" s="2">
        <f t="shared" si="35"/>
        <v>0.36333405026440058</v>
      </c>
      <c r="BD18" s="2">
        <f t="shared" si="35"/>
        <v>8.2506329064072452E-3</v>
      </c>
      <c r="BE18" s="2">
        <f t="shared" si="35"/>
        <v>0.20271091661245375</v>
      </c>
      <c r="BF18" s="2">
        <f t="shared" si="35"/>
        <v>3.1188910158413195E-3</v>
      </c>
      <c r="BG18" s="2">
        <f t="shared" si="35"/>
        <v>0.70995196509856695</v>
      </c>
      <c r="BH18" s="2">
        <f t="shared" si="35"/>
        <v>0.91236761726189353</v>
      </c>
      <c r="BI18" s="2">
        <f t="shared" si="35"/>
        <v>3.7933276513815138E-2</v>
      </c>
      <c r="BJ18" s="2">
        <f t="shared" si="16"/>
        <v>4.0354208231724407</v>
      </c>
      <c r="BL18" s="2">
        <f t="shared" si="17"/>
        <v>1.7192705076789163</v>
      </c>
      <c r="BM18" s="2">
        <f t="shared" si="18"/>
        <v>6.2703221728328623E-2</v>
      </c>
      <c r="BN18" s="2">
        <f t="shared" si="19"/>
        <v>0.36014489312048104</v>
      </c>
      <c r="BO18" s="2">
        <f t="shared" si="20"/>
        <v>8.1782131459796764E-3</v>
      </c>
      <c r="BP18" s="2">
        <f t="shared" si="36"/>
        <v>0.10532975287943724</v>
      </c>
      <c r="BQ18" s="2">
        <f t="shared" si="22"/>
        <v>9.5601872836953677E-2</v>
      </c>
      <c r="BR18" s="2">
        <f t="shared" si="23"/>
        <v>3.0915150141782809E-3</v>
      </c>
      <c r="BS18" s="2">
        <f t="shared" si="24"/>
        <v>0.703720376345225</v>
      </c>
      <c r="BT18" s="2">
        <f t="shared" si="25"/>
        <v>0.90435932929011054</v>
      </c>
      <c r="BU18" s="2">
        <f t="shared" si="26"/>
        <v>3.7600317960389512E-2</v>
      </c>
      <c r="BV18" s="2">
        <f t="shared" si="27"/>
        <v>4</v>
      </c>
      <c r="BX18" s="2">
        <f>IF(AND(((2-BL18)&lt;BN18),((2-BL18)&gt;0)),2-BL18,IF(AND(((2-BL18)&lt;BN18),((2-BL18)&lt;0)),0,IF(((2-BL18)&gt;BN18),BN18,0)))</f>
        <v>0.28072949232108368</v>
      </c>
      <c r="BY18" s="2">
        <f>BN18-BX18</f>
        <v>7.9415400799397351E-2</v>
      </c>
      <c r="CA18" s="2">
        <f>IF(BU18&lt;BY18,BU18,BY18)</f>
        <v>3.7600317960389512E-2</v>
      </c>
      <c r="CB18" s="2">
        <f>IF(BU18&gt;CA18,IF(AND((BU18-CA18)&lt;BP18,BU18&gt;CA18),BU18-BY18,BP18),0)</f>
        <v>0</v>
      </c>
      <c r="CC18" s="2">
        <f>IF(BU18-CA18-CB18&gt;0,BU18-CA18-CB18,0)</f>
        <v>0</v>
      </c>
      <c r="CD18" s="2">
        <f>IF(BP18&gt;CB18,BP18-CB18,0)</f>
        <v>0.10532975287943724</v>
      </c>
      <c r="CE18" s="2">
        <f>IF(BY18&gt;CA18,BY18-CA18,0)</f>
        <v>4.1815082839007839E-2</v>
      </c>
      <c r="CF18" s="2">
        <f>IF(BM18-CC18/2&gt;0,BM18-CC18/2,0)</f>
        <v>6.2703221728328623E-2</v>
      </c>
      <c r="CG18" s="2">
        <f>BO18</f>
        <v>8.1782131459796764E-3</v>
      </c>
      <c r="CH18" s="2">
        <f>BT18-CD18-CE18-CF18-CG18</f>
        <v>0.68633305869735717</v>
      </c>
      <c r="CI18" s="2">
        <f>((BQ18+BR18+BS18)-CH18-CC18/2)/2</f>
        <v>5.8040352749499868E-2</v>
      </c>
      <c r="CJ18" s="2">
        <f t="shared" si="28"/>
        <v>1</v>
      </c>
    </row>
    <row r="19" spans="1:88" x14ac:dyDescent="0.25">
      <c r="A19" t="s">
        <v>11</v>
      </c>
      <c r="B19">
        <v>3</v>
      </c>
      <c r="C19" s="1">
        <v>0.56000000000000005</v>
      </c>
      <c r="D19" s="1">
        <v>0.03</v>
      </c>
      <c r="F19" s="2">
        <v>46.393000000000001</v>
      </c>
      <c r="G19" s="2">
        <v>2.3050000000000002</v>
      </c>
      <c r="H19" s="2">
        <v>8.3719999999999999</v>
      </c>
      <c r="I19" s="2">
        <v>0.157</v>
      </c>
      <c r="J19" s="2">
        <v>6.9320000000000004</v>
      </c>
      <c r="K19" s="2">
        <v>0.111</v>
      </c>
      <c r="L19" s="2">
        <v>12.497</v>
      </c>
      <c r="M19" s="2">
        <v>22.885999999999999</v>
      </c>
      <c r="N19" s="2">
        <v>0.55300000000000005</v>
      </c>
      <c r="O19" s="2">
        <v>0</v>
      </c>
      <c r="P19" s="2">
        <v>1.9E-2</v>
      </c>
      <c r="Q19" s="2">
        <v>1E-3</v>
      </c>
      <c r="R19" s="2">
        <v>100.226</v>
      </c>
      <c r="S19">
        <v>5</v>
      </c>
      <c r="U19" s="2">
        <f t="shared" si="33"/>
        <v>0.77218708388814916</v>
      </c>
      <c r="V19" s="2">
        <f t="shared" si="33"/>
        <v>2.8855783675513273E-2</v>
      </c>
      <c r="W19" s="2">
        <f t="shared" si="33"/>
        <v>8.2110631620243235E-2</v>
      </c>
      <c r="X19" s="2">
        <f t="shared" si="33"/>
        <v>1.0350056035335223E-3</v>
      </c>
      <c r="Y19" s="2">
        <f t="shared" si="33"/>
        <v>9.6478775226165631E-2</v>
      </c>
      <c r="Z19" s="2">
        <f t="shared" si="33"/>
        <v>1.5647025655483508E-3</v>
      </c>
      <c r="AA19" s="2">
        <f t="shared" si="33"/>
        <v>0.31009925558312657</v>
      </c>
      <c r="AB19" s="2">
        <f t="shared" si="33"/>
        <v>0.40809557774607702</v>
      </c>
      <c r="AC19" s="2">
        <f t="shared" si="33"/>
        <v>8.9222329783801239E-3</v>
      </c>
      <c r="AE19" s="2">
        <f t="shared" si="34"/>
        <v>1.5443741677762983</v>
      </c>
      <c r="AF19" s="2">
        <f t="shared" si="34"/>
        <v>5.7711567351026546E-2</v>
      </c>
      <c r="AG19" s="2">
        <f t="shared" si="34"/>
        <v>0.24633189486072971</v>
      </c>
      <c r="AH19" s="2">
        <f t="shared" si="34"/>
        <v>3.1050168106005671E-3</v>
      </c>
      <c r="AI19" s="2">
        <f t="shared" si="34"/>
        <v>9.6478775226165631E-2</v>
      </c>
      <c r="AJ19" s="2">
        <f t="shared" si="34"/>
        <v>1.5647025655483508E-3</v>
      </c>
      <c r="AK19" s="2">
        <f t="shared" si="34"/>
        <v>0.31009925558312657</v>
      </c>
      <c r="AL19" s="2">
        <f t="shared" si="34"/>
        <v>0.40809557774607702</v>
      </c>
      <c r="AM19" s="2">
        <f t="shared" si="34"/>
        <v>8.9222329783801239E-3</v>
      </c>
      <c r="AN19" s="2">
        <f t="shared" si="5"/>
        <v>2.6766831908979527</v>
      </c>
      <c r="AO19" s="2">
        <f t="shared" si="6"/>
        <v>2.2415801841633591</v>
      </c>
      <c r="AQ19" s="2">
        <f t="shared" si="7"/>
        <v>3.4618385314211295</v>
      </c>
      <c r="AR19" s="2">
        <f t="shared" si="8"/>
        <v>0.12936510577107019</v>
      </c>
      <c r="AS19" s="2">
        <f t="shared" si="9"/>
        <v>0.55217269424722371</v>
      </c>
      <c r="AT19" s="2">
        <f t="shared" si="10"/>
        <v>6.9601441541363449E-3</v>
      </c>
      <c r="AU19" s="2">
        <f t="shared" si="11"/>
        <v>0.21626491073932369</v>
      </c>
      <c r="AV19" s="2">
        <f t="shared" si="12"/>
        <v>3.5074062650427527E-3</v>
      </c>
      <c r="AW19" s="2">
        <f t="shared" si="13"/>
        <v>0.69511234643894537</v>
      </c>
      <c r="AX19" s="2">
        <f t="shared" si="14"/>
        <v>0.91477896032030381</v>
      </c>
      <c r="AY19" s="2">
        <f t="shared" si="15"/>
        <v>1.9999900642825714E-2</v>
      </c>
      <c r="BA19" s="2">
        <f t="shared" si="35"/>
        <v>1.7309192657105648</v>
      </c>
      <c r="BB19" s="2">
        <f t="shared" si="35"/>
        <v>6.4682552885535094E-2</v>
      </c>
      <c r="BC19" s="2">
        <f t="shared" si="35"/>
        <v>0.36811512949814912</v>
      </c>
      <c r="BD19" s="2">
        <f t="shared" si="35"/>
        <v>4.6400961027575627E-3</v>
      </c>
      <c r="BE19" s="2">
        <f t="shared" si="35"/>
        <v>0.21626491073932369</v>
      </c>
      <c r="BF19" s="2">
        <f t="shared" si="35"/>
        <v>3.5074062650427527E-3</v>
      </c>
      <c r="BG19" s="2">
        <f t="shared" si="35"/>
        <v>0.69511234643894537</v>
      </c>
      <c r="BH19" s="2">
        <f t="shared" si="35"/>
        <v>0.91477896032030381</v>
      </c>
      <c r="BI19" s="2">
        <f t="shared" si="35"/>
        <v>3.9999801285651428E-2</v>
      </c>
      <c r="BJ19" s="2">
        <f t="shared" si="16"/>
        <v>4.0380204692462733</v>
      </c>
      <c r="BL19" s="2">
        <f t="shared" si="17"/>
        <v>1.7146215863870089</v>
      </c>
      <c r="BM19" s="2">
        <f t="shared" si="18"/>
        <v>6.4073526499590611E-2</v>
      </c>
      <c r="BN19" s="2">
        <f t="shared" si="19"/>
        <v>0.36464909705310194</v>
      </c>
      <c r="BO19" s="2">
        <f t="shared" si="20"/>
        <v>4.5964067176941983E-3</v>
      </c>
      <c r="BP19" s="2">
        <f t="shared" si="36"/>
        <v>0.11298744878339884</v>
      </c>
      <c r="BQ19" s="2">
        <f t="shared" si="22"/>
        <v>0.1012411935787744</v>
      </c>
      <c r="BR19" s="2">
        <f t="shared" si="23"/>
        <v>3.4743818578982454E-3</v>
      </c>
      <c r="BS19" s="2">
        <f t="shared" si="24"/>
        <v>0.68856743221878047</v>
      </c>
      <c r="BT19" s="2">
        <f t="shared" si="25"/>
        <v>0.90616574857636034</v>
      </c>
      <c r="BU19" s="2">
        <f t="shared" si="26"/>
        <v>3.9623178327392372E-2</v>
      </c>
      <c r="BV19" s="2">
        <f t="shared" si="27"/>
        <v>4</v>
      </c>
      <c r="BX19" s="2">
        <f>IF(AND(((2-BL19)&lt;BN19),((2-BL19)&gt;0)),2-BL19,IF(AND(((2-BL19)&lt;BN19),((2-BL19)&lt;0)),0,IF(((2-BL19)&gt;BN19),BN19,0)))</f>
        <v>0.2853784136129911</v>
      </c>
      <c r="BY19" s="2">
        <f>BN19-BX19</f>
        <v>7.9270683440110845E-2</v>
      </c>
      <c r="CA19" s="2">
        <f>IF(BU19&lt;BY19,BU19,BY19)</f>
        <v>3.9623178327392372E-2</v>
      </c>
      <c r="CB19" s="2">
        <f>IF(BU19&gt;CA19,IF(AND((BU19-CA19)&lt;BP19,BU19&gt;CA19),BU19-BY19,BP19),0)</f>
        <v>0</v>
      </c>
      <c r="CC19" s="2">
        <f>IF(BU19-CA19-CB19&gt;0,BU19-CA19-CB19,0)</f>
        <v>0</v>
      </c>
      <c r="CD19" s="2">
        <f>IF(BP19&gt;CB19,BP19-CB19,0)</f>
        <v>0.11298744878339884</v>
      </c>
      <c r="CE19" s="2">
        <f>IF(BY19&gt;CA19,BY19-CA19,0)</f>
        <v>3.9647505112718473E-2</v>
      </c>
      <c r="CF19" s="2">
        <f>IF(BM19-CC19/2&gt;0,BM19-CC19/2,0)</f>
        <v>6.4073526499590611E-2</v>
      </c>
      <c r="CG19" s="2">
        <f>BO19</f>
        <v>4.5964067176941983E-3</v>
      </c>
      <c r="CH19" s="2">
        <f>BT19-CD19-CE19-CF19-CG19</f>
        <v>0.6848608614629581</v>
      </c>
      <c r="CI19" s="2">
        <f>((BQ19+BR19+BS19)-CH19-CC19/2)/2</f>
        <v>5.4211073096247508E-2</v>
      </c>
      <c r="CJ19" s="2">
        <f t="shared" si="28"/>
        <v>1</v>
      </c>
    </row>
    <row r="20" spans="1:88" x14ac:dyDescent="0.25">
      <c r="A20" t="s">
        <v>11</v>
      </c>
      <c r="B20">
        <v>3</v>
      </c>
      <c r="C20" s="1">
        <v>0.56000000000000005</v>
      </c>
      <c r="D20" s="1">
        <v>0.03</v>
      </c>
      <c r="F20" s="2">
        <v>47.131</v>
      </c>
      <c r="G20" s="2">
        <v>2.0699999999999998</v>
      </c>
      <c r="H20" s="2">
        <v>7.8449999999999998</v>
      </c>
      <c r="I20" s="2">
        <v>0.221</v>
      </c>
      <c r="J20" s="2">
        <v>6.157</v>
      </c>
      <c r="K20" s="2">
        <v>8.7999999999999995E-2</v>
      </c>
      <c r="L20" s="2">
        <v>13.068</v>
      </c>
      <c r="M20" s="2">
        <v>22.884</v>
      </c>
      <c r="N20" s="2">
        <v>0.52300000000000002</v>
      </c>
      <c r="O20" s="2">
        <v>5.0000000000000001E-3</v>
      </c>
      <c r="P20" s="2">
        <v>1.6E-2</v>
      </c>
      <c r="Q20" s="2">
        <v>1.4999999999999999E-2</v>
      </c>
      <c r="R20" s="2">
        <v>100.024</v>
      </c>
      <c r="S20">
        <v>6</v>
      </c>
      <c r="U20" s="2">
        <f t="shared" si="33"/>
        <v>0.7844707057256991</v>
      </c>
      <c r="V20" s="2">
        <f t="shared" si="33"/>
        <v>2.5913870806209313E-2</v>
      </c>
      <c r="W20" s="2">
        <f t="shared" si="33"/>
        <v>7.6941938014907812E-2</v>
      </c>
      <c r="X20" s="2">
        <f t="shared" si="33"/>
        <v>1.4569187158019645E-3</v>
      </c>
      <c r="Y20" s="2">
        <f t="shared" si="33"/>
        <v>8.5692414752957552E-2</v>
      </c>
      <c r="Z20" s="2">
        <f t="shared" si="33"/>
        <v>1.2404849168311249E-3</v>
      </c>
      <c r="AA20" s="2">
        <f t="shared" si="33"/>
        <v>0.32426799007444168</v>
      </c>
      <c r="AB20" s="2">
        <f t="shared" si="33"/>
        <v>0.40805991440798861</v>
      </c>
      <c r="AC20" s="2">
        <f t="shared" si="33"/>
        <v>8.4382058728622138E-3</v>
      </c>
      <c r="AE20" s="2">
        <f t="shared" si="34"/>
        <v>1.5689414114513982</v>
      </c>
      <c r="AF20" s="2">
        <f t="shared" si="34"/>
        <v>5.1827741612418626E-2</v>
      </c>
      <c r="AG20" s="2">
        <f t="shared" si="34"/>
        <v>0.23082581404472344</v>
      </c>
      <c r="AH20" s="2">
        <f t="shared" si="34"/>
        <v>4.3707561474058939E-3</v>
      </c>
      <c r="AI20" s="2">
        <f t="shared" si="34"/>
        <v>8.5692414752957552E-2</v>
      </c>
      <c r="AJ20" s="2">
        <f t="shared" si="34"/>
        <v>1.2404849168311249E-3</v>
      </c>
      <c r="AK20" s="2">
        <f t="shared" si="34"/>
        <v>0.32426799007444168</v>
      </c>
      <c r="AL20" s="2">
        <f t="shared" si="34"/>
        <v>0.40805991440798861</v>
      </c>
      <c r="AM20" s="2">
        <f t="shared" si="34"/>
        <v>8.4382058728622138E-3</v>
      </c>
      <c r="AN20" s="2">
        <f t="shared" si="5"/>
        <v>2.6836647332810273</v>
      </c>
      <c r="AO20" s="2">
        <f t="shared" si="6"/>
        <v>2.2357487228534869</v>
      </c>
      <c r="AQ20" s="2">
        <f t="shared" si="7"/>
        <v>3.5077587568844106</v>
      </c>
      <c r="AR20" s="2">
        <f t="shared" si="8"/>
        <v>0.11587380711834547</v>
      </c>
      <c r="AS20" s="2">
        <f t="shared" si="9"/>
        <v>0.51606851895210692</v>
      </c>
      <c r="AT20" s="2">
        <f t="shared" si="10"/>
        <v>9.7719124744667547E-3</v>
      </c>
      <c r="AU20" s="2">
        <f t="shared" si="11"/>
        <v>0.19158670684215615</v>
      </c>
      <c r="AV20" s="2">
        <f t="shared" si="12"/>
        <v>2.7734125685242015E-3</v>
      </c>
      <c r="AW20" s="2">
        <f t="shared" si="13"/>
        <v>0.72498174467120013</v>
      </c>
      <c r="AX20" s="2">
        <f t="shared" si="14"/>
        <v>0.91231943248536373</v>
      </c>
      <c r="AY20" s="2">
        <f t="shared" si="15"/>
        <v>1.8865708003426487E-2</v>
      </c>
      <c r="BA20" s="2">
        <f t="shared" si="35"/>
        <v>1.7538793784422053</v>
      </c>
      <c r="BB20" s="2">
        <f t="shared" si="35"/>
        <v>5.7936903559172734E-2</v>
      </c>
      <c r="BC20" s="2">
        <f t="shared" si="35"/>
        <v>0.34404567930140462</v>
      </c>
      <c r="BD20" s="2">
        <f t="shared" si="35"/>
        <v>6.5146083163111698E-3</v>
      </c>
      <c r="BE20" s="2">
        <f t="shared" si="35"/>
        <v>0.19158670684215615</v>
      </c>
      <c r="BF20" s="2">
        <f t="shared" si="35"/>
        <v>2.7734125685242015E-3</v>
      </c>
      <c r="BG20" s="2">
        <f t="shared" si="35"/>
        <v>0.72498174467120013</v>
      </c>
      <c r="BH20" s="2">
        <f t="shared" si="35"/>
        <v>0.91231943248536373</v>
      </c>
      <c r="BI20" s="2">
        <f t="shared" si="35"/>
        <v>3.7731416006852973E-2</v>
      </c>
      <c r="BJ20" s="2">
        <f t="shared" si="16"/>
        <v>4.0317692821931912</v>
      </c>
      <c r="BL20" s="2">
        <f t="shared" si="17"/>
        <v>1.7400592699472472</v>
      </c>
      <c r="BM20" s="2">
        <f t="shared" si="18"/>
        <v>5.7480375987840629E-2</v>
      </c>
      <c r="BN20" s="2">
        <f t="shared" si="19"/>
        <v>0.34133468978091086</v>
      </c>
      <c r="BO20" s="2">
        <f t="shared" si="20"/>
        <v>6.4632749151433298E-3</v>
      </c>
      <c r="BP20" s="2">
        <f t="shared" si="36"/>
        <v>9.4556845800191969E-2</v>
      </c>
      <c r="BQ20" s="2">
        <f t="shared" si="22"/>
        <v>9.5520208150610825E-2</v>
      </c>
      <c r="BR20" s="2">
        <f t="shared" si="23"/>
        <v>2.7515588064756799E-3</v>
      </c>
      <c r="BS20" s="2">
        <f t="shared" si="24"/>
        <v>0.71926907908463111</v>
      </c>
      <c r="BT20" s="2">
        <f t="shared" si="25"/>
        <v>0.9051305951605273</v>
      </c>
      <c r="BU20" s="2">
        <f t="shared" si="26"/>
        <v>3.7434102366421064E-2</v>
      </c>
      <c r="BV20" s="2">
        <f t="shared" si="27"/>
        <v>4</v>
      </c>
      <c r="BX20" s="2">
        <f>IF(AND(((2-BL20)&lt;BN20),((2-BL20)&gt;0)),2-BL20,IF(AND(((2-BL20)&lt;BN20),((2-BL20)&lt;0)),0,IF(((2-BL20)&gt;BN20),BN20,0)))</f>
        <v>0.25994073005275276</v>
      </c>
      <c r="BY20" s="2">
        <f>BN20-BX20</f>
        <v>8.1393959728158105E-2</v>
      </c>
      <c r="CA20" s="2">
        <f>IF(BU20&lt;BY20,BU20,BY20)</f>
        <v>3.7434102366421064E-2</v>
      </c>
      <c r="CB20" s="2">
        <f>IF(BU20&gt;CA20,IF(AND((BU20-CA20)&lt;BP20,BU20&gt;CA20),BU20-BY20,BP20),0)</f>
        <v>0</v>
      </c>
      <c r="CC20" s="2">
        <f>IF(BU20-CA20-CB20&gt;0,BU20-CA20-CB20,0)</f>
        <v>0</v>
      </c>
      <c r="CD20" s="2">
        <f>IF(BP20&gt;CB20,BP20-CB20,0)</f>
        <v>9.4556845800191969E-2</v>
      </c>
      <c r="CE20" s="2">
        <f>IF(BY20&gt;CA20,BY20-CA20,0)</f>
        <v>4.3959857361737041E-2</v>
      </c>
      <c r="CF20" s="2">
        <f>IF(BM20-CC20/2&gt;0,BM20-CC20/2,0)</f>
        <v>5.7480375987840629E-2</v>
      </c>
      <c r="CG20" s="2">
        <f>BO20</f>
        <v>6.4632749151433298E-3</v>
      </c>
      <c r="CH20" s="2">
        <f>BT20-CD20-CE20-CF20-CG20</f>
        <v>0.70267024109561438</v>
      </c>
      <c r="CI20" s="2">
        <f>((BQ20+BR20+BS20)-CH20-CC20/2)/2</f>
        <v>5.7435302473051619E-2</v>
      </c>
      <c r="CJ20" s="2">
        <f t="shared" si="28"/>
        <v>1</v>
      </c>
    </row>
    <row r="22" spans="1:88" x14ac:dyDescent="0.25">
      <c r="A22" t="s">
        <v>16</v>
      </c>
      <c r="B22">
        <v>1</v>
      </c>
      <c r="C22" s="1">
        <v>0.42</v>
      </c>
      <c r="D22" s="1">
        <v>0.03</v>
      </c>
      <c r="F22" s="2">
        <v>47.201999999999998</v>
      </c>
      <c r="G22" s="2">
        <v>2.875</v>
      </c>
      <c r="H22" s="2">
        <v>6.4870000000000001</v>
      </c>
      <c r="I22" s="2">
        <v>1.6E-2</v>
      </c>
      <c r="J22" s="2">
        <v>6.8819999999999997</v>
      </c>
      <c r="K22" s="2">
        <v>0.127</v>
      </c>
      <c r="L22" s="2">
        <v>13.176</v>
      </c>
      <c r="M22" s="2">
        <v>22.774000000000001</v>
      </c>
      <c r="N22" s="2">
        <v>0.52700000000000002</v>
      </c>
      <c r="O22" s="2">
        <v>0</v>
      </c>
      <c r="P22" s="2">
        <v>2.1999999999999999E-2</v>
      </c>
      <c r="Q22" s="2">
        <v>1.2999999999999999E-2</v>
      </c>
      <c r="R22" s="2">
        <v>100.101</v>
      </c>
      <c r="S22">
        <v>3</v>
      </c>
      <c r="U22" s="2">
        <f t="shared" ref="U22:AC26" si="37">F22/U$1</f>
        <v>0.78565246338215711</v>
      </c>
      <c r="V22" s="2">
        <f t="shared" si="37"/>
        <v>3.5991487230846268E-2</v>
      </c>
      <c r="W22" s="2">
        <f t="shared" si="37"/>
        <v>6.3622989407610839E-2</v>
      </c>
      <c r="X22" s="2">
        <f t="shared" si="37"/>
        <v>1.0547827806711055E-4</v>
      </c>
      <c r="Y22" s="2">
        <f t="shared" si="37"/>
        <v>9.5782881002087691E-2</v>
      </c>
      <c r="Z22" s="2">
        <f t="shared" si="37"/>
        <v>1.7902452776994643E-3</v>
      </c>
      <c r="AA22" s="2">
        <f t="shared" si="37"/>
        <v>0.32694789081885861</v>
      </c>
      <c r="AB22" s="2">
        <f t="shared" si="37"/>
        <v>0.40609843081312413</v>
      </c>
      <c r="AC22" s="2">
        <f t="shared" si="37"/>
        <v>8.5027428202646017E-3</v>
      </c>
      <c r="AE22" s="2">
        <f t="shared" ref="AE22:AM26" si="38">U22*U$3</f>
        <v>1.5713049267643142</v>
      </c>
      <c r="AF22" s="2">
        <f t="shared" si="38"/>
        <v>7.1982974461692537E-2</v>
      </c>
      <c r="AG22" s="2">
        <f t="shared" si="38"/>
        <v>0.1908689682228325</v>
      </c>
      <c r="AH22" s="2">
        <f t="shared" si="38"/>
        <v>3.1643483420133164E-4</v>
      </c>
      <c r="AI22" s="2">
        <f t="shared" si="38"/>
        <v>9.5782881002087691E-2</v>
      </c>
      <c r="AJ22" s="2">
        <f t="shared" si="38"/>
        <v>1.7902452776994643E-3</v>
      </c>
      <c r="AK22" s="2">
        <f t="shared" si="38"/>
        <v>0.32694789081885861</v>
      </c>
      <c r="AL22" s="2">
        <f t="shared" si="38"/>
        <v>0.40609843081312413</v>
      </c>
      <c r="AM22" s="2">
        <f t="shared" si="38"/>
        <v>8.5027428202646017E-3</v>
      </c>
      <c r="AN22" s="2">
        <f t="shared" si="5"/>
        <v>2.6735954950150753</v>
      </c>
      <c r="AO22" s="2">
        <f t="shared" si="6"/>
        <v>2.2441689519551531</v>
      </c>
      <c r="AQ22" s="2">
        <f t="shared" si="7"/>
        <v>3.5262737306986396</v>
      </c>
      <c r="AR22" s="2">
        <f t="shared" si="8"/>
        <v>0.16154195635631108</v>
      </c>
      <c r="AS22" s="2">
        <f t="shared" si="9"/>
        <v>0.42834221237739545</v>
      </c>
      <c r="AT22" s="2">
        <f t="shared" si="10"/>
        <v>7.1013323023170506E-4</v>
      </c>
      <c r="AU22" s="2">
        <f t="shared" si="11"/>
        <v>0.21495296767370028</v>
      </c>
      <c r="AV22" s="2">
        <f t="shared" si="12"/>
        <v>4.0176128685974685E-3</v>
      </c>
      <c r="AW22" s="2">
        <f t="shared" si="13"/>
        <v>0.73372630548290574</v>
      </c>
      <c r="AX22" s="2">
        <f t="shared" si="14"/>
        <v>0.91135348986852105</v>
      </c>
      <c r="AY22" s="2">
        <f t="shared" si="15"/>
        <v>1.9081591443697414E-2</v>
      </c>
      <c r="BA22" s="2">
        <f t="shared" ref="BA22:BI26" si="39">AQ22*(U$2/U$3)</f>
        <v>1.7631368653493198</v>
      </c>
      <c r="BB22" s="2">
        <f t="shared" si="39"/>
        <v>8.0770978178155539E-2</v>
      </c>
      <c r="BC22" s="2">
        <f t="shared" si="39"/>
        <v>0.28556147491826361</v>
      </c>
      <c r="BD22" s="2">
        <f t="shared" si="39"/>
        <v>4.7342215348780334E-4</v>
      </c>
      <c r="BE22" s="2">
        <f t="shared" si="39"/>
        <v>0.21495296767370028</v>
      </c>
      <c r="BF22" s="2">
        <f t="shared" si="39"/>
        <v>4.0176128685974685E-3</v>
      </c>
      <c r="BG22" s="2">
        <f t="shared" si="39"/>
        <v>0.73372630548290574</v>
      </c>
      <c r="BH22" s="2">
        <f t="shared" si="39"/>
        <v>0.91135348986852105</v>
      </c>
      <c r="BI22" s="2">
        <f t="shared" si="39"/>
        <v>3.8163182887394828E-2</v>
      </c>
      <c r="BJ22" s="2">
        <f t="shared" si="16"/>
        <v>4.0321562993803459</v>
      </c>
      <c r="BL22" s="2">
        <f t="shared" si="17"/>
        <v>1.7490759131735794</v>
      </c>
      <c r="BM22" s="2">
        <f t="shared" si="18"/>
        <v>8.0126832573993487E-2</v>
      </c>
      <c r="BN22" s="2">
        <f t="shared" si="19"/>
        <v>0.2832841325740752</v>
      </c>
      <c r="BO22" s="2">
        <f t="shared" si="20"/>
        <v>4.6964662908583968E-4</v>
      </c>
      <c r="BP22" s="2">
        <f t="shared" ref="BP22:BP26" si="40">IF((2*6*(1-(4/BJ22)))&gt;0,2*6*(1-(4/BJ22)),0)</f>
        <v>9.5699562197887555E-2</v>
      </c>
      <c r="BQ22" s="2">
        <f t="shared" si="22"/>
        <v>0.11753916340085357</v>
      </c>
      <c r="BR22" s="2">
        <f t="shared" si="23"/>
        <v>3.98557255254702E-3</v>
      </c>
      <c r="BS22" s="2">
        <f t="shared" si="24"/>
        <v>0.72787486496559006</v>
      </c>
      <c r="BT22" s="2">
        <f t="shared" si="25"/>
        <v>0.90408547903619318</v>
      </c>
      <c r="BU22" s="2">
        <f t="shared" si="26"/>
        <v>3.7858832896194697E-2</v>
      </c>
      <c r="BV22" s="2">
        <f t="shared" si="27"/>
        <v>4</v>
      </c>
      <c r="BX22" s="2">
        <f>IF(AND(((2-BL22)&lt;BN22),((2-BL22)&gt;0)),2-BL22,IF(AND(((2-BL22)&lt;BN22),((2-BL22)&lt;0)),0,IF(((2-BL22)&gt;BN22),BN22,0)))</f>
        <v>0.25092408682642064</v>
      </c>
      <c r="BY22" s="2">
        <f>BN22-BX22</f>
        <v>3.2360045747654553E-2</v>
      </c>
      <c r="CA22" s="2">
        <f>IF(BU22&lt;BY22,BU22,BY22)</f>
        <v>3.2360045747654553E-2</v>
      </c>
      <c r="CB22" s="2">
        <f>IF(BU22&gt;CA22,IF(AND((BU22-CA22)&lt;BP22,BU22&gt;CA22),BU22-BY22,BP22),0)</f>
        <v>5.4987871485401435E-3</v>
      </c>
      <c r="CC22" s="2">
        <f>IF(BU22-CA22-CB22&gt;0,BU22-CA22-CB22,0)</f>
        <v>0</v>
      </c>
      <c r="CD22" s="2">
        <f>IF(BP22&gt;CB22,BP22-CB22,0)</f>
        <v>9.0200775049347412E-2</v>
      </c>
      <c r="CE22" s="2">
        <f>IF(BY22&gt;CA22,BY22-CA22,0)</f>
        <v>0</v>
      </c>
      <c r="CF22" s="2">
        <f>IF(BM22-CC22/2&gt;0,BM22-CC22/2,0)</f>
        <v>8.0126832573993487E-2</v>
      </c>
      <c r="CG22" s="2">
        <f>BO22</f>
        <v>4.6964662908583968E-4</v>
      </c>
      <c r="CH22" s="2">
        <f>BT22-CD22-CE22-CF22-CG22</f>
        <v>0.73328822478376643</v>
      </c>
      <c r="CI22" s="2">
        <f>((BQ22+BR22+BS22)-CH22-CC22/2)/2</f>
        <v>5.8055688067612132E-2</v>
      </c>
      <c r="CJ22" s="2">
        <f t="shared" si="28"/>
        <v>1</v>
      </c>
    </row>
    <row r="23" spans="1:88" x14ac:dyDescent="0.25">
      <c r="A23" t="s">
        <v>16</v>
      </c>
      <c r="B23">
        <v>2</v>
      </c>
      <c r="C23" s="1">
        <v>0.42</v>
      </c>
      <c r="D23" s="1">
        <v>0.03</v>
      </c>
      <c r="F23" s="2">
        <v>47.947000000000003</v>
      </c>
      <c r="G23" s="2">
        <v>2.722</v>
      </c>
      <c r="H23" s="2">
        <v>5.6319999999999997</v>
      </c>
      <c r="I23" s="2">
        <v>8.0000000000000002E-3</v>
      </c>
      <c r="J23" s="2">
        <v>6.89</v>
      </c>
      <c r="K23" s="2">
        <v>0.11899999999999999</v>
      </c>
      <c r="L23" s="2">
        <v>13.529</v>
      </c>
      <c r="M23" s="2">
        <v>22.734000000000002</v>
      </c>
      <c r="N23" s="2">
        <v>0.49299999999999999</v>
      </c>
      <c r="O23" s="2">
        <v>0</v>
      </c>
      <c r="P23" s="2">
        <v>2.1999999999999999E-2</v>
      </c>
      <c r="Q23" s="2">
        <v>7.0000000000000001E-3</v>
      </c>
      <c r="R23" s="2">
        <v>100.101</v>
      </c>
      <c r="S23">
        <v>5</v>
      </c>
      <c r="U23" s="2">
        <f t="shared" si="37"/>
        <v>0.79805259653794947</v>
      </c>
      <c r="V23" s="2">
        <f t="shared" si="37"/>
        <v>3.4076114171256888E-2</v>
      </c>
      <c r="W23" s="2">
        <f t="shared" si="37"/>
        <v>5.5237347979599845E-2</v>
      </c>
      <c r="X23" s="2">
        <f t="shared" si="37"/>
        <v>5.2739139033555276E-5</v>
      </c>
      <c r="Y23" s="2">
        <f t="shared" si="37"/>
        <v>9.5894224077940154E-2</v>
      </c>
      <c r="Z23" s="2">
        <f t="shared" si="37"/>
        <v>1.6774739216239075E-3</v>
      </c>
      <c r="AA23" s="2">
        <f t="shared" si="37"/>
        <v>0.33570719602977672</v>
      </c>
      <c r="AB23" s="2">
        <f t="shared" si="37"/>
        <v>0.40538516405135527</v>
      </c>
      <c r="AC23" s="2">
        <f t="shared" si="37"/>
        <v>7.9541787673443054E-3</v>
      </c>
      <c r="AE23" s="2">
        <f t="shared" si="38"/>
        <v>1.5961051930758989</v>
      </c>
      <c r="AF23" s="2">
        <f t="shared" si="38"/>
        <v>6.8152228342513776E-2</v>
      </c>
      <c r="AG23" s="2">
        <f t="shared" si="38"/>
        <v>0.16571204393879954</v>
      </c>
      <c r="AH23" s="2">
        <f t="shared" si="38"/>
        <v>1.5821741710066582E-4</v>
      </c>
      <c r="AI23" s="2">
        <f t="shared" si="38"/>
        <v>9.5894224077940154E-2</v>
      </c>
      <c r="AJ23" s="2">
        <f t="shared" si="38"/>
        <v>1.6774739216239075E-3</v>
      </c>
      <c r="AK23" s="2">
        <f t="shared" si="38"/>
        <v>0.33570719602977672</v>
      </c>
      <c r="AL23" s="2">
        <f t="shared" si="38"/>
        <v>0.40538516405135527</v>
      </c>
      <c r="AM23" s="2">
        <f t="shared" si="38"/>
        <v>7.9541787673443054E-3</v>
      </c>
      <c r="AN23" s="2">
        <f t="shared" si="5"/>
        <v>2.6767459196223533</v>
      </c>
      <c r="AO23" s="2">
        <f t="shared" si="6"/>
        <v>2.2415276534152726</v>
      </c>
      <c r="AQ23" s="2">
        <f t="shared" si="7"/>
        <v>3.5777139280393504</v>
      </c>
      <c r="AR23" s="2">
        <f t="shared" si="8"/>
        <v>0.15276510447161673</v>
      </c>
      <c r="AS23" s="2">
        <f t="shared" si="9"/>
        <v>0.3714481289927859</v>
      </c>
      <c r="AT23" s="2">
        <f t="shared" si="10"/>
        <v>3.5464871568308088E-4</v>
      </c>
      <c r="AU23" s="2">
        <f t="shared" si="11"/>
        <v>0.21494955507350352</v>
      </c>
      <c r="AV23" s="2">
        <f t="shared" si="12"/>
        <v>3.7601041832029522E-3</v>
      </c>
      <c r="AW23" s="2">
        <f t="shared" si="13"/>
        <v>0.75249696335124638</v>
      </c>
      <c r="AX23" s="2">
        <f t="shared" si="14"/>
        <v>0.90868205550539971</v>
      </c>
      <c r="AY23" s="2">
        <f t="shared" si="15"/>
        <v>1.7829511667210866E-2</v>
      </c>
      <c r="BA23" s="2">
        <f t="shared" si="39"/>
        <v>1.7888569640196752</v>
      </c>
      <c r="BB23" s="2">
        <f t="shared" si="39"/>
        <v>7.6382552235808365E-2</v>
      </c>
      <c r="BC23" s="2">
        <f t="shared" si="39"/>
        <v>0.2476320859951906</v>
      </c>
      <c r="BD23" s="2">
        <f t="shared" si="39"/>
        <v>2.364324771220539E-4</v>
      </c>
      <c r="BE23" s="2">
        <f t="shared" si="39"/>
        <v>0.21494955507350352</v>
      </c>
      <c r="BF23" s="2">
        <f t="shared" si="39"/>
        <v>3.7601041832029522E-3</v>
      </c>
      <c r="BG23" s="2">
        <f t="shared" si="39"/>
        <v>0.75249696335124638</v>
      </c>
      <c r="BH23" s="2">
        <f t="shared" si="39"/>
        <v>0.90868205550539971</v>
      </c>
      <c r="BI23" s="2">
        <f t="shared" si="39"/>
        <v>3.5659023334421731E-2</v>
      </c>
      <c r="BJ23" s="2">
        <f t="shared" si="16"/>
        <v>4.0286557361755708</v>
      </c>
      <c r="BL23" s="2">
        <f t="shared" si="17"/>
        <v>1.7761328653193373</v>
      </c>
      <c r="BM23" s="2">
        <f t="shared" si="18"/>
        <v>7.5839244887495716E-2</v>
      </c>
      <c r="BN23" s="2">
        <f t="shared" si="19"/>
        <v>0.24587068462719464</v>
      </c>
      <c r="BO23" s="2">
        <f t="shared" si="20"/>
        <v>2.3475073831600294E-4</v>
      </c>
      <c r="BP23" s="2">
        <f t="shared" si="40"/>
        <v>8.5355725737262578E-2</v>
      </c>
      <c r="BQ23" s="2">
        <f t="shared" si="22"/>
        <v>0.12806489806372423</v>
      </c>
      <c r="BR23" s="2">
        <f t="shared" si="23"/>
        <v>3.7333586480858684E-3</v>
      </c>
      <c r="BS23" s="2">
        <f t="shared" si="24"/>
        <v>0.74714446964941872</v>
      </c>
      <c r="BT23" s="2">
        <f t="shared" si="25"/>
        <v>0.90221862081272541</v>
      </c>
      <c r="BU23" s="2">
        <f t="shared" si="26"/>
        <v>3.5405381516439099E-2</v>
      </c>
      <c r="BV23" s="2">
        <f t="shared" si="27"/>
        <v>4</v>
      </c>
      <c r="BX23" s="2">
        <f>IF(AND(((2-BL23)&lt;BN23),((2-BL23)&gt;0)),2-BL23,IF(AND(((2-BL23)&lt;BN23),((2-BL23)&lt;0)),0,IF(((2-BL23)&gt;BN23),BN23,0)))</f>
        <v>0.22386713468066266</v>
      </c>
      <c r="BY23" s="2">
        <f>BN23-BX23</f>
        <v>2.2003549946531975E-2</v>
      </c>
      <c r="CA23" s="2">
        <f>IF(BU23&lt;BY23,BU23,BY23)</f>
        <v>2.2003549946531975E-2</v>
      </c>
      <c r="CB23" s="2">
        <f>IF(BU23&gt;CA23,IF(AND((BU23-CA23)&lt;BP23,BU23&gt;CA23),BU23-BY23,BP23),0)</f>
        <v>1.3401831569907124E-2</v>
      </c>
      <c r="CC23" s="2">
        <f>IF(BU23-CA23-CB23&gt;0,BU23-CA23-CB23,0)</f>
        <v>0</v>
      </c>
      <c r="CD23" s="2">
        <f>IF(BP23&gt;CB23,BP23-CB23,0)</f>
        <v>7.1953894167355453E-2</v>
      </c>
      <c r="CE23" s="2">
        <f>IF(BY23&gt;CA23,BY23-CA23,0)</f>
        <v>0</v>
      </c>
      <c r="CF23" s="2">
        <f>IF(BM23-CC23/2&gt;0,BM23-CC23/2,0)</f>
        <v>7.5839244887495716E-2</v>
      </c>
      <c r="CG23" s="2">
        <f>BO23</f>
        <v>2.3475073831600294E-4</v>
      </c>
      <c r="CH23" s="2">
        <f>BT23-CD23-CE23-CF23-CG23</f>
        <v>0.75419073101955825</v>
      </c>
      <c r="CI23" s="2">
        <f>((BQ23+BR23+BS23)-CH23-CC23/2)/2</f>
        <v>6.2375997670835293E-2</v>
      </c>
      <c r="CJ23" s="2">
        <f t="shared" si="28"/>
        <v>0.99999999999999978</v>
      </c>
    </row>
    <row r="24" spans="1:88" x14ac:dyDescent="0.25">
      <c r="A24" t="s">
        <v>16</v>
      </c>
      <c r="B24">
        <v>3</v>
      </c>
      <c r="C24" s="1">
        <v>0.42</v>
      </c>
      <c r="D24" s="1">
        <v>0.03</v>
      </c>
      <c r="F24" s="2">
        <v>47.09</v>
      </c>
      <c r="G24" s="2">
        <v>2.988</v>
      </c>
      <c r="H24" s="2">
        <v>6.49</v>
      </c>
      <c r="I24" s="2">
        <v>0.03</v>
      </c>
      <c r="J24" s="2">
        <v>6.6749999999999998</v>
      </c>
      <c r="K24" s="2">
        <v>0.105</v>
      </c>
      <c r="L24" s="2">
        <v>13.279</v>
      </c>
      <c r="M24" s="2">
        <v>22.712</v>
      </c>
      <c r="N24" s="2">
        <v>0.51600000000000001</v>
      </c>
      <c r="O24" s="2">
        <v>0</v>
      </c>
      <c r="P24" s="2">
        <v>1.7999999999999999E-2</v>
      </c>
      <c r="Q24" s="2">
        <v>1.2E-2</v>
      </c>
      <c r="R24" s="2">
        <v>99.917000000000002</v>
      </c>
      <c r="S24">
        <v>5</v>
      </c>
      <c r="U24" s="2">
        <f t="shared" si="37"/>
        <v>0.78378828229027975</v>
      </c>
      <c r="V24" s="2">
        <f t="shared" si="37"/>
        <v>3.7406109163745621E-2</v>
      </c>
      <c r="W24" s="2">
        <f t="shared" si="37"/>
        <v>6.365241271086701E-2</v>
      </c>
      <c r="X24" s="2">
        <f t="shared" si="37"/>
        <v>1.9777177137583228E-4</v>
      </c>
      <c r="Y24" s="2">
        <f t="shared" si="37"/>
        <v>9.2901878914405017E-2</v>
      </c>
      <c r="Z24" s="2">
        <f t="shared" si="37"/>
        <v>1.4801240484916831E-3</v>
      </c>
      <c r="AA24" s="2">
        <f t="shared" si="37"/>
        <v>0.32950372208436729</v>
      </c>
      <c r="AB24" s="2">
        <f t="shared" si="37"/>
        <v>0.40499286733238232</v>
      </c>
      <c r="AC24" s="2">
        <f t="shared" si="37"/>
        <v>8.3252662149080354E-3</v>
      </c>
      <c r="AE24" s="2">
        <f t="shared" si="38"/>
        <v>1.5675765645805595</v>
      </c>
      <c r="AF24" s="2">
        <f t="shared" si="38"/>
        <v>7.4812218327491242E-2</v>
      </c>
      <c r="AG24" s="2">
        <f t="shared" si="38"/>
        <v>0.19095723813260101</v>
      </c>
      <c r="AH24" s="2">
        <f t="shared" si="38"/>
        <v>5.9331531412749688E-4</v>
      </c>
      <c r="AI24" s="2">
        <f t="shared" si="38"/>
        <v>9.2901878914405017E-2</v>
      </c>
      <c r="AJ24" s="2">
        <f t="shared" si="38"/>
        <v>1.4801240484916831E-3</v>
      </c>
      <c r="AK24" s="2">
        <f t="shared" si="38"/>
        <v>0.32950372208436729</v>
      </c>
      <c r="AL24" s="2">
        <f t="shared" si="38"/>
        <v>0.40499286733238232</v>
      </c>
      <c r="AM24" s="2">
        <f t="shared" si="38"/>
        <v>8.3252662149080354E-3</v>
      </c>
      <c r="AN24" s="2">
        <f t="shared" si="5"/>
        <v>2.6711431949493334</v>
      </c>
      <c r="AO24" s="2">
        <f t="shared" si="6"/>
        <v>2.2462292591969444</v>
      </c>
      <c r="AQ24" s="2">
        <f t="shared" si="7"/>
        <v>3.5211363453922813</v>
      </c>
      <c r="AR24" s="2">
        <f t="shared" si="8"/>
        <v>0.16804539375264071</v>
      </c>
      <c r="AS24" s="2">
        <f t="shared" si="9"/>
        <v>0.42893373554888686</v>
      </c>
      <c r="AT24" s="2">
        <f t="shared" si="10"/>
        <v>1.3327222185228096E-3</v>
      </c>
      <c r="AU24" s="2">
        <f t="shared" si="11"/>
        <v>0.20867891865190821</v>
      </c>
      <c r="AV24" s="2">
        <f t="shared" si="12"/>
        <v>3.3246979449630554E-3</v>
      </c>
      <c r="AW24" s="2">
        <f t="shared" si="13"/>
        <v>0.74014090156020418</v>
      </c>
      <c r="AX24" s="2">
        <f t="shared" si="14"/>
        <v>0.90970682836806349</v>
      </c>
      <c r="AY24" s="2">
        <f t="shared" si="15"/>
        <v>1.8700456562530225E-2</v>
      </c>
      <c r="BA24" s="2">
        <f t="shared" si="39"/>
        <v>1.7605681726961406</v>
      </c>
      <c r="BB24" s="2">
        <f t="shared" si="39"/>
        <v>8.4022696876320357E-2</v>
      </c>
      <c r="BC24" s="2">
        <f t="shared" si="39"/>
        <v>0.28595582369925787</v>
      </c>
      <c r="BD24" s="2">
        <f t="shared" si="39"/>
        <v>8.884814790152064E-4</v>
      </c>
      <c r="BE24" s="2">
        <f t="shared" si="39"/>
        <v>0.20867891865190821</v>
      </c>
      <c r="BF24" s="2">
        <f t="shared" si="39"/>
        <v>3.3246979449630554E-3</v>
      </c>
      <c r="BG24" s="2">
        <f t="shared" si="39"/>
        <v>0.74014090156020418</v>
      </c>
      <c r="BH24" s="2">
        <f t="shared" si="39"/>
        <v>0.90970682836806349</v>
      </c>
      <c r="BI24" s="2">
        <f t="shared" si="39"/>
        <v>3.7400913125060449E-2</v>
      </c>
      <c r="BJ24" s="2">
        <f t="shared" si="16"/>
        <v>4.0306874344009334</v>
      </c>
      <c r="BL24" s="2">
        <f t="shared" si="17"/>
        <v>1.7471641761850556</v>
      </c>
      <c r="BM24" s="2">
        <f t="shared" si="18"/>
        <v>8.3382994334124896E-2</v>
      </c>
      <c r="BN24" s="2">
        <f t="shared" si="19"/>
        <v>0.28377871353525924</v>
      </c>
      <c r="BO24" s="2">
        <f t="shared" si="20"/>
        <v>8.817170703262514E-4</v>
      </c>
      <c r="BP24" s="2">
        <f t="shared" si="40"/>
        <v>9.1361391525496494E-2</v>
      </c>
      <c r="BQ24" s="2">
        <f t="shared" si="22"/>
        <v>0.1157287607605722</v>
      </c>
      <c r="BR24" s="2">
        <f t="shared" si="23"/>
        <v>3.2993855257419068E-3</v>
      </c>
      <c r="BS24" s="2">
        <f t="shared" si="24"/>
        <v>0.73450587633591458</v>
      </c>
      <c r="BT24" s="2">
        <f t="shared" si="25"/>
        <v>0.90278082155806749</v>
      </c>
      <c r="BU24" s="2">
        <f t="shared" si="26"/>
        <v>3.7116163169441302E-2</v>
      </c>
      <c r="BV24" s="2">
        <f t="shared" si="27"/>
        <v>4</v>
      </c>
      <c r="BX24" s="2">
        <f>IF(AND(((2-BL24)&lt;BN24),((2-BL24)&gt;0)),2-BL24,IF(AND(((2-BL24)&lt;BN24),((2-BL24)&lt;0)),0,IF(((2-BL24)&gt;BN24),BN24,0)))</f>
        <v>0.2528358238149444</v>
      </c>
      <c r="BY24" s="2">
        <f>BN24-BX24</f>
        <v>3.0942889720314837E-2</v>
      </c>
      <c r="CA24" s="2">
        <f>IF(BU24&lt;BY24,BU24,BY24)</f>
        <v>3.0942889720314837E-2</v>
      </c>
      <c r="CB24" s="2">
        <f>IF(BU24&gt;CA24,IF(AND((BU24-CA24)&lt;BP24,BU24&gt;CA24),BU24-BY24,BP24),0)</f>
        <v>6.1732734491264651E-3</v>
      </c>
      <c r="CC24" s="2">
        <f>IF(BU24-CA24-CB24&gt;0,BU24-CA24-CB24,0)</f>
        <v>0</v>
      </c>
      <c r="CD24" s="2">
        <f>IF(BP24&gt;CB24,BP24-CB24,0)</f>
        <v>8.5188118076370029E-2</v>
      </c>
      <c r="CE24" s="2">
        <f>IF(BY24&gt;CA24,BY24-CA24,0)</f>
        <v>0</v>
      </c>
      <c r="CF24" s="2">
        <f>IF(BM24-CC24/2&gt;0,BM24-CC24/2,0)</f>
        <v>8.3382994334124896E-2</v>
      </c>
      <c r="CG24" s="2">
        <f>BO24</f>
        <v>8.817170703262514E-4</v>
      </c>
      <c r="CH24" s="2">
        <f>BT24-CD24-CE24-CF24-CG24</f>
        <v>0.7333279920772463</v>
      </c>
      <c r="CI24" s="2">
        <f>((BQ24+BR24+BS24)-CH24-CC24/2)/2</f>
        <v>6.0103015272491178E-2</v>
      </c>
      <c r="CJ24" s="2">
        <f t="shared" si="28"/>
        <v>0.99999999999999989</v>
      </c>
    </row>
    <row r="25" spans="1:88" x14ac:dyDescent="0.25">
      <c r="A25" t="s">
        <v>16</v>
      </c>
      <c r="B25">
        <v>3</v>
      </c>
      <c r="C25" s="1">
        <v>0.42</v>
      </c>
      <c r="D25" s="1">
        <v>0.03</v>
      </c>
      <c r="F25" s="2">
        <v>48.228000000000002</v>
      </c>
      <c r="G25" s="2">
        <v>2.597</v>
      </c>
      <c r="H25" s="2">
        <v>5.2839999999999998</v>
      </c>
      <c r="I25" s="2">
        <v>1.7999999999999999E-2</v>
      </c>
      <c r="J25" s="2">
        <v>6.7119999999999997</v>
      </c>
      <c r="K25" s="2">
        <v>0.129</v>
      </c>
      <c r="L25" s="2">
        <v>13.721</v>
      </c>
      <c r="M25" s="2">
        <v>22.7</v>
      </c>
      <c r="N25" s="2">
        <v>0.46800000000000003</v>
      </c>
      <c r="O25" s="2">
        <v>0</v>
      </c>
      <c r="P25" s="2">
        <v>1.7999999999999999E-2</v>
      </c>
      <c r="Q25" s="2">
        <v>0.01</v>
      </c>
      <c r="R25" s="2">
        <v>99.884</v>
      </c>
      <c r="S25">
        <v>5</v>
      </c>
      <c r="U25" s="2">
        <f t="shared" si="37"/>
        <v>0.8027296937416778</v>
      </c>
      <c r="V25" s="2">
        <f t="shared" si="37"/>
        <v>3.2511266900350527E-2</v>
      </c>
      <c r="W25" s="2">
        <f t="shared" si="37"/>
        <v>5.1824244801883093E-2</v>
      </c>
      <c r="X25" s="2">
        <f t="shared" si="37"/>
        <v>1.1866306282549937E-4</v>
      </c>
      <c r="Y25" s="2">
        <f t="shared" si="37"/>
        <v>9.3416840640222695E-2</v>
      </c>
      <c r="Z25" s="2">
        <f t="shared" si="37"/>
        <v>1.8184381167183536E-3</v>
      </c>
      <c r="AA25" s="2">
        <f t="shared" si="37"/>
        <v>0.34047146401985112</v>
      </c>
      <c r="AB25" s="2">
        <f t="shared" si="37"/>
        <v>0.40477888730385164</v>
      </c>
      <c r="AC25" s="2">
        <f t="shared" si="37"/>
        <v>7.5508228460793815E-3</v>
      </c>
      <c r="AE25" s="2">
        <f t="shared" si="38"/>
        <v>1.6054593874833556</v>
      </c>
      <c r="AF25" s="2">
        <f t="shared" si="38"/>
        <v>6.5022533800701054E-2</v>
      </c>
      <c r="AG25" s="2">
        <f t="shared" si="38"/>
        <v>0.15547273440564929</v>
      </c>
      <c r="AH25" s="2">
        <f t="shared" si="38"/>
        <v>3.559891884764981E-4</v>
      </c>
      <c r="AI25" s="2">
        <f t="shared" si="38"/>
        <v>9.3416840640222695E-2</v>
      </c>
      <c r="AJ25" s="2">
        <f t="shared" si="38"/>
        <v>1.8184381167183536E-3</v>
      </c>
      <c r="AK25" s="2">
        <f t="shared" si="38"/>
        <v>0.34047146401985112</v>
      </c>
      <c r="AL25" s="2">
        <f t="shared" si="38"/>
        <v>0.40477888730385164</v>
      </c>
      <c r="AM25" s="2">
        <f t="shared" si="38"/>
        <v>7.5508228460793815E-3</v>
      </c>
      <c r="AN25" s="2">
        <f t="shared" si="5"/>
        <v>2.6743470978049055</v>
      </c>
      <c r="AO25" s="2">
        <f t="shared" si="6"/>
        <v>2.2435382471201208</v>
      </c>
      <c r="AQ25" s="2">
        <f t="shared" si="7"/>
        <v>3.6019095400169503</v>
      </c>
      <c r="AR25" s="2">
        <f t="shared" si="8"/>
        <v>0.14588054150653365</v>
      </c>
      <c r="AS25" s="2">
        <f t="shared" si="9"/>
        <v>0.34880902602342251</v>
      </c>
      <c r="AT25" s="2">
        <f t="shared" si="10"/>
        <v>7.9867535990827689E-4</v>
      </c>
      <c r="AU25" s="2">
        <f t="shared" si="11"/>
        <v>0.2095842549014649</v>
      </c>
      <c r="AV25" s="2">
        <f t="shared" si="12"/>
        <v>4.0797354648787086E-3</v>
      </c>
      <c r="AW25" s="2">
        <f t="shared" si="13"/>
        <v>0.76386075158151812</v>
      </c>
      <c r="AX25" s="2">
        <f t="shared" si="14"/>
        <v>0.90813691529291629</v>
      </c>
      <c r="AY25" s="2">
        <f t="shared" si="15"/>
        <v>1.6940559852407496E-2</v>
      </c>
      <c r="BA25" s="2">
        <f t="shared" si="39"/>
        <v>1.8009547700084751</v>
      </c>
      <c r="BB25" s="2">
        <f t="shared" si="39"/>
        <v>7.2940270753266825E-2</v>
      </c>
      <c r="BC25" s="2">
        <f t="shared" si="39"/>
        <v>0.23253935068228165</v>
      </c>
      <c r="BD25" s="2">
        <f t="shared" si="39"/>
        <v>5.3245023993885119E-4</v>
      </c>
      <c r="BE25" s="2">
        <f t="shared" si="39"/>
        <v>0.2095842549014649</v>
      </c>
      <c r="BF25" s="2">
        <f t="shared" si="39"/>
        <v>4.0797354648787086E-3</v>
      </c>
      <c r="BG25" s="2">
        <f t="shared" si="39"/>
        <v>0.76386075158151812</v>
      </c>
      <c r="BH25" s="2">
        <f t="shared" si="39"/>
        <v>0.90813691529291629</v>
      </c>
      <c r="BI25" s="2">
        <f t="shared" si="39"/>
        <v>3.3881119704814992E-2</v>
      </c>
      <c r="BJ25" s="2">
        <f t="shared" si="16"/>
        <v>4.0265096186295555</v>
      </c>
      <c r="BL25" s="2">
        <f t="shared" si="17"/>
        <v>1.7890976956080786</v>
      </c>
      <c r="BM25" s="2">
        <f t="shared" si="18"/>
        <v>7.246004868910999E-2</v>
      </c>
      <c r="BN25" s="2">
        <f t="shared" si="19"/>
        <v>0.23100836476971109</v>
      </c>
      <c r="BO25" s="2">
        <f t="shared" si="20"/>
        <v>5.2894470930887633E-4</v>
      </c>
      <c r="BP25" s="2">
        <f t="shared" si="40"/>
        <v>7.9005256086519982E-2</v>
      </c>
      <c r="BQ25" s="2">
        <f t="shared" si="22"/>
        <v>0.12919914400409552</v>
      </c>
      <c r="BR25" s="2">
        <f t="shared" si="23"/>
        <v>4.0528754194480423E-3</v>
      </c>
      <c r="BS25" s="2">
        <f t="shared" si="24"/>
        <v>0.75883166705708982</v>
      </c>
      <c r="BT25" s="2">
        <f t="shared" si="25"/>
        <v>0.90215794949672135</v>
      </c>
      <c r="BU25" s="2">
        <f t="shared" si="26"/>
        <v>3.3658054159916913E-2</v>
      </c>
      <c r="BV25" s="2">
        <f t="shared" si="27"/>
        <v>4</v>
      </c>
      <c r="BX25" s="2">
        <f>IF(AND(((2-BL25)&lt;BN25),((2-BL25)&gt;0)),2-BL25,IF(AND(((2-BL25)&lt;BN25),((2-BL25)&lt;0)),0,IF(((2-BL25)&gt;BN25),BN25,0)))</f>
        <v>0.21090230439192137</v>
      </c>
      <c r="BY25" s="2">
        <f>BN25-BX25</f>
        <v>2.0106060377789725E-2</v>
      </c>
      <c r="CA25" s="2">
        <f>IF(BU25&lt;BY25,BU25,BY25)</f>
        <v>2.0106060377789725E-2</v>
      </c>
      <c r="CB25" s="2">
        <f>IF(BU25&gt;CA25,IF(AND((BU25-CA25)&lt;BP25,BU25&gt;CA25),BU25-BY25,BP25),0)</f>
        <v>1.3551993782127188E-2</v>
      </c>
      <c r="CC25" s="2">
        <f>IF(BU25-CA25-CB25&gt;0,BU25-CA25-CB25,0)</f>
        <v>0</v>
      </c>
      <c r="CD25" s="2">
        <f>IF(BP25&gt;CB25,BP25-CB25,0)</f>
        <v>6.5453262304392801E-2</v>
      </c>
      <c r="CE25" s="2">
        <f>IF(BY25&gt;CA25,BY25-CA25,0)</f>
        <v>0</v>
      </c>
      <c r="CF25" s="2">
        <f>IF(BM25-CC25/2&gt;0,BM25-CC25/2,0)</f>
        <v>7.246004868910999E-2</v>
      </c>
      <c r="CG25" s="2">
        <f>BO25</f>
        <v>5.2894470930887633E-4</v>
      </c>
      <c r="CH25" s="2">
        <f>BT25-CD25-CE25-CF25-CG25</f>
        <v>0.76371569379390958</v>
      </c>
      <c r="CI25" s="2">
        <f>((BQ25+BR25+BS25)-CH25-CC25/2)/2</f>
        <v>6.4183996343361915E-2</v>
      </c>
      <c r="CJ25" s="2">
        <f t="shared" si="28"/>
        <v>1</v>
      </c>
    </row>
    <row r="26" spans="1:88" x14ac:dyDescent="0.25">
      <c r="A26" t="s">
        <v>16</v>
      </c>
      <c r="B26">
        <v>4</v>
      </c>
      <c r="C26" s="1">
        <v>0.42</v>
      </c>
      <c r="D26" s="1">
        <v>0.03</v>
      </c>
      <c r="F26" s="2">
        <v>47.307000000000002</v>
      </c>
      <c r="G26" s="2">
        <v>2.9790000000000001</v>
      </c>
      <c r="H26" s="2">
        <v>6.29</v>
      </c>
      <c r="I26" s="2">
        <v>0.19400000000000001</v>
      </c>
      <c r="J26" s="2">
        <v>6.6539999999999999</v>
      </c>
      <c r="K26" s="2">
        <v>8.5000000000000006E-2</v>
      </c>
      <c r="L26" s="2">
        <v>13.414999999999999</v>
      </c>
      <c r="M26" s="2">
        <v>22.91</v>
      </c>
      <c r="N26" s="2">
        <v>0.45200000000000001</v>
      </c>
      <c r="O26" s="2">
        <v>0</v>
      </c>
      <c r="P26" s="2">
        <v>2.1000000000000001E-2</v>
      </c>
      <c r="Q26" s="2">
        <v>2.7E-2</v>
      </c>
      <c r="R26" s="2">
        <v>100.331</v>
      </c>
      <c r="S26">
        <v>4</v>
      </c>
      <c r="U26" s="2">
        <f t="shared" si="37"/>
        <v>0.78740013315579238</v>
      </c>
      <c r="V26" s="2">
        <f t="shared" si="37"/>
        <v>3.7293440160240367E-2</v>
      </c>
      <c r="W26" s="2">
        <f t="shared" si="37"/>
        <v>6.1690859160455087E-2</v>
      </c>
      <c r="X26" s="2">
        <f t="shared" si="37"/>
        <v>1.2789241215637156E-3</v>
      </c>
      <c r="Y26" s="2">
        <f t="shared" si="37"/>
        <v>9.2609603340292279E-2</v>
      </c>
      <c r="Z26" s="2">
        <f t="shared" si="37"/>
        <v>1.1981956583027912E-3</v>
      </c>
      <c r="AA26" s="2">
        <f t="shared" si="37"/>
        <v>0.33287841191066997</v>
      </c>
      <c r="AB26" s="2">
        <f t="shared" si="37"/>
        <v>0.40852353780313838</v>
      </c>
      <c r="AC26" s="2">
        <f t="shared" si="37"/>
        <v>7.2926750564698299E-3</v>
      </c>
      <c r="AE26" s="2">
        <f t="shared" si="38"/>
        <v>1.5748002663115848</v>
      </c>
      <c r="AF26" s="2">
        <f t="shared" si="38"/>
        <v>7.4586880320480733E-2</v>
      </c>
      <c r="AG26" s="2">
        <f t="shared" si="38"/>
        <v>0.18507257748136527</v>
      </c>
      <c r="AH26" s="2">
        <f t="shared" si="38"/>
        <v>3.8367723646911467E-3</v>
      </c>
      <c r="AI26" s="2">
        <f t="shared" si="38"/>
        <v>9.2609603340292279E-2</v>
      </c>
      <c r="AJ26" s="2">
        <f t="shared" si="38"/>
        <v>1.1981956583027912E-3</v>
      </c>
      <c r="AK26" s="2">
        <f t="shared" si="38"/>
        <v>0.33287841191066997</v>
      </c>
      <c r="AL26" s="2">
        <f t="shared" si="38"/>
        <v>0.40852353780313838</v>
      </c>
      <c r="AM26" s="2">
        <f t="shared" si="38"/>
        <v>7.2926750564698299E-3</v>
      </c>
      <c r="AN26" s="2">
        <f t="shared" si="5"/>
        <v>2.6807989202469948</v>
      </c>
      <c r="AO26" s="2">
        <f t="shared" si="6"/>
        <v>2.2381387707539031</v>
      </c>
      <c r="AQ26" s="2">
        <f t="shared" si="7"/>
        <v>3.5246215322255297</v>
      </c>
      <c r="AR26" s="2">
        <f t="shared" si="8"/>
        <v>0.16693578863484923</v>
      </c>
      <c r="AS26" s="2">
        <f t="shared" si="9"/>
        <v>0.41421811106439937</v>
      </c>
      <c r="AT26" s="2">
        <f t="shared" si="10"/>
        <v>8.5872289839723885E-3</v>
      </c>
      <c r="AU26" s="2">
        <f t="shared" si="11"/>
        <v>0.20727314378004832</v>
      </c>
      <c r="AV26" s="2">
        <f t="shared" si="12"/>
        <v>2.6817281577964729E-3</v>
      </c>
      <c r="AW26" s="2">
        <f t="shared" si="13"/>
        <v>0.74502807964425832</v>
      </c>
      <c r="AX26" s="2">
        <f t="shared" si="14"/>
        <v>0.91433236872275181</v>
      </c>
      <c r="AY26" s="2">
        <f t="shared" si="15"/>
        <v>1.6322018786395037E-2</v>
      </c>
      <c r="BA26" s="2">
        <f t="shared" si="39"/>
        <v>1.7623107661127648</v>
      </c>
      <c r="BB26" s="2">
        <f t="shared" si="39"/>
        <v>8.3467894317424615E-2</v>
      </c>
      <c r="BC26" s="2">
        <f t="shared" si="39"/>
        <v>0.27614540737626625</v>
      </c>
      <c r="BD26" s="2">
        <f t="shared" si="39"/>
        <v>5.7248193226482587E-3</v>
      </c>
      <c r="BE26" s="2">
        <f t="shared" si="39"/>
        <v>0.20727314378004832</v>
      </c>
      <c r="BF26" s="2">
        <f t="shared" si="39"/>
        <v>2.6817281577964729E-3</v>
      </c>
      <c r="BG26" s="2">
        <f t="shared" si="39"/>
        <v>0.74502807964425832</v>
      </c>
      <c r="BH26" s="2">
        <f t="shared" si="39"/>
        <v>0.91433236872275181</v>
      </c>
      <c r="BI26" s="2">
        <f t="shared" si="39"/>
        <v>3.2644037572790073E-2</v>
      </c>
      <c r="BJ26" s="2">
        <f t="shared" si="16"/>
        <v>4.0296082450067487</v>
      </c>
      <c r="BL26" s="2">
        <f t="shared" si="17"/>
        <v>1.7493618823085502</v>
      </c>
      <c r="BM26" s="2">
        <f t="shared" si="18"/>
        <v>8.2854599496964068E-2</v>
      </c>
      <c r="BN26" s="2">
        <f t="shared" si="19"/>
        <v>0.27411638113302872</v>
      </c>
      <c r="BO26" s="2">
        <f t="shared" si="20"/>
        <v>5.6827552204283026E-3</v>
      </c>
      <c r="BP26" s="2">
        <f t="shared" si="40"/>
        <v>8.8172079884254906E-2</v>
      </c>
      <c r="BQ26" s="2">
        <f t="shared" si="22"/>
        <v>0.11757808854652382</v>
      </c>
      <c r="BR26" s="2">
        <f t="shared" si="23"/>
        <v>2.6620236953500491E-3</v>
      </c>
      <c r="BS26" s="2">
        <f t="shared" si="24"/>
        <v>0.73955385669805773</v>
      </c>
      <c r="BT26" s="2">
        <f t="shared" si="25"/>
        <v>0.90761415316810323</v>
      </c>
      <c r="BU26" s="2">
        <f t="shared" si="26"/>
        <v>3.2404179848739015E-2</v>
      </c>
      <c r="BV26" s="2">
        <f t="shared" si="27"/>
        <v>4</v>
      </c>
      <c r="BX26" s="2">
        <f>IF(AND(((2-BL26)&lt;BN26),((2-BL26)&gt;0)),2-BL26,IF(AND(((2-BL26)&lt;BN26),((2-BL26)&lt;0)),0,IF(((2-BL26)&gt;BN26),BN26,0)))</f>
        <v>0.25063811769144984</v>
      </c>
      <c r="BY26" s="2">
        <f>BN26-BX26</f>
        <v>2.3478263441578884E-2</v>
      </c>
      <c r="CA26" s="2">
        <f>IF(BU26&lt;BY26,BU26,BY26)</f>
        <v>2.3478263441578884E-2</v>
      </c>
      <c r="CB26" s="2">
        <f>IF(BU26&gt;CA26,IF(AND((BU26-CA26)&lt;BP26,BU26&gt;CA26),BU26-BY26,BP26),0)</f>
        <v>8.925916407160131E-3</v>
      </c>
      <c r="CC26" s="2">
        <f>IF(BU26-CA26-CB26&gt;0,BU26-CA26-CB26,0)</f>
        <v>0</v>
      </c>
      <c r="CD26" s="2">
        <f>IF(BP26&gt;CB26,BP26-CB26,0)</f>
        <v>7.9246163477094775E-2</v>
      </c>
      <c r="CE26" s="2">
        <f>IF(BY26&gt;CA26,BY26-CA26,0)</f>
        <v>0</v>
      </c>
      <c r="CF26" s="2">
        <f>IF(BM26-CC26/2&gt;0,BM26-CC26/2,0)</f>
        <v>8.2854599496964068E-2</v>
      </c>
      <c r="CG26" s="2">
        <f>BO26</f>
        <v>5.6827552204283026E-3</v>
      </c>
      <c r="CH26" s="2">
        <f>BT26-CD26-CE26-CF26-CG26</f>
        <v>0.73983063497361612</v>
      </c>
      <c r="CI26" s="2">
        <f>((BQ26+BR26+BS26)-CH26-CC26/2)/2</f>
        <v>5.9981666983157766E-2</v>
      </c>
      <c r="CJ26" s="2">
        <f t="shared" si="28"/>
        <v>1</v>
      </c>
    </row>
    <row r="28" spans="1:88" x14ac:dyDescent="0.25">
      <c r="A28" t="s">
        <v>13</v>
      </c>
      <c r="B28">
        <v>1</v>
      </c>
      <c r="C28" s="1">
        <v>0.03</v>
      </c>
      <c r="D28" s="1">
        <v>0.02</v>
      </c>
      <c r="F28" s="2">
        <v>54.878999999999998</v>
      </c>
      <c r="G28" s="2">
        <v>0.02</v>
      </c>
      <c r="H28" s="2">
        <v>0.54800000000000004</v>
      </c>
      <c r="I28" s="2">
        <v>0.55500000000000005</v>
      </c>
      <c r="J28" s="2">
        <v>3.3849999999999998</v>
      </c>
      <c r="K28" s="2">
        <v>0.10299999999999999</v>
      </c>
      <c r="L28" s="2">
        <v>16.087</v>
      </c>
      <c r="M28" s="2">
        <v>25.02</v>
      </c>
      <c r="N28" s="2">
        <v>0.30299999999999999</v>
      </c>
      <c r="O28" s="2">
        <v>0</v>
      </c>
      <c r="P28" s="2">
        <v>8.9999999999999993E-3</v>
      </c>
      <c r="Q28" s="2">
        <v>5.2999999999999999E-2</v>
      </c>
      <c r="R28" s="2">
        <v>100.962</v>
      </c>
      <c r="S28">
        <v>6</v>
      </c>
      <c r="U28" s="2">
        <f t="shared" ref="U28:AC29" si="41">F28/U$1</f>
        <v>0.91343209054593877</v>
      </c>
      <c r="V28" s="2">
        <f t="shared" si="41"/>
        <v>2.5037556334501755E-4</v>
      </c>
      <c r="W28" s="2">
        <f t="shared" si="41"/>
        <v>5.3746567281286782E-3</v>
      </c>
      <c r="X28" s="2">
        <f t="shared" si="41"/>
        <v>3.6587777704528979E-3</v>
      </c>
      <c r="Y28" s="2">
        <f t="shared" si="41"/>
        <v>4.7112038970076549E-2</v>
      </c>
      <c r="Z28" s="2">
        <f t="shared" si="41"/>
        <v>1.451931209472794E-3</v>
      </c>
      <c r="AA28" s="2">
        <f t="shared" si="41"/>
        <v>0.39918114143920597</v>
      </c>
      <c r="AB28" s="2">
        <f t="shared" si="41"/>
        <v>0.44614835948644793</v>
      </c>
      <c r="AC28" s="2">
        <f t="shared" si="41"/>
        <v>4.8886737657308811E-3</v>
      </c>
      <c r="AE28" s="2">
        <f t="shared" ref="AE28:AM29" si="42">U28*U$3</f>
        <v>1.8268641810918775</v>
      </c>
      <c r="AF28" s="2">
        <f t="shared" si="42"/>
        <v>5.0075112669003511E-4</v>
      </c>
      <c r="AG28" s="2">
        <f t="shared" si="42"/>
        <v>1.6123970184386036E-2</v>
      </c>
      <c r="AH28" s="2">
        <f t="shared" si="42"/>
        <v>1.0976333311358694E-2</v>
      </c>
      <c r="AI28" s="2">
        <f t="shared" si="42"/>
        <v>4.7112038970076549E-2</v>
      </c>
      <c r="AJ28" s="2">
        <f t="shared" si="42"/>
        <v>1.451931209472794E-3</v>
      </c>
      <c r="AK28" s="2">
        <f t="shared" si="42"/>
        <v>0.39918114143920597</v>
      </c>
      <c r="AL28" s="2">
        <f t="shared" si="42"/>
        <v>0.44614835948644793</v>
      </c>
      <c r="AM28" s="2">
        <f t="shared" si="42"/>
        <v>4.8886737657308811E-3</v>
      </c>
      <c r="AN28" s="2">
        <f t="shared" si="5"/>
        <v>2.7532473805852464</v>
      </c>
      <c r="AO28" s="2">
        <f t="shared" si="6"/>
        <v>2.1792447864690621</v>
      </c>
      <c r="AQ28" s="2">
        <f t="shared" si="7"/>
        <v>3.9811842422315467</v>
      </c>
      <c r="AR28" s="2">
        <f t="shared" si="8"/>
        <v>1.0912592821577679E-3</v>
      </c>
      <c r="AS28" s="2">
        <f t="shared" si="9"/>
        <v>3.5138077961505872E-2</v>
      </c>
      <c r="AT28" s="2">
        <f t="shared" si="10"/>
        <v>2.3920117143325131E-2</v>
      </c>
      <c r="AU28" s="2">
        <f t="shared" si="11"/>
        <v>0.1026686653054666</v>
      </c>
      <c r="AV28" s="2">
        <f t="shared" si="12"/>
        <v>3.164113518555306E-3</v>
      </c>
      <c r="AW28" s="2">
        <f t="shared" si="13"/>
        <v>0.86991342133815885</v>
      </c>
      <c r="AX28" s="2">
        <f t="shared" si="14"/>
        <v>0.97226648640256652</v>
      </c>
      <c r="AY28" s="2">
        <f t="shared" si="15"/>
        <v>1.06536168167171E-2</v>
      </c>
      <c r="BA28" s="2">
        <f t="shared" ref="BA28:BI29" si="43">AQ28*(U$2/U$3)</f>
        <v>1.9905921211157733</v>
      </c>
      <c r="BB28" s="2">
        <f t="shared" si="43"/>
        <v>5.4562964107888394E-4</v>
      </c>
      <c r="BC28" s="2">
        <f t="shared" si="43"/>
        <v>2.342538530767058E-2</v>
      </c>
      <c r="BD28" s="2">
        <f t="shared" si="43"/>
        <v>1.5946744762216754E-2</v>
      </c>
      <c r="BE28" s="2">
        <f t="shared" si="43"/>
        <v>0.1026686653054666</v>
      </c>
      <c r="BF28" s="2">
        <f t="shared" si="43"/>
        <v>3.164113518555306E-3</v>
      </c>
      <c r="BG28" s="2">
        <f t="shared" si="43"/>
        <v>0.86991342133815885</v>
      </c>
      <c r="BH28" s="2">
        <f t="shared" si="43"/>
        <v>0.97226648640256652</v>
      </c>
      <c r="BI28" s="2">
        <f t="shared" si="43"/>
        <v>2.1307233633434199E-2</v>
      </c>
      <c r="BJ28" s="2">
        <f t="shared" si="16"/>
        <v>3.9998298010249211</v>
      </c>
      <c r="BL28" s="2">
        <f t="shared" si="17"/>
        <v>1.9906768239045587</v>
      </c>
      <c r="BM28" s="2">
        <f t="shared" si="18"/>
        <v>5.4565285846819897E-4</v>
      </c>
      <c r="BN28" s="2">
        <f t="shared" si="19"/>
        <v>2.342638209422614E-2</v>
      </c>
      <c r="BO28" s="2">
        <f t="shared" si="20"/>
        <v>1.5947423320992849E-2</v>
      </c>
      <c r="BP28" s="2">
        <f t="shared" ref="BP28:BP29" si="44">IF((2*6*(1-(4/BJ28)))&gt;0,2*6*(1-(4/BJ28)),0)</f>
        <v>0</v>
      </c>
      <c r="BQ28" s="2">
        <f t="shared" si="22"/>
        <v>0.10267303401675607</v>
      </c>
      <c r="BR28" s="2">
        <f t="shared" si="23"/>
        <v>3.1642481565035889E-3</v>
      </c>
      <c r="BS28" s="2">
        <f t="shared" si="24"/>
        <v>0.86995043750636702</v>
      </c>
      <c r="BT28" s="2">
        <f t="shared" si="25"/>
        <v>0.9723078578527834</v>
      </c>
      <c r="BU28" s="2">
        <f t="shared" si="26"/>
        <v>2.1308140289343719E-2</v>
      </c>
      <c r="BV28" s="2">
        <f t="shared" si="27"/>
        <v>4</v>
      </c>
      <c r="BX28" s="2">
        <f>IF(AND(((2-BL28)&lt;BN28),((2-BL28)&gt;0)),2-BL28,IF(AND(((2-BL28)&lt;BN28),((2-BL28)&lt;0)),0,IF(((2-BL28)&gt;BN28),BN28,0)))</f>
        <v>9.3231760954413101E-3</v>
      </c>
      <c r="BY28" s="2">
        <f>BN28-BX28</f>
        <v>1.410320599878483E-2</v>
      </c>
      <c r="CA28" s="2">
        <f>IF(BU28&lt;BY28,BU28,BY28)</f>
        <v>1.410320599878483E-2</v>
      </c>
      <c r="CB28" s="2">
        <f>IF(BU28&gt;CA28,IF(AND((BU28-CA28)&lt;BP28,BU28&gt;CA28),BU28-BY28,BP28),0)</f>
        <v>0</v>
      </c>
      <c r="CC28" s="2">
        <f>IF(BU28-CA28-CB28&gt;0,BU28-CA28-CB28,0)</f>
        <v>7.2049342905588891E-3</v>
      </c>
      <c r="CD28" s="2">
        <f>IF(BP28&gt;CB28,BP28-CB28,0)</f>
        <v>0</v>
      </c>
      <c r="CE28" s="2">
        <f>IF(BY28&gt;CA28,BY28-CA28,0)</f>
        <v>0</v>
      </c>
      <c r="CF28" s="2">
        <f>IF(BM28-CC28/2&gt;0,BM28-CC28/2,0)</f>
        <v>0</v>
      </c>
      <c r="CG28" s="2">
        <f>BO28</f>
        <v>1.5947423320992849E-2</v>
      </c>
      <c r="CH28" s="2">
        <f>BT28-CD28-CE28-CF28-CG28</f>
        <v>0.95636043453179054</v>
      </c>
      <c r="CI28" s="2">
        <f>((BQ28+BR28+BS28)-CH28-CC28/2)/2</f>
        <v>7.9124090012783234E-3</v>
      </c>
      <c r="CJ28" s="2">
        <f t="shared" si="28"/>
        <v>1.0015284071434054</v>
      </c>
    </row>
    <row r="29" spans="1:88" x14ac:dyDescent="0.25">
      <c r="A29" t="s">
        <v>13</v>
      </c>
      <c r="B29">
        <v>2</v>
      </c>
      <c r="C29" s="1">
        <v>0.03</v>
      </c>
      <c r="D29" s="1">
        <v>0.02</v>
      </c>
      <c r="F29" s="2">
        <v>54.924999999999997</v>
      </c>
      <c r="G29" s="2">
        <v>0</v>
      </c>
      <c r="H29" s="2">
        <v>0.56899999999999995</v>
      </c>
      <c r="I29" s="2">
        <v>0.27</v>
      </c>
      <c r="J29" s="2">
        <v>3.375</v>
      </c>
      <c r="K29" s="2">
        <v>0.107</v>
      </c>
      <c r="L29" s="2">
        <v>16.178999999999998</v>
      </c>
      <c r="M29" s="2">
        <v>25.071000000000002</v>
      </c>
      <c r="N29" s="2">
        <v>0.23899999999999999</v>
      </c>
      <c r="O29" s="2">
        <v>0</v>
      </c>
      <c r="P29" s="2">
        <v>1.7000000000000001E-2</v>
      </c>
      <c r="Q29" s="2">
        <v>5.7000000000000002E-2</v>
      </c>
      <c r="R29" s="2">
        <v>100.809</v>
      </c>
      <c r="S29">
        <v>6</v>
      </c>
      <c r="U29" s="2">
        <f t="shared" si="41"/>
        <v>0.91419773635153123</v>
      </c>
      <c r="V29" s="2">
        <f t="shared" si="41"/>
        <v>0</v>
      </c>
      <c r="W29" s="2">
        <f t="shared" si="41"/>
        <v>5.5806198509219303E-3</v>
      </c>
      <c r="X29" s="2">
        <f t="shared" si="41"/>
        <v>1.7799459423824908E-3</v>
      </c>
      <c r="Y29" s="2">
        <f t="shared" si="41"/>
        <v>4.6972860125260966E-2</v>
      </c>
      <c r="Z29" s="2">
        <f t="shared" si="41"/>
        <v>1.5083168875105724E-3</v>
      </c>
      <c r="AA29" s="2">
        <f t="shared" si="41"/>
        <v>0.40146401985111663</v>
      </c>
      <c r="AB29" s="2">
        <f t="shared" si="41"/>
        <v>0.4470577746077033</v>
      </c>
      <c r="AC29" s="2">
        <f t="shared" si="41"/>
        <v>3.8560826072926752E-3</v>
      </c>
      <c r="AE29" s="2">
        <f t="shared" si="42"/>
        <v>1.8283954727030625</v>
      </c>
      <c r="AF29" s="2">
        <f t="shared" si="42"/>
        <v>0</v>
      </c>
      <c r="AG29" s="2">
        <f t="shared" si="42"/>
        <v>1.6741859552765789E-2</v>
      </c>
      <c r="AH29" s="2">
        <f t="shared" si="42"/>
        <v>5.3398378271474721E-3</v>
      </c>
      <c r="AI29" s="2">
        <f t="shared" si="42"/>
        <v>4.6972860125260966E-2</v>
      </c>
      <c r="AJ29" s="2">
        <f t="shared" si="42"/>
        <v>1.5083168875105724E-3</v>
      </c>
      <c r="AK29" s="2">
        <f t="shared" si="42"/>
        <v>0.40146401985111663</v>
      </c>
      <c r="AL29" s="2">
        <f t="shared" si="42"/>
        <v>0.4470577746077033</v>
      </c>
      <c r="AM29" s="2">
        <f t="shared" si="42"/>
        <v>3.8560826072926752E-3</v>
      </c>
      <c r="AN29" s="2">
        <f t="shared" si="5"/>
        <v>2.75133622416186</v>
      </c>
      <c r="AO29" s="2">
        <f t="shared" si="6"/>
        <v>2.1807585519024602</v>
      </c>
      <c r="AQ29" s="2">
        <f t="shared" si="7"/>
        <v>3.9872890633569447</v>
      </c>
      <c r="AR29" s="2">
        <f t="shared" si="8"/>
        <v>0</v>
      </c>
      <c r="AS29" s="2">
        <f t="shared" si="9"/>
        <v>3.6509953394443892E-2</v>
      </c>
      <c r="AT29" s="2">
        <f t="shared" si="10"/>
        <v>1.1644897007324101E-2</v>
      </c>
      <c r="AU29" s="2">
        <f t="shared" si="11"/>
        <v>0.10243646642548092</v>
      </c>
      <c r="AV29" s="2">
        <f t="shared" si="12"/>
        <v>3.2892749514175819E-3</v>
      </c>
      <c r="AW29" s="2">
        <f t="shared" si="13"/>
        <v>0.8754960945714616</v>
      </c>
      <c r="AX29" s="2">
        <f t="shared" si="14"/>
        <v>0.97492506517023148</v>
      </c>
      <c r="AY29" s="2">
        <f t="shared" si="15"/>
        <v>8.4091851226958374E-3</v>
      </c>
      <c r="BA29" s="2">
        <f t="shared" si="43"/>
        <v>1.9936445316784723</v>
      </c>
      <c r="BB29" s="2">
        <f t="shared" si="43"/>
        <v>0</v>
      </c>
      <c r="BC29" s="2">
        <f t="shared" si="43"/>
        <v>2.4339968929629259E-2</v>
      </c>
      <c r="BD29" s="2">
        <f t="shared" si="43"/>
        <v>7.7632646715494E-3</v>
      </c>
      <c r="BE29" s="2">
        <f t="shared" si="43"/>
        <v>0.10243646642548092</v>
      </c>
      <c r="BF29" s="2">
        <f t="shared" si="43"/>
        <v>3.2892749514175819E-3</v>
      </c>
      <c r="BG29" s="2">
        <f t="shared" si="43"/>
        <v>0.8754960945714616</v>
      </c>
      <c r="BH29" s="2">
        <f t="shared" si="43"/>
        <v>0.97492506517023148</v>
      </c>
      <c r="BI29" s="2">
        <f t="shared" si="43"/>
        <v>1.6818370245391675E-2</v>
      </c>
      <c r="BJ29" s="2">
        <f t="shared" si="16"/>
        <v>3.9987130366436343</v>
      </c>
      <c r="BL29" s="2">
        <f t="shared" si="17"/>
        <v>1.9942861749858007</v>
      </c>
      <c r="BM29" s="2">
        <f t="shared" si="18"/>
        <v>0</v>
      </c>
      <c r="BN29" s="2">
        <f t="shared" si="19"/>
        <v>2.4347802612071701E-2</v>
      </c>
      <c r="BO29" s="2">
        <f t="shared" si="20"/>
        <v>7.7657632347287271E-3</v>
      </c>
      <c r="BP29" s="2">
        <f t="shared" si="44"/>
        <v>0</v>
      </c>
      <c r="BQ29" s="2">
        <f t="shared" si="22"/>
        <v>0.10246943502748788</v>
      </c>
      <c r="BR29" s="2">
        <f t="shared" si="23"/>
        <v>3.2903335861064666E-3</v>
      </c>
      <c r="BS29" s="2">
        <f t="shared" si="24"/>
        <v>0.87577786807759461</v>
      </c>
      <c r="BT29" s="2">
        <f t="shared" si="25"/>
        <v>0.97523883933271294</v>
      </c>
      <c r="BU29" s="2">
        <f t="shared" si="26"/>
        <v>1.6823783143496956E-2</v>
      </c>
      <c r="BV29" s="2">
        <f t="shared" si="27"/>
        <v>4</v>
      </c>
      <c r="BX29" s="2">
        <f>IF(AND(((2-BL29)&lt;BN29),((2-BL29)&gt;0)),2-BL29,IF(AND(((2-BL29)&lt;BN29),((2-BL29)&lt;0)),0,IF(((2-BL29)&gt;BN29),BN29,0)))</f>
        <v>5.7138250141992586E-3</v>
      </c>
      <c r="BY29" s="2">
        <f>BN29-BX29</f>
        <v>1.8633977597872442E-2</v>
      </c>
      <c r="CA29" s="2">
        <f>IF(BU29&lt;BY29,BU29,BY29)</f>
        <v>1.6823783143496956E-2</v>
      </c>
      <c r="CB29" s="2">
        <f>IF(BU29&gt;CA29,IF(AND((BU29-CA29)&lt;BP29,BU29&gt;CA29),BU29-BY29,BP29),0)</f>
        <v>0</v>
      </c>
      <c r="CC29" s="2">
        <f>IF(BU29-CA29-CB29&gt;0,BU29-CA29-CB29,0)</f>
        <v>0</v>
      </c>
      <c r="CD29" s="2">
        <f>IF(BP29&gt;CB29,BP29-CB29,0)</f>
        <v>0</v>
      </c>
      <c r="CE29" s="2">
        <f>IF(BY29&gt;CA29,BY29-CA29,0)</f>
        <v>1.8101944543754862E-3</v>
      </c>
      <c r="CF29" s="2">
        <f>IF(BM29-CC29/2&gt;0,BM29-CC29/2,0)</f>
        <v>0</v>
      </c>
      <c r="CG29" s="2">
        <f>BO29</f>
        <v>7.7657632347287271E-3</v>
      </c>
      <c r="CH29" s="2">
        <f>BT29-CD29-CE29-CF29-CG29</f>
        <v>0.96566288164360869</v>
      </c>
      <c r="CI29" s="2">
        <f>((BQ29+BR29+BS29)-CH29-CC29/2)/2</f>
        <v>7.9373775237901456E-3</v>
      </c>
      <c r="CJ29" s="2">
        <f t="shared" si="28"/>
        <v>1</v>
      </c>
    </row>
    <row r="31" spans="1:88" x14ac:dyDescent="0.25">
      <c r="A31" t="s">
        <v>15</v>
      </c>
      <c r="B31">
        <v>1</v>
      </c>
      <c r="C31" s="1">
        <v>0.05</v>
      </c>
      <c r="D31" s="1">
        <v>0.02</v>
      </c>
      <c r="F31" s="2">
        <v>48.662999999999997</v>
      </c>
      <c r="G31" s="2">
        <v>0</v>
      </c>
      <c r="H31" s="2">
        <v>0.76200000000000001</v>
      </c>
      <c r="I31" s="2">
        <v>4.0000000000000001E-3</v>
      </c>
      <c r="J31" s="2">
        <v>26.716999999999999</v>
      </c>
      <c r="K31" s="2">
        <v>0.88500000000000001</v>
      </c>
      <c r="L31" s="2">
        <v>0.98499999999999999</v>
      </c>
      <c r="M31" s="2">
        <v>22.167999999999999</v>
      </c>
      <c r="N31" s="2">
        <v>0.33300000000000002</v>
      </c>
      <c r="O31" s="2">
        <v>2E-3</v>
      </c>
      <c r="P31" s="2">
        <v>1.7999999999999999E-2</v>
      </c>
      <c r="Q31" s="2">
        <v>0</v>
      </c>
      <c r="R31" s="2">
        <v>100.533</v>
      </c>
      <c r="S31">
        <v>3</v>
      </c>
      <c r="U31" s="2">
        <f t="shared" ref="U31:AC33" si="45">F31/U$1</f>
        <v>0.80997003994673766</v>
      </c>
      <c r="V31" s="2">
        <f t="shared" si="45"/>
        <v>0</v>
      </c>
      <c r="W31" s="2">
        <f t="shared" si="45"/>
        <v>7.4735190270694392E-3</v>
      </c>
      <c r="X31" s="2">
        <f t="shared" si="45"/>
        <v>2.6369569516777638E-5</v>
      </c>
      <c r="Y31" s="2">
        <f t="shared" si="45"/>
        <v>0.37184411969380654</v>
      </c>
      <c r="Z31" s="2">
        <f t="shared" si="45"/>
        <v>1.2475331265858472E-2</v>
      </c>
      <c r="AA31" s="2">
        <f t="shared" si="45"/>
        <v>2.4441687344913154E-2</v>
      </c>
      <c r="AB31" s="2">
        <f t="shared" si="45"/>
        <v>0.39529243937232522</v>
      </c>
      <c r="AC31" s="2">
        <f t="shared" si="45"/>
        <v>5.3727008712487903E-3</v>
      </c>
      <c r="AE31" s="2">
        <f t="shared" ref="AE31:AM33" si="46">U31*U$3</f>
        <v>1.6199400798934753</v>
      </c>
      <c r="AF31" s="2">
        <f t="shared" si="46"/>
        <v>0</v>
      </c>
      <c r="AG31" s="2">
        <f t="shared" si="46"/>
        <v>2.2420557081208319E-2</v>
      </c>
      <c r="AH31" s="2">
        <f t="shared" si="46"/>
        <v>7.910870855033291E-5</v>
      </c>
      <c r="AI31" s="2">
        <f t="shared" si="46"/>
        <v>0.37184411969380654</v>
      </c>
      <c r="AJ31" s="2">
        <f t="shared" si="46"/>
        <v>1.2475331265858472E-2</v>
      </c>
      <c r="AK31" s="2">
        <f t="shared" si="46"/>
        <v>2.4441687344913154E-2</v>
      </c>
      <c r="AL31" s="2">
        <f t="shared" si="46"/>
        <v>0.39529243937232522</v>
      </c>
      <c r="AM31" s="2">
        <f t="shared" si="46"/>
        <v>5.3727008712487903E-3</v>
      </c>
      <c r="AN31" s="2">
        <f t="shared" si="5"/>
        <v>2.4518660242313866</v>
      </c>
      <c r="AO31" s="2">
        <f t="shared" si="6"/>
        <v>2.4471157643619152</v>
      </c>
      <c r="AQ31" s="2">
        <f t="shared" si="7"/>
        <v>3.9641809068290241</v>
      </c>
      <c r="AR31" s="2">
        <f t="shared" si="8"/>
        <v>0</v>
      </c>
      <c r="AS31" s="2">
        <f t="shared" si="9"/>
        <v>5.4865698679201047E-2</v>
      </c>
      <c r="AT31" s="2">
        <f t="shared" si="10"/>
        <v>1.9358816779183191E-4</v>
      </c>
      <c r="AU31" s="2">
        <f t="shared" si="11"/>
        <v>0.90994560718799289</v>
      </c>
      <c r="AV31" s="2">
        <f t="shared" si="12"/>
        <v>3.0528579806319355E-2</v>
      </c>
      <c r="AW31" s="2">
        <f t="shared" si="13"/>
        <v>5.9811638409342102E-2</v>
      </c>
      <c r="AX31" s="2">
        <f t="shared" si="14"/>
        <v>0.96732635992109373</v>
      </c>
      <c r="AY31" s="2">
        <f t="shared" si="15"/>
        <v>1.3147620999233911E-2</v>
      </c>
      <c r="BA31" s="2">
        <f t="shared" ref="BA31:BI33" si="47">AQ31*(U$2/U$3)</f>
        <v>1.9820904534145121</v>
      </c>
      <c r="BB31" s="2">
        <f t="shared" si="47"/>
        <v>0</v>
      </c>
      <c r="BC31" s="2">
        <f t="shared" si="47"/>
        <v>3.6577132452800698E-2</v>
      </c>
      <c r="BD31" s="2">
        <f t="shared" si="47"/>
        <v>1.2905877852788792E-4</v>
      </c>
      <c r="BE31" s="2">
        <f t="shared" si="47"/>
        <v>0.90994560718799289</v>
      </c>
      <c r="BF31" s="2">
        <f t="shared" si="47"/>
        <v>3.0528579806319355E-2</v>
      </c>
      <c r="BG31" s="2">
        <f t="shared" si="47"/>
        <v>5.9811638409342102E-2</v>
      </c>
      <c r="BH31" s="2">
        <f t="shared" si="47"/>
        <v>0.96732635992109373</v>
      </c>
      <c r="BI31" s="2">
        <f t="shared" si="47"/>
        <v>2.6295241998467823E-2</v>
      </c>
      <c r="BJ31" s="2">
        <f t="shared" si="16"/>
        <v>4.0127040719690568</v>
      </c>
      <c r="BL31" s="2">
        <f t="shared" si="17"/>
        <v>1.9758152286987753</v>
      </c>
      <c r="BM31" s="2">
        <f t="shared" si="18"/>
        <v>0</v>
      </c>
      <c r="BN31" s="2">
        <f t="shared" si="19"/>
        <v>3.6461330610759034E-2</v>
      </c>
      <c r="BO31" s="2">
        <f t="shared" si="20"/>
        <v>1.2865018323123743E-4</v>
      </c>
      <c r="BP31" s="2">
        <f t="shared" ref="BP31:BP33" si="48">IF((2*6*(1-(4/BJ31)))&gt;0,2*6*(1-(4/BJ31)),0)</f>
        <v>3.7991554047959397E-2</v>
      </c>
      <c r="BQ31" s="2">
        <f t="shared" si="22"/>
        <v>0.86907319916368464</v>
      </c>
      <c r="BR31" s="2">
        <f t="shared" si="23"/>
        <v>3.0431927457176086E-2</v>
      </c>
      <c r="BS31" s="2">
        <f t="shared" si="24"/>
        <v>5.9622276984898311E-2</v>
      </c>
      <c r="BT31" s="2">
        <f t="shared" si="25"/>
        <v>0.96426384061401393</v>
      </c>
      <c r="BU31" s="2">
        <f t="shared" si="26"/>
        <v>2.6211992239502074E-2</v>
      </c>
      <c r="BV31" s="2">
        <f t="shared" si="27"/>
        <v>4</v>
      </c>
      <c r="BX31" s="2">
        <f>IF(AND(((2-BL31)&lt;BN31),((2-BL31)&gt;0)),2-BL31,IF(AND(((2-BL31)&lt;BN31),((2-BL31)&lt;0)),0,IF(((2-BL31)&gt;BN31),BN31,0)))</f>
        <v>2.418477130122465E-2</v>
      </c>
      <c r="BY31" s="2">
        <f>BN31-BX31</f>
        <v>1.2276559309534384E-2</v>
      </c>
      <c r="CA31" s="2">
        <f>IF(BU31&lt;BY31,BU31,BY31)</f>
        <v>1.2276559309534384E-2</v>
      </c>
      <c r="CB31" s="2">
        <f>IF(BU31&gt;CA31,IF(AND((BU31-CA31)&lt;BP31,BU31&gt;CA31),BU31-BY31,BP31),0)</f>
        <v>1.3935432929967691E-2</v>
      </c>
      <c r="CC31" s="2">
        <f>IF(BU31-CA31-CB31&gt;0,BU31-CA31-CB31,0)</f>
        <v>0</v>
      </c>
      <c r="CD31" s="2">
        <f>IF(BP31&gt;CB31,BP31-CB31,0)</f>
        <v>2.4056121117991706E-2</v>
      </c>
      <c r="CE31" s="2">
        <f>IF(BY31&gt;CA31,BY31-CA31,0)</f>
        <v>0</v>
      </c>
      <c r="CF31" s="2">
        <f>IF(BM31-CC31/2&gt;0,BM31-CC31/2,0)</f>
        <v>0</v>
      </c>
      <c r="CG31" s="2">
        <f>BO31</f>
        <v>1.2865018323123743E-4</v>
      </c>
      <c r="CH31" s="2">
        <f>BT31-CD31-CE31-CF31-CG31</f>
        <v>0.94007906931279095</v>
      </c>
      <c r="CI31" s="2">
        <f>((BQ31+BR31+BS31)-CH31-CC31/2)/2</f>
        <v>9.5241671464840194E-3</v>
      </c>
      <c r="CJ31" s="2">
        <f t="shared" si="28"/>
        <v>1</v>
      </c>
    </row>
    <row r="32" spans="1:88" x14ac:dyDescent="0.25">
      <c r="A32" t="s">
        <v>15</v>
      </c>
      <c r="B32">
        <v>1</v>
      </c>
      <c r="C32" s="1">
        <v>0.05</v>
      </c>
      <c r="D32" s="1">
        <v>0.02</v>
      </c>
      <c r="F32" s="2">
        <v>49.008000000000003</v>
      </c>
      <c r="G32" s="2">
        <v>0</v>
      </c>
      <c r="H32" s="2">
        <v>0.61699999999999999</v>
      </c>
      <c r="I32" s="2">
        <v>0</v>
      </c>
      <c r="J32" s="2">
        <v>26.202999999999999</v>
      </c>
      <c r="K32" s="2">
        <v>0.92</v>
      </c>
      <c r="L32" s="2">
        <v>1.2969999999999999</v>
      </c>
      <c r="M32" s="2">
        <v>22.448</v>
      </c>
      <c r="N32" s="2">
        <v>0.23200000000000001</v>
      </c>
      <c r="O32" s="2">
        <v>2E-3</v>
      </c>
      <c r="P32" s="2">
        <v>2.4E-2</v>
      </c>
      <c r="Q32" s="2">
        <v>8.9999999999999993E-3</v>
      </c>
      <c r="R32" s="2">
        <v>100.755</v>
      </c>
      <c r="S32">
        <v>4</v>
      </c>
      <c r="U32" s="2">
        <f t="shared" si="45"/>
        <v>0.8157123834886818</v>
      </c>
      <c r="V32" s="2">
        <f t="shared" si="45"/>
        <v>0</v>
      </c>
      <c r="W32" s="2">
        <f t="shared" si="45"/>
        <v>6.0513927030207927E-3</v>
      </c>
      <c r="X32" s="2">
        <f t="shared" si="45"/>
        <v>0</v>
      </c>
      <c r="Y32" s="2">
        <f t="shared" si="45"/>
        <v>0.36469032707028531</v>
      </c>
      <c r="Z32" s="2">
        <f t="shared" si="45"/>
        <v>1.2968705948689034E-2</v>
      </c>
      <c r="AA32" s="2">
        <f t="shared" si="45"/>
        <v>3.218362282878412E-2</v>
      </c>
      <c r="AB32" s="2">
        <f t="shared" si="45"/>
        <v>0.40028530670470758</v>
      </c>
      <c r="AC32" s="2">
        <f t="shared" si="45"/>
        <v>3.7431429493384968E-3</v>
      </c>
      <c r="AE32" s="2">
        <f t="shared" si="46"/>
        <v>1.6314247669773636</v>
      </c>
      <c r="AF32" s="2">
        <f t="shared" si="46"/>
        <v>0</v>
      </c>
      <c r="AG32" s="2">
        <f t="shared" si="46"/>
        <v>1.8154178109062377E-2</v>
      </c>
      <c r="AH32" s="2">
        <f t="shared" si="46"/>
        <v>0</v>
      </c>
      <c r="AI32" s="2">
        <f t="shared" si="46"/>
        <v>0.36469032707028531</v>
      </c>
      <c r="AJ32" s="2">
        <f t="shared" si="46"/>
        <v>1.2968705948689034E-2</v>
      </c>
      <c r="AK32" s="2">
        <f t="shared" si="46"/>
        <v>3.218362282878412E-2</v>
      </c>
      <c r="AL32" s="2">
        <f t="shared" si="46"/>
        <v>0.40028530670470758</v>
      </c>
      <c r="AM32" s="2">
        <f t="shared" si="46"/>
        <v>3.7431429493384968E-3</v>
      </c>
      <c r="AN32" s="2">
        <f t="shared" si="5"/>
        <v>2.4634500505882309</v>
      </c>
      <c r="AO32" s="2">
        <f t="shared" si="6"/>
        <v>2.4356085476818579</v>
      </c>
      <c r="AQ32" s="2">
        <f t="shared" si="7"/>
        <v>3.9735121073499498</v>
      </c>
      <c r="AR32" s="2">
        <f t="shared" si="8"/>
        <v>0</v>
      </c>
      <c r="AS32" s="2">
        <f t="shared" si="9"/>
        <v>4.4216471378571195E-2</v>
      </c>
      <c r="AT32" s="2">
        <f t="shared" si="10"/>
        <v>0</v>
      </c>
      <c r="AU32" s="2">
        <f t="shared" si="11"/>
        <v>0.88824287786927936</v>
      </c>
      <c r="AV32" s="2">
        <f t="shared" si="12"/>
        <v>3.1586691060999567E-2</v>
      </c>
      <c r="AW32" s="2">
        <f t="shared" si="13"/>
        <v>7.8386706857155569E-2</v>
      </c>
      <c r="AX32" s="2">
        <f t="shared" si="14"/>
        <v>0.97493831452143986</v>
      </c>
      <c r="AY32" s="2">
        <f t="shared" si="15"/>
        <v>9.116830962603923E-3</v>
      </c>
      <c r="BA32" s="2">
        <f t="shared" si="47"/>
        <v>1.9867560536749749</v>
      </c>
      <c r="BB32" s="2">
        <f t="shared" si="47"/>
        <v>0</v>
      </c>
      <c r="BC32" s="2">
        <f t="shared" si="47"/>
        <v>2.9477647585714129E-2</v>
      </c>
      <c r="BD32" s="2">
        <f t="shared" si="47"/>
        <v>0</v>
      </c>
      <c r="BE32" s="2">
        <f t="shared" si="47"/>
        <v>0.88824287786927936</v>
      </c>
      <c r="BF32" s="2">
        <f t="shared" si="47"/>
        <v>3.1586691060999567E-2</v>
      </c>
      <c r="BG32" s="2">
        <f t="shared" si="47"/>
        <v>7.8386706857155569E-2</v>
      </c>
      <c r="BH32" s="2">
        <f t="shared" si="47"/>
        <v>0.97493831452143986</v>
      </c>
      <c r="BI32" s="2">
        <f t="shared" si="47"/>
        <v>1.8233661925207846E-2</v>
      </c>
      <c r="BJ32" s="2">
        <f t="shared" si="16"/>
        <v>4.0076219534947706</v>
      </c>
      <c r="BL32" s="2">
        <f t="shared" si="17"/>
        <v>1.9829775130785099</v>
      </c>
      <c r="BM32" s="2">
        <f t="shared" si="18"/>
        <v>0</v>
      </c>
      <c r="BN32" s="2">
        <f t="shared" si="19"/>
        <v>2.9421585097375472E-2</v>
      </c>
      <c r="BO32" s="2">
        <f t="shared" si="20"/>
        <v>0</v>
      </c>
      <c r="BP32" s="2">
        <f t="shared" si="48"/>
        <v>2.2822372718436679E-2</v>
      </c>
      <c r="BQ32" s="2">
        <f t="shared" si="22"/>
        <v>0.86373118764890688</v>
      </c>
      <c r="BR32" s="2">
        <f t="shared" si="23"/>
        <v>3.1526617457971549E-2</v>
      </c>
      <c r="BS32" s="2">
        <f t="shared" si="24"/>
        <v>7.8237625970483504E-2</v>
      </c>
      <c r="BT32" s="2">
        <f t="shared" si="25"/>
        <v>0.97308411405548212</v>
      </c>
      <c r="BU32" s="2">
        <f t="shared" si="26"/>
        <v>1.8198983972834593E-2</v>
      </c>
      <c r="BV32" s="2">
        <f t="shared" si="27"/>
        <v>4</v>
      </c>
      <c r="BX32" s="2">
        <f>IF(AND(((2-BL32)&lt;BN32),((2-BL32)&gt;0)),2-BL32,IF(AND(((2-BL32)&lt;BN32),((2-BL32)&lt;0)),0,IF(((2-BL32)&gt;BN32),BN32,0)))</f>
        <v>1.702248692149011E-2</v>
      </c>
      <c r="BY32" s="2">
        <f>BN32-BX32</f>
        <v>1.2399098175885363E-2</v>
      </c>
      <c r="CA32" s="2">
        <f>IF(BU32&lt;BY32,BU32,BY32)</f>
        <v>1.2399098175885363E-2</v>
      </c>
      <c r="CB32" s="2">
        <f>IF(BU32&gt;CA32,IF(AND((BU32-CA32)&lt;BP32,BU32&gt;CA32),BU32-BY32,BP32),0)</f>
        <v>5.79988579694923E-3</v>
      </c>
      <c r="CC32" s="2">
        <f>IF(BU32-CA32-CB32&gt;0,BU32-CA32-CB32,0)</f>
        <v>0</v>
      </c>
      <c r="CD32" s="2">
        <f>IF(BP32&gt;CB32,BP32-CB32,0)</f>
        <v>1.7022486921487449E-2</v>
      </c>
      <c r="CE32" s="2">
        <f>IF(BY32&gt;CA32,BY32-CA32,0)</f>
        <v>0</v>
      </c>
      <c r="CF32" s="2">
        <f>IF(BM32-CC32/2&gt;0,BM32-CC32/2,0)</f>
        <v>0</v>
      </c>
      <c r="CG32" s="2">
        <f>BO32</f>
        <v>0</v>
      </c>
      <c r="CH32" s="2">
        <f>BT32-CD32-CE32-CF32-CG32</f>
        <v>0.95606162713399467</v>
      </c>
      <c r="CI32" s="2">
        <f>((BQ32+BR32+BS32)-CH32-CC32/2)/2</f>
        <v>8.7169019716836771E-3</v>
      </c>
      <c r="CJ32" s="2">
        <f t="shared" si="28"/>
        <v>1.0000000000000004</v>
      </c>
    </row>
    <row r="33" spans="1:88" x14ac:dyDescent="0.25">
      <c r="A33" t="s">
        <v>15</v>
      </c>
      <c r="B33">
        <v>1</v>
      </c>
      <c r="C33" s="1">
        <v>0.05</v>
      </c>
      <c r="D33" s="1">
        <v>0.02</v>
      </c>
      <c r="F33" s="2">
        <v>49.148000000000003</v>
      </c>
      <c r="G33" s="2">
        <v>0</v>
      </c>
      <c r="H33" s="2">
        <v>0.60699999999999998</v>
      </c>
      <c r="I33" s="2">
        <v>0.01</v>
      </c>
      <c r="J33" s="2">
        <v>26.082000000000001</v>
      </c>
      <c r="K33" s="2">
        <v>0.86399999999999999</v>
      </c>
      <c r="L33" s="2">
        <v>1.3720000000000001</v>
      </c>
      <c r="M33" s="2">
        <v>22.548999999999999</v>
      </c>
      <c r="N33" s="2">
        <v>0.20899999999999999</v>
      </c>
      <c r="O33" s="2">
        <v>8.9999999999999993E-3</v>
      </c>
      <c r="P33" s="2">
        <v>8.9999999999999993E-3</v>
      </c>
      <c r="Q33" s="2">
        <v>0</v>
      </c>
      <c r="R33" s="2">
        <v>100.843</v>
      </c>
      <c r="S33">
        <v>4</v>
      </c>
      <c r="U33" s="2">
        <f t="shared" si="45"/>
        <v>0.81804260985352872</v>
      </c>
      <c r="V33" s="2">
        <f t="shared" si="45"/>
        <v>0</v>
      </c>
      <c r="W33" s="2">
        <f t="shared" si="45"/>
        <v>5.9533150255001964E-3</v>
      </c>
      <c r="X33" s="2">
        <f t="shared" si="45"/>
        <v>6.5923923791944103E-5</v>
      </c>
      <c r="Y33" s="2">
        <f t="shared" si="45"/>
        <v>0.36300626304801675</v>
      </c>
      <c r="Z33" s="2">
        <f t="shared" si="45"/>
        <v>1.2179306456160135E-2</v>
      </c>
      <c r="AA33" s="2">
        <f t="shared" si="45"/>
        <v>3.4044665012406952E-2</v>
      </c>
      <c r="AB33" s="2">
        <f t="shared" si="45"/>
        <v>0.40208630527817402</v>
      </c>
      <c r="AC33" s="2">
        <f t="shared" si="45"/>
        <v>3.3720555017747659E-3</v>
      </c>
      <c r="AE33" s="2">
        <f t="shared" si="46"/>
        <v>1.6360852197070574</v>
      </c>
      <c r="AF33" s="2">
        <f t="shared" si="46"/>
        <v>0</v>
      </c>
      <c r="AG33" s="2">
        <f t="shared" si="46"/>
        <v>1.7859945076500589E-2</v>
      </c>
      <c r="AH33" s="2">
        <f t="shared" si="46"/>
        <v>1.9777177137583231E-4</v>
      </c>
      <c r="AI33" s="2">
        <f t="shared" si="46"/>
        <v>0.36300626304801675</v>
      </c>
      <c r="AJ33" s="2">
        <f t="shared" si="46"/>
        <v>1.2179306456160135E-2</v>
      </c>
      <c r="AK33" s="2">
        <f t="shared" si="46"/>
        <v>3.4044665012406952E-2</v>
      </c>
      <c r="AL33" s="2">
        <f t="shared" si="46"/>
        <v>0.40208630527817402</v>
      </c>
      <c r="AM33" s="2">
        <f t="shared" si="46"/>
        <v>3.3720555017747659E-3</v>
      </c>
      <c r="AN33" s="2">
        <f t="shared" si="5"/>
        <v>2.4688315318514671</v>
      </c>
      <c r="AO33" s="2">
        <f t="shared" si="6"/>
        <v>2.4302994848337751</v>
      </c>
      <c r="AQ33" s="2">
        <f t="shared" si="7"/>
        <v>3.9761770665982157</v>
      </c>
      <c r="AR33" s="2">
        <f t="shared" si="8"/>
        <v>0</v>
      </c>
      <c r="AS33" s="2">
        <f t="shared" si="9"/>
        <v>4.3405015318578898E-2</v>
      </c>
      <c r="AT33" s="2">
        <f t="shared" si="10"/>
        <v>4.8064463408934843E-4</v>
      </c>
      <c r="AU33" s="2">
        <f t="shared" si="11"/>
        <v>0.88221393407702897</v>
      </c>
      <c r="AV33" s="2">
        <f t="shared" si="12"/>
        <v>2.9599362206038649E-2</v>
      </c>
      <c r="AW33" s="2">
        <f t="shared" si="13"/>
        <v>8.2738731840991064E-2</v>
      </c>
      <c r="AX33" s="2">
        <f t="shared" si="14"/>
        <v>0.9771901405762623</v>
      </c>
      <c r="AY33" s="2">
        <f t="shared" si="15"/>
        <v>8.19510474879411E-3</v>
      </c>
      <c r="BA33" s="2">
        <f t="shared" si="47"/>
        <v>1.9880885332991078</v>
      </c>
      <c r="BB33" s="2">
        <f t="shared" si="47"/>
        <v>0</v>
      </c>
      <c r="BC33" s="2">
        <f t="shared" si="47"/>
        <v>2.8936676879052596E-2</v>
      </c>
      <c r="BD33" s="2">
        <f t="shared" si="47"/>
        <v>3.204297560595656E-4</v>
      </c>
      <c r="BE33" s="2">
        <f t="shared" si="47"/>
        <v>0.88221393407702897</v>
      </c>
      <c r="BF33" s="2">
        <f t="shared" si="47"/>
        <v>2.9599362206038649E-2</v>
      </c>
      <c r="BG33" s="2">
        <f t="shared" si="47"/>
        <v>8.2738731840991064E-2</v>
      </c>
      <c r="BH33" s="2">
        <f t="shared" si="47"/>
        <v>0.9771901405762623</v>
      </c>
      <c r="BI33" s="2">
        <f t="shared" si="47"/>
        <v>1.639020949758822E-2</v>
      </c>
      <c r="BJ33" s="2">
        <f t="shared" si="16"/>
        <v>4.0054780181321297</v>
      </c>
      <c r="BL33" s="2">
        <f t="shared" si="17"/>
        <v>1.9853695606860038</v>
      </c>
      <c r="BM33" s="2">
        <f t="shared" si="18"/>
        <v>0</v>
      </c>
      <c r="BN33" s="2">
        <f t="shared" si="19"/>
        <v>2.8897102166643877E-2</v>
      </c>
      <c r="BO33" s="2">
        <f t="shared" si="20"/>
        <v>3.1999152621388371E-4</v>
      </c>
      <c r="BP33" s="2">
        <f t="shared" si="48"/>
        <v>1.6411578665012971E-2</v>
      </c>
      <c r="BQ33" s="2">
        <f t="shared" si="22"/>
        <v>0.86459581179714307</v>
      </c>
      <c r="BR33" s="2">
        <f t="shared" si="23"/>
        <v>2.9558881184265431E-2</v>
      </c>
      <c r="BS33" s="2">
        <f t="shared" si="24"/>
        <v>8.2625575740470081E-2</v>
      </c>
      <c r="BT33" s="2">
        <f t="shared" si="25"/>
        <v>0.97585370450436715</v>
      </c>
      <c r="BU33" s="2">
        <f t="shared" si="26"/>
        <v>1.6367793729879409E-2</v>
      </c>
      <c r="BV33" s="2">
        <f t="shared" si="27"/>
        <v>4</v>
      </c>
      <c r="BX33" s="2">
        <f>IF(AND(((2-BL33)&lt;BN33),((2-BL33)&gt;0)),2-BL33,IF(AND(((2-BL33)&lt;BN33),((2-BL33)&lt;0)),0,IF(((2-BL33)&gt;BN33),BN33,0)))</f>
        <v>1.4630439313996213E-2</v>
      </c>
      <c r="BY33" s="2">
        <f>BN33-BX33</f>
        <v>1.4266662852647664E-2</v>
      </c>
      <c r="CA33" s="2">
        <f>IF(BU33&lt;BY33,BU33,BY33)</f>
        <v>1.4266662852647664E-2</v>
      </c>
      <c r="CB33" s="2">
        <f>IF(BU33&gt;CA33,IF(AND((BU33-CA33)&lt;BP33,BU33&gt;CA33),BU33-BY33,BP33),0)</f>
        <v>2.1011308772317452E-3</v>
      </c>
      <c r="CC33" s="2">
        <f>IF(BU33-CA33-CB33&gt;0,BU33-CA33-CB33,0)</f>
        <v>0</v>
      </c>
      <c r="CD33" s="2">
        <f>IF(BP33&gt;CB33,BP33-CB33,0)</f>
        <v>1.4310447787781226E-2</v>
      </c>
      <c r="CE33" s="2">
        <f>IF(BY33&gt;CA33,BY33-CA33,0)</f>
        <v>0</v>
      </c>
      <c r="CF33" s="2">
        <f>IF(BM33-CC33/2&gt;0,BM33-CC33/2,0)</f>
        <v>0</v>
      </c>
      <c r="CG33" s="2">
        <f>BO33</f>
        <v>3.1999152621388371E-4</v>
      </c>
      <c r="CH33" s="2">
        <f>BT33-CD33-CE33-CF33-CG33</f>
        <v>0.96122326519037204</v>
      </c>
      <c r="CI33" s="2">
        <f>((BQ33+BR33+BS33)-CH33-CC33/2)/2</f>
        <v>7.7785017657532318E-3</v>
      </c>
      <c r="CJ33" s="2">
        <f t="shared" si="28"/>
        <v>0.99999999999999978</v>
      </c>
    </row>
    <row r="35" spans="1:88" x14ac:dyDescent="0.25">
      <c r="A35" t="s">
        <v>14</v>
      </c>
      <c r="B35">
        <v>1</v>
      </c>
      <c r="C35" s="1">
        <v>0.5</v>
      </c>
      <c r="D35" s="1">
        <v>0.05</v>
      </c>
      <c r="F35" s="2">
        <v>55.012999999999998</v>
      </c>
      <c r="G35" s="2">
        <v>0</v>
      </c>
      <c r="H35" s="2">
        <v>0.47199999999999998</v>
      </c>
      <c r="I35" s="2">
        <v>6.0000000000000001E-3</v>
      </c>
      <c r="J35" s="2">
        <v>1.74</v>
      </c>
      <c r="K35" s="2">
        <v>0.79400000000000004</v>
      </c>
      <c r="L35" s="2">
        <v>17.347999999999999</v>
      </c>
      <c r="M35" s="2">
        <v>25.573</v>
      </c>
      <c r="N35" s="2">
        <v>0.109</v>
      </c>
      <c r="O35" s="2">
        <v>0</v>
      </c>
      <c r="P35" s="2">
        <v>1.2E-2</v>
      </c>
      <c r="Q35" s="2">
        <v>0.01</v>
      </c>
      <c r="R35" s="2">
        <v>101.066</v>
      </c>
      <c r="S35">
        <v>5</v>
      </c>
      <c r="U35" s="2">
        <f t="shared" ref="U35:AC36" si="49">F35/U$1</f>
        <v>0.91566245006657787</v>
      </c>
      <c r="V35" s="2">
        <f t="shared" si="49"/>
        <v>0</v>
      </c>
      <c r="W35" s="2">
        <f t="shared" si="49"/>
        <v>4.6292663789721461E-3</v>
      </c>
      <c r="X35" s="2">
        <f t="shared" si="49"/>
        <v>3.9554354275166462E-5</v>
      </c>
      <c r="Y35" s="2">
        <f t="shared" si="49"/>
        <v>2.4217118997912318E-2</v>
      </c>
      <c r="Z35" s="2">
        <f t="shared" si="49"/>
        <v>1.1192557090499013E-2</v>
      </c>
      <c r="AA35" s="2">
        <f t="shared" si="49"/>
        <v>0.43047146401985115</v>
      </c>
      <c r="AB35" s="2">
        <f t="shared" si="49"/>
        <v>0.45600927246790302</v>
      </c>
      <c r="AC35" s="2">
        <f t="shared" si="49"/>
        <v>1.7586318167150694E-3</v>
      </c>
      <c r="AE35" s="2">
        <f t="shared" ref="AE35:AM36" si="50">U35*U$3</f>
        <v>1.8313249001331557</v>
      </c>
      <c r="AF35" s="2">
        <f t="shared" si="50"/>
        <v>0</v>
      </c>
      <c r="AG35" s="2">
        <f t="shared" si="50"/>
        <v>1.3887799136916439E-2</v>
      </c>
      <c r="AH35" s="2">
        <f t="shared" si="50"/>
        <v>1.1866306282549939E-4</v>
      </c>
      <c r="AI35" s="2">
        <f t="shared" si="50"/>
        <v>2.4217118997912318E-2</v>
      </c>
      <c r="AJ35" s="2">
        <f t="shared" si="50"/>
        <v>1.1192557090499013E-2</v>
      </c>
      <c r="AK35" s="2">
        <f t="shared" si="50"/>
        <v>0.43047146401985115</v>
      </c>
      <c r="AL35" s="2">
        <f t="shared" si="50"/>
        <v>0.45600927246790302</v>
      </c>
      <c r="AM35" s="2">
        <f t="shared" si="50"/>
        <v>1.7586318167150694E-3</v>
      </c>
      <c r="AN35" s="2">
        <f t="shared" si="5"/>
        <v>2.7689804067257784</v>
      </c>
      <c r="AO35" s="2">
        <f t="shared" si="6"/>
        <v>2.1668625698564576</v>
      </c>
      <c r="AQ35" s="2">
        <f t="shared" si="7"/>
        <v>3.9682293793446504</v>
      </c>
      <c r="AR35" s="2">
        <f t="shared" si="8"/>
        <v>0</v>
      </c>
      <c r="AS35" s="2">
        <f t="shared" si="9"/>
        <v>3.0092952127469048E-2</v>
      </c>
      <c r="AT35" s="2">
        <f t="shared" si="10"/>
        <v>2.5712654926109986E-4</v>
      </c>
      <c r="AU35" s="2">
        <f t="shared" si="11"/>
        <v>5.247516870633593E-2</v>
      </c>
      <c r="AV35" s="2">
        <f t="shared" si="12"/>
        <v>2.4252733020383808E-2</v>
      </c>
      <c r="AW35" s="2">
        <f t="shared" si="13"/>
        <v>0.93277250277592627</v>
      </c>
      <c r="AX35" s="2">
        <f t="shared" si="14"/>
        <v>0.98810942401817392</v>
      </c>
      <c r="AY35" s="2">
        <f t="shared" si="15"/>
        <v>3.8107134577985459E-3</v>
      </c>
      <c r="BA35" s="2">
        <f t="shared" ref="BA35:BI36" si="51">AQ35*(U$2/U$3)</f>
        <v>1.9841146896723252</v>
      </c>
      <c r="BB35" s="2">
        <f t="shared" si="51"/>
        <v>0</v>
      </c>
      <c r="BC35" s="2">
        <f t="shared" si="51"/>
        <v>2.0061968084979363E-2</v>
      </c>
      <c r="BD35" s="2">
        <f t="shared" si="51"/>
        <v>1.7141769950739991E-4</v>
      </c>
      <c r="BE35" s="2">
        <f t="shared" si="51"/>
        <v>5.247516870633593E-2</v>
      </c>
      <c r="BF35" s="2">
        <f t="shared" si="51"/>
        <v>2.4252733020383808E-2</v>
      </c>
      <c r="BG35" s="2">
        <f t="shared" si="51"/>
        <v>0.93277250277592627</v>
      </c>
      <c r="BH35" s="2">
        <f t="shared" si="51"/>
        <v>0.98810942401817392</v>
      </c>
      <c r="BI35" s="2">
        <f t="shared" si="51"/>
        <v>7.6214269155970918E-3</v>
      </c>
      <c r="BJ35" s="2">
        <f t="shared" si="16"/>
        <v>4.0095793308932288</v>
      </c>
      <c r="BL35" s="2">
        <f t="shared" si="17"/>
        <v>1.9793744190419262</v>
      </c>
      <c r="BM35" s="2">
        <f t="shared" si="18"/>
        <v>0</v>
      </c>
      <c r="BN35" s="2">
        <f t="shared" si="19"/>
        <v>2.0014037812300958E-2</v>
      </c>
      <c r="BO35" s="2">
        <f t="shared" si="20"/>
        <v>1.710081635613505E-4</v>
      </c>
      <c r="BP35" s="2">
        <f t="shared" ref="BP35:BP36" si="52">IF((2*6*(1-(4/BJ35)))&gt;0,2*6*(1-(4/BJ35)),0)</f>
        <v>2.8669334419463954E-2</v>
      </c>
      <c r="BQ35" s="2">
        <f t="shared" si="22"/>
        <v>2.3680465273508665E-2</v>
      </c>
      <c r="BR35" s="2">
        <f t="shared" si="23"/>
        <v>2.4194790544254861E-2</v>
      </c>
      <c r="BS35" s="2">
        <f t="shared" si="24"/>
        <v>0.93054400554097927</v>
      </c>
      <c r="BT35" s="2">
        <f t="shared" si="25"/>
        <v>0.98574872072482389</v>
      </c>
      <c r="BU35" s="2">
        <f t="shared" si="26"/>
        <v>7.6032184791806953E-3</v>
      </c>
      <c r="BV35" s="2">
        <f t="shared" si="27"/>
        <v>4</v>
      </c>
      <c r="BX35" s="2">
        <f>IF(AND(((2-BL35)&lt;BN35),((2-BL35)&gt;0)),2-BL35,IF(AND(((2-BL35)&lt;BN35),((2-BL35)&lt;0)),0,IF(((2-BL35)&gt;BN35),BN35,0)))</f>
        <v>2.0014037812300958E-2</v>
      </c>
      <c r="BY35" s="2">
        <f>BN35-BX35</f>
        <v>0</v>
      </c>
      <c r="CA35" s="2">
        <f>IF(BU35&lt;BY35,BU35,BY35)</f>
        <v>0</v>
      </c>
      <c r="CB35" s="2">
        <f>IF(BU35&gt;CA35,IF(AND((BU35-CA35)&lt;BP35,BU35&gt;CA35),BU35-BY35,BP35),0)</f>
        <v>7.6032184791806953E-3</v>
      </c>
      <c r="CC35" s="2">
        <f>IF(BU35-CA35-CB35&gt;0,BU35-CA35-CB35,0)</f>
        <v>0</v>
      </c>
      <c r="CD35" s="2">
        <f>IF(BP35&gt;CB35,BP35-CB35,0)</f>
        <v>2.1066115940283257E-2</v>
      </c>
      <c r="CE35" s="2">
        <f>IF(BY35&gt;CA35,BY35-CA35,0)</f>
        <v>0</v>
      </c>
      <c r="CF35" s="2">
        <f>IF(BM35-CC35/2&gt;0,BM35-CC35/2,0)</f>
        <v>0</v>
      </c>
      <c r="CG35" s="2">
        <f>BO35</f>
        <v>1.710081635613505E-4</v>
      </c>
      <c r="CH35" s="2">
        <f>BT35-CD35-CE35-CF35-CG35</f>
        <v>0.96451159662097929</v>
      </c>
      <c r="CI35" s="2">
        <f>((BQ35+BR35+BS35)-CH35-CC35/2)/2</f>
        <v>6.9538323688817516E-3</v>
      </c>
      <c r="CJ35" s="2">
        <f t="shared" si="28"/>
        <v>1.0003057715728862</v>
      </c>
    </row>
    <row r="36" spans="1:88" x14ac:dyDescent="0.25">
      <c r="A36" t="s">
        <v>14</v>
      </c>
      <c r="B36">
        <v>2</v>
      </c>
      <c r="C36" s="1">
        <v>0.5</v>
      </c>
      <c r="D36" s="1">
        <v>0.05</v>
      </c>
      <c r="F36" s="2">
        <v>55.777999999999999</v>
      </c>
      <c r="G36" s="2">
        <v>5.0000000000000001E-3</v>
      </c>
      <c r="H36" s="2">
        <v>0.17100000000000001</v>
      </c>
      <c r="I36" s="2">
        <v>0</v>
      </c>
      <c r="J36" s="2">
        <v>0.78900000000000003</v>
      </c>
      <c r="K36" s="2">
        <v>0.41499999999999998</v>
      </c>
      <c r="L36" s="2">
        <v>18.28</v>
      </c>
      <c r="M36" s="2">
        <v>25.856000000000002</v>
      </c>
      <c r="N36" s="2">
        <v>2.9000000000000001E-2</v>
      </c>
      <c r="O36" s="2">
        <v>1E-3</v>
      </c>
      <c r="P36" s="2">
        <v>1.2999999999999999E-2</v>
      </c>
      <c r="Q36" s="2">
        <v>0</v>
      </c>
      <c r="R36" s="2">
        <v>101.334</v>
      </c>
      <c r="S36">
        <v>6</v>
      </c>
      <c r="U36" s="2">
        <f t="shared" si="49"/>
        <v>0.92839547270306255</v>
      </c>
      <c r="V36" s="2">
        <f t="shared" si="49"/>
        <v>6.2593890836254388E-5</v>
      </c>
      <c r="W36" s="2">
        <f t="shared" si="49"/>
        <v>1.6771282856021972E-3</v>
      </c>
      <c r="X36" s="2">
        <f t="shared" si="49"/>
        <v>0</v>
      </c>
      <c r="Y36" s="2">
        <f t="shared" si="49"/>
        <v>1.0981210855949898E-2</v>
      </c>
      <c r="Z36" s="2">
        <f t="shared" si="49"/>
        <v>5.8500140964195093E-3</v>
      </c>
      <c r="AA36" s="2">
        <f t="shared" si="49"/>
        <v>0.45359801488833751</v>
      </c>
      <c r="AB36" s="2">
        <f t="shared" si="49"/>
        <v>0.46105563480741801</v>
      </c>
      <c r="AC36" s="2">
        <f t="shared" si="49"/>
        <v>4.678928686673121E-4</v>
      </c>
      <c r="AE36" s="2">
        <f t="shared" si="50"/>
        <v>1.8567909454061251</v>
      </c>
      <c r="AF36" s="2">
        <f t="shared" si="50"/>
        <v>1.2518778167250878E-4</v>
      </c>
      <c r="AG36" s="2">
        <f t="shared" si="50"/>
        <v>5.0313848568065917E-3</v>
      </c>
      <c r="AH36" s="2">
        <f t="shared" si="50"/>
        <v>0</v>
      </c>
      <c r="AI36" s="2">
        <f t="shared" si="50"/>
        <v>1.0981210855949898E-2</v>
      </c>
      <c r="AJ36" s="2">
        <f t="shared" si="50"/>
        <v>5.8500140964195093E-3</v>
      </c>
      <c r="AK36" s="2">
        <f t="shared" si="50"/>
        <v>0.45359801488833751</v>
      </c>
      <c r="AL36" s="2">
        <f t="shared" si="50"/>
        <v>0.46105563480741801</v>
      </c>
      <c r="AM36" s="2">
        <f t="shared" si="50"/>
        <v>4.678928686673121E-4</v>
      </c>
      <c r="AN36" s="2">
        <f t="shared" si="5"/>
        <v>2.793900285561397</v>
      </c>
      <c r="AO36" s="2">
        <f t="shared" si="6"/>
        <v>2.1475354832838569</v>
      </c>
      <c r="AQ36" s="2">
        <f t="shared" si="7"/>
        <v>3.9875244402998322</v>
      </c>
      <c r="AR36" s="2">
        <f t="shared" si="8"/>
        <v>2.6884520321530508E-4</v>
      </c>
      <c r="AS36" s="2">
        <f t="shared" si="9"/>
        <v>1.0805077510049223E-2</v>
      </c>
      <c r="AT36" s="2">
        <f t="shared" si="10"/>
        <v>0</v>
      </c>
      <c r="AU36" s="2">
        <f t="shared" si="11"/>
        <v>2.3582539962574301E-2</v>
      </c>
      <c r="AV36" s="2">
        <f t="shared" si="12"/>
        <v>1.2563112849771647E-2</v>
      </c>
      <c r="AW36" s="2">
        <f t="shared" si="13"/>
        <v>0.97411783211982406</v>
      </c>
      <c r="AX36" s="2">
        <f t="shared" si="14"/>
        <v>0.99013333551689386</v>
      </c>
      <c r="AY36" s="2">
        <f t="shared" si="15"/>
        <v>1.0048165378385263E-3</v>
      </c>
      <c r="BA36" s="2">
        <f t="shared" si="51"/>
        <v>1.9937622201499161</v>
      </c>
      <c r="BB36" s="2">
        <f t="shared" si="51"/>
        <v>1.3442260160765254E-4</v>
      </c>
      <c r="BC36" s="2">
        <f t="shared" si="51"/>
        <v>7.2033850066994818E-3</v>
      </c>
      <c r="BD36" s="2">
        <f t="shared" si="51"/>
        <v>0</v>
      </c>
      <c r="BE36" s="2">
        <f t="shared" si="51"/>
        <v>2.3582539962574301E-2</v>
      </c>
      <c r="BF36" s="2">
        <f t="shared" si="51"/>
        <v>1.2563112849771647E-2</v>
      </c>
      <c r="BG36" s="2">
        <f t="shared" si="51"/>
        <v>0.97411783211982406</v>
      </c>
      <c r="BH36" s="2">
        <f t="shared" si="51"/>
        <v>0.99013333551689386</v>
      </c>
      <c r="BI36" s="2">
        <f t="shared" si="51"/>
        <v>2.0096330756770526E-3</v>
      </c>
      <c r="BJ36" s="2">
        <f t="shared" si="16"/>
        <v>4.0035064812829644</v>
      </c>
      <c r="BL36" s="2">
        <f t="shared" si="17"/>
        <v>1.9920159784639535</v>
      </c>
      <c r="BM36" s="2">
        <f t="shared" si="18"/>
        <v>1.3430486723186265E-4</v>
      </c>
      <c r="BN36" s="2">
        <f t="shared" si="19"/>
        <v>7.1970759037123713E-3</v>
      </c>
      <c r="BO36" s="2">
        <f t="shared" si="20"/>
        <v>0</v>
      </c>
      <c r="BP36" s="2">
        <f t="shared" si="52"/>
        <v>1.0510230367378082E-2</v>
      </c>
      <c r="BQ36" s="2">
        <f t="shared" si="22"/>
        <v>1.3051654767891673E-2</v>
      </c>
      <c r="BR36" s="2">
        <f t="shared" si="23"/>
        <v>1.2552109415589775E-2</v>
      </c>
      <c r="BS36" s="2">
        <f t="shared" si="24"/>
        <v>0.9732646485514449</v>
      </c>
      <c r="BT36" s="2">
        <f t="shared" si="25"/>
        <v>0.98926612472933528</v>
      </c>
      <c r="BU36" s="2">
        <f t="shared" si="26"/>
        <v>2.0078729334621136E-3</v>
      </c>
      <c r="BV36" s="2">
        <f t="shared" si="27"/>
        <v>4</v>
      </c>
      <c r="BX36" s="2">
        <f>IF(AND(((2-BL36)&lt;BN36),((2-BL36)&gt;0)),2-BL36,IF(AND(((2-BL36)&lt;BN36),((2-BL36)&lt;0)),0,IF(((2-BL36)&gt;BN36),BN36,0)))</f>
        <v>7.1970759037123713E-3</v>
      </c>
      <c r="BY36" s="2">
        <f>BN36-BX36</f>
        <v>0</v>
      </c>
      <c r="CA36" s="2">
        <f>IF(BU36&lt;BY36,BU36,BY36)</f>
        <v>0</v>
      </c>
      <c r="CB36" s="2">
        <f>IF(BU36&gt;CA36,IF(AND((BU36-CA36)&lt;BP36,BU36&gt;CA36),BU36-BY36,BP36),0)</f>
        <v>2.0078729334621136E-3</v>
      </c>
      <c r="CC36" s="2">
        <f>IF(BU36-CA36-CB36&gt;0,BU36-CA36-CB36,0)</f>
        <v>0</v>
      </c>
      <c r="CD36" s="2">
        <f>IF(BP36&gt;CB36,BP36-CB36,0)</f>
        <v>8.5023574339159677E-3</v>
      </c>
      <c r="CE36" s="2">
        <f>IF(BY36&gt;CA36,BY36-CA36,0)</f>
        <v>0</v>
      </c>
      <c r="CF36" s="2">
        <f>IF(BM36-CC36/2&gt;0,BM36-CC36/2,0)</f>
        <v>1.3430486723186265E-4</v>
      </c>
      <c r="CG36" s="2">
        <f>BO36</f>
        <v>0</v>
      </c>
      <c r="CH36" s="2">
        <f>BT36-CD36-CE36-CF36-CG36</f>
        <v>0.98062946242818749</v>
      </c>
      <c r="CI36" s="2">
        <f>((BQ36+BR36+BS36)-CH36-CC36/2)/2</f>
        <v>9.1194751533694163E-3</v>
      </c>
      <c r="CJ36" s="2">
        <f t="shared" si="28"/>
        <v>1.000393472816167</v>
      </c>
    </row>
    <row r="39" spans="1:88" x14ac:dyDescent="0.25">
      <c r="BL39" s="2" t="s">
        <v>145</v>
      </c>
    </row>
    <row r="40" spans="1:88" x14ac:dyDescent="0.25">
      <c r="A40" t="s">
        <v>93</v>
      </c>
      <c r="F40" s="2" t="s">
        <v>97</v>
      </c>
      <c r="U40" s="2" t="e">
        <f t="shared" ref="U40:AC43" si="53">F40/U$1</f>
        <v>#VALUE!</v>
      </c>
      <c r="V40" s="2">
        <f t="shared" si="53"/>
        <v>0</v>
      </c>
      <c r="W40" s="2">
        <f t="shared" si="53"/>
        <v>0</v>
      </c>
      <c r="X40" s="2">
        <f t="shared" si="53"/>
        <v>0</v>
      </c>
      <c r="Y40" s="2">
        <f t="shared" si="53"/>
        <v>0</v>
      </c>
      <c r="Z40" s="2">
        <f t="shared" si="53"/>
        <v>0</v>
      </c>
      <c r="AA40" s="2">
        <f t="shared" si="53"/>
        <v>0</v>
      </c>
      <c r="AB40" s="2">
        <f t="shared" si="53"/>
        <v>0</v>
      </c>
      <c r="AC40" s="2">
        <f t="shared" si="53"/>
        <v>0</v>
      </c>
      <c r="AE40" s="2" t="e">
        <f t="shared" ref="AE40:AM43" si="54">U40*U$3</f>
        <v>#VALUE!</v>
      </c>
      <c r="AF40" s="2">
        <f t="shared" si="54"/>
        <v>0</v>
      </c>
      <c r="AG40" s="2">
        <f t="shared" si="54"/>
        <v>0</v>
      </c>
      <c r="AH40" s="2">
        <f t="shared" si="54"/>
        <v>0</v>
      </c>
      <c r="AI40" s="2">
        <f t="shared" si="54"/>
        <v>0</v>
      </c>
      <c r="AJ40" s="2">
        <f t="shared" si="54"/>
        <v>0</v>
      </c>
      <c r="AK40" s="2">
        <f t="shared" si="54"/>
        <v>0</v>
      </c>
      <c r="AL40" s="2">
        <f t="shared" si="54"/>
        <v>0</v>
      </c>
      <c r="AM40" s="2">
        <f t="shared" si="54"/>
        <v>0</v>
      </c>
      <c r="AN40" s="2" t="e">
        <f t="shared" ref="AN40:AN43" si="55">SUM(AE40:AM40)</f>
        <v>#VALUE!</v>
      </c>
      <c r="AO40" s="2" t="e">
        <f t="shared" si="6"/>
        <v>#VALUE!</v>
      </c>
      <c r="AQ40" s="2" t="e">
        <f t="shared" ref="AQ40:AQ43" si="56">AE40*$AO40</f>
        <v>#VALUE!</v>
      </c>
      <c r="AR40" s="2" t="e">
        <f t="shared" ref="AR40:AR43" si="57">AF40*$AO40</f>
        <v>#VALUE!</v>
      </c>
      <c r="AS40" s="2" t="e">
        <f t="shared" ref="AS40:AS43" si="58">AG40*$AO40</f>
        <v>#VALUE!</v>
      </c>
      <c r="AT40" s="2" t="e">
        <f t="shared" ref="AT40:AT43" si="59">AH40*$AO40</f>
        <v>#VALUE!</v>
      </c>
      <c r="AU40" s="2" t="e">
        <f t="shared" ref="AU40:AU43" si="60">AI40*$AO40</f>
        <v>#VALUE!</v>
      </c>
      <c r="AV40" s="2" t="e">
        <f t="shared" ref="AV40:AV43" si="61">AJ40*$AO40</f>
        <v>#VALUE!</v>
      </c>
      <c r="AW40" s="2" t="e">
        <f t="shared" ref="AW40:AW43" si="62">AK40*$AO40</f>
        <v>#VALUE!</v>
      </c>
      <c r="AX40" s="2" t="e">
        <f t="shared" ref="AX40:AX43" si="63">AL40*$AO40</f>
        <v>#VALUE!</v>
      </c>
      <c r="AY40" s="2" t="e">
        <f t="shared" ref="AY40:AY43" si="64">AM40*$AO40</f>
        <v>#VALUE!</v>
      </c>
      <c r="BA40" s="2" t="e">
        <f t="shared" ref="BA40:BI43" si="65">AQ40*(U$2/U$3)</f>
        <v>#VALUE!</v>
      </c>
      <c r="BB40" s="2" t="e">
        <f t="shared" si="65"/>
        <v>#VALUE!</v>
      </c>
      <c r="BC40" s="2" t="e">
        <f t="shared" si="65"/>
        <v>#VALUE!</v>
      </c>
      <c r="BD40" s="2" t="e">
        <f t="shared" si="65"/>
        <v>#VALUE!</v>
      </c>
      <c r="BE40" s="2" t="e">
        <f t="shared" si="65"/>
        <v>#VALUE!</v>
      </c>
      <c r="BF40" s="2" t="e">
        <f t="shared" si="65"/>
        <v>#VALUE!</v>
      </c>
      <c r="BG40" s="2" t="e">
        <f t="shared" si="65"/>
        <v>#VALUE!</v>
      </c>
      <c r="BH40" s="2" t="e">
        <f t="shared" si="65"/>
        <v>#VALUE!</v>
      </c>
      <c r="BI40" s="2" t="e">
        <f t="shared" si="65"/>
        <v>#VALUE!</v>
      </c>
      <c r="BJ40" s="2" t="e">
        <f t="shared" ref="BJ40:BJ43" si="66">SUM(BA40:BI40)</f>
        <v>#VALUE!</v>
      </c>
      <c r="BL40" s="2" t="e">
        <f t="shared" ref="BL40:BL43" si="67">BA40*(4/$BJ40)</f>
        <v>#VALUE!</v>
      </c>
      <c r="BM40" s="2" t="e">
        <f t="shared" ref="BM40:BM43" si="68">BB40*(4/$BJ40)</f>
        <v>#VALUE!</v>
      </c>
      <c r="BN40" s="2" t="e">
        <f t="shared" ref="BN40:BN43" si="69">BC40*(4/$BJ40)</f>
        <v>#VALUE!</v>
      </c>
      <c r="BO40" s="2" t="e">
        <f t="shared" ref="BO40:BO43" si="70">BD40*(4/$BJ40)</f>
        <v>#VALUE!</v>
      </c>
      <c r="BP40" s="2" t="e">
        <f t="shared" ref="BP40:BP43" si="71">IF((2*6*(1-(4/BJ40)))&gt;0,2*6*(1-(4/BJ40)),0)</f>
        <v>#VALUE!</v>
      </c>
      <c r="BQ40" s="2" t="e">
        <f t="shared" ref="BQ40:BQ43" si="72">(BE40*(4/$BJ40))-BP40</f>
        <v>#VALUE!</v>
      </c>
      <c r="BR40" s="2" t="e">
        <f t="shared" ref="BR40:BR43" si="73">BF40*(4/$BJ40)</f>
        <v>#VALUE!</v>
      </c>
      <c r="BS40" s="2" t="e">
        <f t="shared" ref="BS40:BS43" si="74">BG40*(4/$BJ40)</f>
        <v>#VALUE!</v>
      </c>
      <c r="BT40" s="2" t="e">
        <f t="shared" ref="BT40:BT43" si="75">BH40*(4/$BJ40)</f>
        <v>#VALUE!</v>
      </c>
      <c r="BU40" s="2" t="e">
        <f t="shared" ref="BU40:BU43" si="76">BI40*(4/$BJ40)</f>
        <v>#VALUE!</v>
      </c>
      <c r="BV40" s="2" t="e">
        <f t="shared" ref="BV40:BV43" si="77">BJ40*(4/$BJ40)</f>
        <v>#VALUE!</v>
      </c>
      <c r="BX40" s="2" t="e">
        <f t="shared" ref="BX40:BX43" si="78">IF(AND(((2-BL40)&lt;BN40),((2-BL40)&gt;0)),2-BL40,IF(AND(((2-BL40)&lt;BN40),((2-BL40)&lt;0)),0,IF(((2-BL40)&gt;BN40),BN40,0)))</f>
        <v>#VALUE!</v>
      </c>
      <c r="BY40" s="2" t="e">
        <f t="shared" ref="BY40:BY43" si="79">BN40-BX40</f>
        <v>#VALUE!</v>
      </c>
      <c r="CA40" s="2" t="e">
        <f t="shared" ref="CA40:CA43" si="80">IF(BU40&lt;BY40,BU40,BY40)</f>
        <v>#VALUE!</v>
      </c>
      <c r="CB40" s="2" t="e">
        <f t="shared" ref="CB40:CB43" si="81">IF(BU40&gt;CA40,IF(AND((BU40-CA40)&lt;BP40,BU40&gt;CA40),BU40-BY40,BP40),0)</f>
        <v>#VALUE!</v>
      </c>
      <c r="CC40" s="2" t="e">
        <f t="shared" ref="CC40:CC43" si="82">IF(BU40-CA40-CB40&gt;0,BU40-CA40-CB40,0)</f>
        <v>#VALUE!</v>
      </c>
      <c r="CD40" s="2" t="e">
        <f t="shared" ref="CD40:CD43" si="83">IF(BP40&gt;CB40,BP40-CB40,0)</f>
        <v>#VALUE!</v>
      </c>
      <c r="CE40" s="2" t="e">
        <f t="shared" ref="CE40:CE43" si="84">IF(BY40&gt;CA40,BY40-CA40,0)</f>
        <v>#VALUE!</v>
      </c>
      <c r="CF40" s="2" t="e">
        <f t="shared" ref="CF40:CF43" si="85">IF(BM40-CC40/2&gt;0,BM40-CC40/2,0)</f>
        <v>#VALUE!</v>
      </c>
      <c r="CG40" s="2" t="e">
        <f t="shared" ref="CG40:CG43" si="86">BO40</f>
        <v>#VALUE!</v>
      </c>
      <c r="CH40" s="2" t="e">
        <f t="shared" ref="CH40:CH43" si="87">BT40-CD40-CE40-CF40-CG40</f>
        <v>#VALUE!</v>
      </c>
      <c r="CI40" s="2" t="e">
        <f t="shared" ref="CI40:CI43" si="88">((BQ40+BR40+BS40)-CH40-CC40/2)/2</f>
        <v>#VALUE!</v>
      </c>
      <c r="CJ40" s="2" t="e">
        <f t="shared" ref="CJ40:CJ43" si="89">SUM(CA40:CI40)</f>
        <v>#VALUE!</v>
      </c>
    </row>
    <row r="41" spans="1:88" x14ac:dyDescent="0.25">
      <c r="A41" t="s">
        <v>93</v>
      </c>
      <c r="F41" s="2" t="s">
        <v>97</v>
      </c>
      <c r="U41" s="2" t="e">
        <f t="shared" si="53"/>
        <v>#VALUE!</v>
      </c>
      <c r="V41" s="2">
        <f t="shared" si="53"/>
        <v>0</v>
      </c>
      <c r="W41" s="2">
        <f t="shared" si="53"/>
        <v>0</v>
      </c>
      <c r="X41" s="2">
        <f t="shared" si="53"/>
        <v>0</v>
      </c>
      <c r="Y41" s="2">
        <f t="shared" si="53"/>
        <v>0</v>
      </c>
      <c r="Z41" s="2">
        <f t="shared" si="53"/>
        <v>0</v>
      </c>
      <c r="AA41" s="2">
        <f t="shared" si="53"/>
        <v>0</v>
      </c>
      <c r="AB41" s="2">
        <f t="shared" si="53"/>
        <v>0</v>
      </c>
      <c r="AC41" s="2">
        <f t="shared" si="53"/>
        <v>0</v>
      </c>
      <c r="AE41" s="2" t="e">
        <f t="shared" si="54"/>
        <v>#VALUE!</v>
      </c>
      <c r="AF41" s="2">
        <f t="shared" si="54"/>
        <v>0</v>
      </c>
      <c r="AG41" s="2">
        <f t="shared" si="54"/>
        <v>0</v>
      </c>
      <c r="AH41" s="2">
        <f t="shared" si="54"/>
        <v>0</v>
      </c>
      <c r="AI41" s="2">
        <f t="shared" si="54"/>
        <v>0</v>
      </c>
      <c r="AJ41" s="2">
        <f t="shared" si="54"/>
        <v>0</v>
      </c>
      <c r="AK41" s="2">
        <f t="shared" si="54"/>
        <v>0</v>
      </c>
      <c r="AL41" s="2">
        <f t="shared" si="54"/>
        <v>0</v>
      </c>
      <c r="AM41" s="2">
        <f t="shared" si="54"/>
        <v>0</v>
      </c>
      <c r="AN41" s="2" t="e">
        <f t="shared" si="55"/>
        <v>#VALUE!</v>
      </c>
      <c r="AO41" s="2" t="e">
        <f t="shared" si="6"/>
        <v>#VALUE!</v>
      </c>
      <c r="AQ41" s="2" t="e">
        <f t="shared" si="56"/>
        <v>#VALUE!</v>
      </c>
      <c r="AR41" s="2" t="e">
        <f t="shared" si="57"/>
        <v>#VALUE!</v>
      </c>
      <c r="AS41" s="2" t="e">
        <f t="shared" si="58"/>
        <v>#VALUE!</v>
      </c>
      <c r="AT41" s="2" t="e">
        <f t="shared" si="59"/>
        <v>#VALUE!</v>
      </c>
      <c r="AU41" s="2" t="e">
        <f t="shared" si="60"/>
        <v>#VALUE!</v>
      </c>
      <c r="AV41" s="2" t="e">
        <f t="shared" si="61"/>
        <v>#VALUE!</v>
      </c>
      <c r="AW41" s="2" t="e">
        <f t="shared" si="62"/>
        <v>#VALUE!</v>
      </c>
      <c r="AX41" s="2" t="e">
        <f t="shared" si="63"/>
        <v>#VALUE!</v>
      </c>
      <c r="AY41" s="2" t="e">
        <f t="shared" si="64"/>
        <v>#VALUE!</v>
      </c>
      <c r="BA41" s="2" t="e">
        <f t="shared" si="65"/>
        <v>#VALUE!</v>
      </c>
      <c r="BB41" s="2" t="e">
        <f t="shared" si="65"/>
        <v>#VALUE!</v>
      </c>
      <c r="BC41" s="2" t="e">
        <f t="shared" si="65"/>
        <v>#VALUE!</v>
      </c>
      <c r="BD41" s="2" t="e">
        <f t="shared" si="65"/>
        <v>#VALUE!</v>
      </c>
      <c r="BE41" s="2" t="e">
        <f t="shared" si="65"/>
        <v>#VALUE!</v>
      </c>
      <c r="BF41" s="2" t="e">
        <f t="shared" si="65"/>
        <v>#VALUE!</v>
      </c>
      <c r="BG41" s="2" t="e">
        <f t="shared" si="65"/>
        <v>#VALUE!</v>
      </c>
      <c r="BH41" s="2" t="e">
        <f t="shared" si="65"/>
        <v>#VALUE!</v>
      </c>
      <c r="BI41" s="2" t="e">
        <f t="shared" si="65"/>
        <v>#VALUE!</v>
      </c>
      <c r="BJ41" s="2" t="e">
        <f t="shared" si="66"/>
        <v>#VALUE!</v>
      </c>
      <c r="BL41" s="2" t="e">
        <f t="shared" si="67"/>
        <v>#VALUE!</v>
      </c>
      <c r="BM41" s="2" t="e">
        <f t="shared" si="68"/>
        <v>#VALUE!</v>
      </c>
      <c r="BN41" s="2" t="e">
        <f t="shared" si="69"/>
        <v>#VALUE!</v>
      </c>
      <c r="BO41" s="2" t="e">
        <f t="shared" si="70"/>
        <v>#VALUE!</v>
      </c>
      <c r="BP41" s="2" t="e">
        <f t="shared" si="71"/>
        <v>#VALUE!</v>
      </c>
      <c r="BQ41" s="2" t="e">
        <f t="shared" si="72"/>
        <v>#VALUE!</v>
      </c>
      <c r="BR41" s="2" t="e">
        <f t="shared" si="73"/>
        <v>#VALUE!</v>
      </c>
      <c r="BS41" s="2" t="e">
        <f t="shared" si="74"/>
        <v>#VALUE!</v>
      </c>
      <c r="BT41" s="2" t="e">
        <f t="shared" si="75"/>
        <v>#VALUE!</v>
      </c>
      <c r="BU41" s="2" t="e">
        <f t="shared" si="76"/>
        <v>#VALUE!</v>
      </c>
      <c r="BV41" s="2" t="e">
        <f t="shared" si="77"/>
        <v>#VALUE!</v>
      </c>
      <c r="BX41" s="2" t="e">
        <f t="shared" si="78"/>
        <v>#VALUE!</v>
      </c>
      <c r="BY41" s="2" t="e">
        <f t="shared" si="79"/>
        <v>#VALUE!</v>
      </c>
      <c r="CA41" s="2" t="e">
        <f t="shared" si="80"/>
        <v>#VALUE!</v>
      </c>
      <c r="CB41" s="2" t="e">
        <f t="shared" si="81"/>
        <v>#VALUE!</v>
      </c>
      <c r="CC41" s="2" t="e">
        <f t="shared" si="82"/>
        <v>#VALUE!</v>
      </c>
      <c r="CD41" s="2" t="e">
        <f t="shared" si="83"/>
        <v>#VALUE!</v>
      </c>
      <c r="CE41" s="2" t="e">
        <f t="shared" si="84"/>
        <v>#VALUE!</v>
      </c>
      <c r="CF41" s="2" t="e">
        <f t="shared" si="85"/>
        <v>#VALUE!</v>
      </c>
      <c r="CG41" s="2" t="e">
        <f t="shared" si="86"/>
        <v>#VALUE!</v>
      </c>
      <c r="CH41" s="2" t="e">
        <f t="shared" si="87"/>
        <v>#VALUE!</v>
      </c>
      <c r="CI41" s="2" t="e">
        <f t="shared" si="88"/>
        <v>#VALUE!</v>
      </c>
      <c r="CJ41" s="2" t="e">
        <f t="shared" si="89"/>
        <v>#VALUE!</v>
      </c>
    </row>
    <row r="42" spans="1:88" x14ac:dyDescent="0.25">
      <c r="A42" t="s">
        <v>93</v>
      </c>
      <c r="F42" s="2" t="s">
        <v>97</v>
      </c>
      <c r="U42" s="2" t="e">
        <f t="shared" si="53"/>
        <v>#VALUE!</v>
      </c>
      <c r="V42" s="2">
        <f t="shared" si="53"/>
        <v>0</v>
      </c>
      <c r="W42" s="2">
        <f t="shared" si="53"/>
        <v>0</v>
      </c>
      <c r="X42" s="2">
        <f t="shared" si="53"/>
        <v>0</v>
      </c>
      <c r="Y42" s="2">
        <f t="shared" si="53"/>
        <v>0</v>
      </c>
      <c r="Z42" s="2">
        <f t="shared" si="53"/>
        <v>0</v>
      </c>
      <c r="AA42" s="2">
        <f t="shared" si="53"/>
        <v>0</v>
      </c>
      <c r="AB42" s="2">
        <f t="shared" si="53"/>
        <v>0</v>
      </c>
      <c r="AC42" s="2">
        <f t="shared" si="53"/>
        <v>0</v>
      </c>
      <c r="AE42" s="2" t="e">
        <f t="shared" si="54"/>
        <v>#VALUE!</v>
      </c>
      <c r="AF42" s="2">
        <f t="shared" si="54"/>
        <v>0</v>
      </c>
      <c r="AG42" s="2">
        <f t="shared" si="54"/>
        <v>0</v>
      </c>
      <c r="AH42" s="2">
        <f t="shared" si="54"/>
        <v>0</v>
      </c>
      <c r="AI42" s="2">
        <f t="shared" si="54"/>
        <v>0</v>
      </c>
      <c r="AJ42" s="2">
        <f t="shared" si="54"/>
        <v>0</v>
      </c>
      <c r="AK42" s="2">
        <f t="shared" si="54"/>
        <v>0</v>
      </c>
      <c r="AL42" s="2">
        <f t="shared" si="54"/>
        <v>0</v>
      </c>
      <c r="AM42" s="2">
        <f t="shared" si="54"/>
        <v>0</v>
      </c>
      <c r="AN42" s="2" t="e">
        <f t="shared" si="55"/>
        <v>#VALUE!</v>
      </c>
      <c r="AO42" s="2" t="e">
        <f t="shared" si="6"/>
        <v>#VALUE!</v>
      </c>
      <c r="AQ42" s="2" t="e">
        <f t="shared" si="56"/>
        <v>#VALUE!</v>
      </c>
      <c r="AR42" s="2" t="e">
        <f t="shared" si="57"/>
        <v>#VALUE!</v>
      </c>
      <c r="AS42" s="2" t="e">
        <f t="shared" si="58"/>
        <v>#VALUE!</v>
      </c>
      <c r="AT42" s="2" t="e">
        <f t="shared" si="59"/>
        <v>#VALUE!</v>
      </c>
      <c r="AU42" s="2" t="e">
        <f t="shared" si="60"/>
        <v>#VALUE!</v>
      </c>
      <c r="AV42" s="2" t="e">
        <f t="shared" si="61"/>
        <v>#VALUE!</v>
      </c>
      <c r="AW42" s="2" t="e">
        <f t="shared" si="62"/>
        <v>#VALUE!</v>
      </c>
      <c r="AX42" s="2" t="e">
        <f t="shared" si="63"/>
        <v>#VALUE!</v>
      </c>
      <c r="AY42" s="2" t="e">
        <f t="shared" si="64"/>
        <v>#VALUE!</v>
      </c>
      <c r="BA42" s="2" t="e">
        <f t="shared" si="65"/>
        <v>#VALUE!</v>
      </c>
      <c r="BB42" s="2" t="e">
        <f t="shared" si="65"/>
        <v>#VALUE!</v>
      </c>
      <c r="BC42" s="2" t="e">
        <f t="shared" si="65"/>
        <v>#VALUE!</v>
      </c>
      <c r="BD42" s="2" t="e">
        <f t="shared" si="65"/>
        <v>#VALUE!</v>
      </c>
      <c r="BE42" s="2" t="e">
        <f t="shared" si="65"/>
        <v>#VALUE!</v>
      </c>
      <c r="BF42" s="2" t="e">
        <f t="shared" si="65"/>
        <v>#VALUE!</v>
      </c>
      <c r="BG42" s="2" t="e">
        <f t="shared" si="65"/>
        <v>#VALUE!</v>
      </c>
      <c r="BH42" s="2" t="e">
        <f t="shared" si="65"/>
        <v>#VALUE!</v>
      </c>
      <c r="BI42" s="2" t="e">
        <f t="shared" si="65"/>
        <v>#VALUE!</v>
      </c>
      <c r="BJ42" s="2" t="e">
        <f t="shared" si="66"/>
        <v>#VALUE!</v>
      </c>
      <c r="BL42" s="2" t="e">
        <f t="shared" si="67"/>
        <v>#VALUE!</v>
      </c>
      <c r="BM42" s="2" t="e">
        <f t="shared" si="68"/>
        <v>#VALUE!</v>
      </c>
      <c r="BN42" s="2" t="e">
        <f t="shared" si="69"/>
        <v>#VALUE!</v>
      </c>
      <c r="BO42" s="2" t="e">
        <f t="shared" si="70"/>
        <v>#VALUE!</v>
      </c>
      <c r="BP42" s="2" t="e">
        <f t="shared" si="71"/>
        <v>#VALUE!</v>
      </c>
      <c r="BQ42" s="2" t="e">
        <f t="shared" si="72"/>
        <v>#VALUE!</v>
      </c>
      <c r="BR42" s="2" t="e">
        <f t="shared" si="73"/>
        <v>#VALUE!</v>
      </c>
      <c r="BS42" s="2" t="e">
        <f t="shared" si="74"/>
        <v>#VALUE!</v>
      </c>
      <c r="BT42" s="2" t="e">
        <f t="shared" si="75"/>
        <v>#VALUE!</v>
      </c>
      <c r="BU42" s="2" t="e">
        <f t="shared" si="76"/>
        <v>#VALUE!</v>
      </c>
      <c r="BV42" s="2" t="e">
        <f t="shared" si="77"/>
        <v>#VALUE!</v>
      </c>
      <c r="BX42" s="2" t="e">
        <f t="shared" si="78"/>
        <v>#VALUE!</v>
      </c>
      <c r="BY42" s="2" t="e">
        <f t="shared" si="79"/>
        <v>#VALUE!</v>
      </c>
      <c r="CA42" s="2" t="e">
        <f t="shared" si="80"/>
        <v>#VALUE!</v>
      </c>
      <c r="CB42" s="2" t="e">
        <f t="shared" si="81"/>
        <v>#VALUE!</v>
      </c>
      <c r="CC42" s="2" t="e">
        <f t="shared" si="82"/>
        <v>#VALUE!</v>
      </c>
      <c r="CD42" s="2" t="e">
        <f t="shared" si="83"/>
        <v>#VALUE!</v>
      </c>
      <c r="CE42" s="2" t="e">
        <f t="shared" si="84"/>
        <v>#VALUE!</v>
      </c>
      <c r="CF42" s="2" t="e">
        <f t="shared" si="85"/>
        <v>#VALUE!</v>
      </c>
      <c r="CG42" s="2" t="e">
        <f t="shared" si="86"/>
        <v>#VALUE!</v>
      </c>
      <c r="CH42" s="2" t="e">
        <f t="shared" si="87"/>
        <v>#VALUE!</v>
      </c>
      <c r="CI42" s="2" t="e">
        <f t="shared" si="88"/>
        <v>#VALUE!</v>
      </c>
      <c r="CJ42" s="2" t="e">
        <f t="shared" si="89"/>
        <v>#VALUE!</v>
      </c>
    </row>
    <row r="43" spans="1:88" x14ac:dyDescent="0.25">
      <c r="A43" t="s">
        <v>93</v>
      </c>
      <c r="F43" s="2" t="s">
        <v>97</v>
      </c>
      <c r="U43" s="2" t="e">
        <f t="shared" si="53"/>
        <v>#VALUE!</v>
      </c>
      <c r="V43" s="2">
        <f t="shared" si="53"/>
        <v>0</v>
      </c>
      <c r="W43" s="2">
        <f t="shared" si="53"/>
        <v>0</v>
      </c>
      <c r="X43" s="2">
        <f t="shared" si="53"/>
        <v>0</v>
      </c>
      <c r="Y43" s="2">
        <f t="shared" si="53"/>
        <v>0</v>
      </c>
      <c r="Z43" s="2">
        <f t="shared" si="53"/>
        <v>0</v>
      </c>
      <c r="AA43" s="2">
        <f t="shared" si="53"/>
        <v>0</v>
      </c>
      <c r="AB43" s="2">
        <f t="shared" si="53"/>
        <v>0</v>
      </c>
      <c r="AC43" s="2">
        <f t="shared" si="53"/>
        <v>0</v>
      </c>
      <c r="AE43" s="2" t="e">
        <f t="shared" si="54"/>
        <v>#VALUE!</v>
      </c>
      <c r="AF43" s="2">
        <f t="shared" si="54"/>
        <v>0</v>
      </c>
      <c r="AG43" s="2">
        <f t="shared" si="54"/>
        <v>0</v>
      </c>
      <c r="AH43" s="2">
        <f t="shared" si="54"/>
        <v>0</v>
      </c>
      <c r="AI43" s="2">
        <f t="shared" si="54"/>
        <v>0</v>
      </c>
      <c r="AJ43" s="2">
        <f t="shared" si="54"/>
        <v>0</v>
      </c>
      <c r="AK43" s="2">
        <f t="shared" si="54"/>
        <v>0</v>
      </c>
      <c r="AL43" s="2">
        <f t="shared" si="54"/>
        <v>0</v>
      </c>
      <c r="AM43" s="2">
        <f t="shared" si="54"/>
        <v>0</v>
      </c>
      <c r="AN43" s="2" t="e">
        <f t="shared" si="55"/>
        <v>#VALUE!</v>
      </c>
      <c r="AO43" s="2" t="e">
        <f t="shared" si="6"/>
        <v>#VALUE!</v>
      </c>
      <c r="AQ43" s="2" t="e">
        <f t="shared" si="56"/>
        <v>#VALUE!</v>
      </c>
      <c r="AR43" s="2" t="e">
        <f t="shared" si="57"/>
        <v>#VALUE!</v>
      </c>
      <c r="AS43" s="2" t="e">
        <f t="shared" si="58"/>
        <v>#VALUE!</v>
      </c>
      <c r="AT43" s="2" t="e">
        <f t="shared" si="59"/>
        <v>#VALUE!</v>
      </c>
      <c r="AU43" s="2" t="e">
        <f t="shared" si="60"/>
        <v>#VALUE!</v>
      </c>
      <c r="AV43" s="2" t="e">
        <f t="shared" si="61"/>
        <v>#VALUE!</v>
      </c>
      <c r="AW43" s="2" t="e">
        <f t="shared" si="62"/>
        <v>#VALUE!</v>
      </c>
      <c r="AX43" s="2" t="e">
        <f t="shared" si="63"/>
        <v>#VALUE!</v>
      </c>
      <c r="AY43" s="2" t="e">
        <f t="shared" si="64"/>
        <v>#VALUE!</v>
      </c>
      <c r="BA43" s="2" t="e">
        <f t="shared" si="65"/>
        <v>#VALUE!</v>
      </c>
      <c r="BB43" s="2" t="e">
        <f t="shared" si="65"/>
        <v>#VALUE!</v>
      </c>
      <c r="BC43" s="2" t="e">
        <f t="shared" si="65"/>
        <v>#VALUE!</v>
      </c>
      <c r="BD43" s="2" t="e">
        <f t="shared" si="65"/>
        <v>#VALUE!</v>
      </c>
      <c r="BE43" s="2" t="e">
        <f t="shared" si="65"/>
        <v>#VALUE!</v>
      </c>
      <c r="BF43" s="2" t="e">
        <f t="shared" si="65"/>
        <v>#VALUE!</v>
      </c>
      <c r="BG43" s="2" t="e">
        <f t="shared" si="65"/>
        <v>#VALUE!</v>
      </c>
      <c r="BH43" s="2" t="e">
        <f t="shared" si="65"/>
        <v>#VALUE!</v>
      </c>
      <c r="BI43" s="2" t="e">
        <f t="shared" si="65"/>
        <v>#VALUE!</v>
      </c>
      <c r="BJ43" s="2" t="e">
        <f t="shared" si="66"/>
        <v>#VALUE!</v>
      </c>
      <c r="BL43" s="2" t="e">
        <f t="shared" si="67"/>
        <v>#VALUE!</v>
      </c>
      <c r="BM43" s="2" t="e">
        <f t="shared" si="68"/>
        <v>#VALUE!</v>
      </c>
      <c r="BN43" s="2" t="e">
        <f t="shared" si="69"/>
        <v>#VALUE!</v>
      </c>
      <c r="BO43" s="2" t="e">
        <f t="shared" si="70"/>
        <v>#VALUE!</v>
      </c>
      <c r="BP43" s="2" t="e">
        <f t="shared" si="71"/>
        <v>#VALUE!</v>
      </c>
      <c r="BQ43" s="2" t="e">
        <f t="shared" si="72"/>
        <v>#VALUE!</v>
      </c>
      <c r="BR43" s="2" t="e">
        <f t="shared" si="73"/>
        <v>#VALUE!</v>
      </c>
      <c r="BS43" s="2" t="e">
        <f t="shared" si="74"/>
        <v>#VALUE!</v>
      </c>
      <c r="BT43" s="2" t="e">
        <f t="shared" si="75"/>
        <v>#VALUE!</v>
      </c>
      <c r="BU43" s="2" t="e">
        <f t="shared" si="76"/>
        <v>#VALUE!</v>
      </c>
      <c r="BV43" s="2" t="e">
        <f t="shared" si="77"/>
        <v>#VALUE!</v>
      </c>
      <c r="BX43" s="2" t="e">
        <f t="shared" si="78"/>
        <v>#VALUE!</v>
      </c>
      <c r="BY43" s="2" t="e">
        <f t="shared" si="79"/>
        <v>#VALUE!</v>
      </c>
      <c r="CA43" s="2" t="e">
        <f t="shared" si="80"/>
        <v>#VALUE!</v>
      </c>
      <c r="CB43" s="2" t="e">
        <f t="shared" si="81"/>
        <v>#VALUE!</v>
      </c>
      <c r="CC43" s="2" t="e">
        <f t="shared" si="82"/>
        <v>#VALUE!</v>
      </c>
      <c r="CD43" s="2" t="e">
        <f t="shared" si="83"/>
        <v>#VALUE!</v>
      </c>
      <c r="CE43" s="2" t="e">
        <f t="shared" si="84"/>
        <v>#VALUE!</v>
      </c>
      <c r="CF43" s="2" t="e">
        <f t="shared" si="85"/>
        <v>#VALUE!</v>
      </c>
      <c r="CG43" s="2" t="e">
        <f t="shared" si="86"/>
        <v>#VALUE!</v>
      </c>
      <c r="CH43" s="2" t="e">
        <f t="shared" si="87"/>
        <v>#VALUE!</v>
      </c>
      <c r="CI43" s="2" t="e">
        <f t="shared" si="88"/>
        <v>#VALUE!</v>
      </c>
      <c r="CJ43" s="2" t="e">
        <f t="shared" si="89"/>
        <v>#VALUE!</v>
      </c>
    </row>
  </sheetData>
  <mergeCells count="7">
    <mergeCell ref="CA5:CJ5"/>
    <mergeCell ref="F5:S5"/>
    <mergeCell ref="U5:AC5"/>
    <mergeCell ref="AE5:AO5"/>
    <mergeCell ref="AQ5:AY5"/>
    <mergeCell ref="BA5:BI5"/>
    <mergeCell ref="BL5:BV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5"/>
  <sheetViews>
    <sheetView tabSelected="1" workbookViewId="0">
      <selection activeCell="G10" sqref="G10"/>
    </sheetView>
  </sheetViews>
  <sheetFormatPr defaultRowHeight="15" x14ac:dyDescent="0.25"/>
  <cols>
    <col min="1" max="1" width="30.28515625" bestFit="1" customWidth="1"/>
    <col min="2" max="2" width="10.85546875" bestFit="1" customWidth="1"/>
    <col min="3" max="3" width="11" style="2" bestFit="1" customWidth="1"/>
    <col min="4" max="15" width="9.140625" style="2"/>
  </cols>
  <sheetData>
    <row r="1" spans="1:15" ht="18" x14ac:dyDescent="0.25">
      <c r="A1" s="17" t="s">
        <v>2</v>
      </c>
      <c r="B1" s="17" t="s">
        <v>0</v>
      </c>
      <c r="C1" s="9" t="s">
        <v>19</v>
      </c>
      <c r="D1" s="9" t="s">
        <v>20</v>
      </c>
      <c r="E1" s="9" t="s">
        <v>21</v>
      </c>
      <c r="F1" s="9" t="s">
        <v>22</v>
      </c>
      <c r="G1" s="9" t="s">
        <v>46</v>
      </c>
      <c r="H1" s="9" t="s">
        <v>4</v>
      </c>
      <c r="I1" s="9" t="s">
        <v>5</v>
      </c>
      <c r="J1" s="9" t="s">
        <v>6</v>
      </c>
      <c r="K1" s="9" t="s">
        <v>23</v>
      </c>
      <c r="L1" s="9" t="s">
        <v>24</v>
      </c>
      <c r="M1" s="9" t="s">
        <v>25</v>
      </c>
      <c r="N1" s="9" t="s">
        <v>7</v>
      </c>
      <c r="O1" s="9" t="s">
        <v>48</v>
      </c>
    </row>
    <row r="2" spans="1:15" x14ac:dyDescent="0.25">
      <c r="A2" s="5"/>
      <c r="B2" s="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x14ac:dyDescent="0.25">
      <c r="A3" s="5" t="s">
        <v>239</v>
      </c>
      <c r="B3" s="5"/>
      <c r="C3" s="50" t="s">
        <v>240</v>
      </c>
      <c r="D3" s="50" t="s">
        <v>242</v>
      </c>
      <c r="E3" s="50" t="s">
        <v>240</v>
      </c>
      <c r="F3" s="50" t="s">
        <v>242</v>
      </c>
      <c r="G3" s="50" t="s">
        <v>245</v>
      </c>
      <c r="H3" s="50" t="s">
        <v>245</v>
      </c>
      <c r="I3" s="50" t="s">
        <v>243</v>
      </c>
      <c r="J3" s="50" t="s">
        <v>242</v>
      </c>
      <c r="K3" s="50" t="s">
        <v>243</v>
      </c>
      <c r="L3" s="50" t="s">
        <v>244</v>
      </c>
      <c r="M3" s="50" t="s">
        <v>244</v>
      </c>
      <c r="N3" s="50" t="s">
        <v>241</v>
      </c>
      <c r="O3" s="25"/>
    </row>
    <row r="4" spans="1:15" x14ac:dyDescent="0.25">
      <c r="A4" s="5" t="s">
        <v>246</v>
      </c>
      <c r="B4" s="5"/>
      <c r="C4" s="51">
        <v>20</v>
      </c>
      <c r="D4" s="51">
        <v>20</v>
      </c>
      <c r="E4" s="51">
        <v>20</v>
      </c>
      <c r="F4" s="51">
        <v>60</v>
      </c>
      <c r="G4" s="51">
        <v>40</v>
      </c>
      <c r="H4" s="51">
        <v>30</v>
      </c>
      <c r="I4" s="51">
        <v>40</v>
      </c>
      <c r="J4" s="51">
        <v>20</v>
      </c>
      <c r="K4" s="51">
        <v>60</v>
      </c>
      <c r="L4" s="51">
        <v>40</v>
      </c>
      <c r="M4" s="51">
        <v>60</v>
      </c>
      <c r="N4" s="51">
        <v>30</v>
      </c>
      <c r="O4" s="25"/>
    </row>
    <row r="5" spans="1:15" x14ac:dyDescent="0.25">
      <c r="A5" s="5" t="s">
        <v>247</v>
      </c>
      <c r="B5" s="5"/>
      <c r="C5" s="51">
        <v>10</v>
      </c>
      <c r="D5" s="51">
        <v>10</v>
      </c>
      <c r="E5" s="51">
        <v>10</v>
      </c>
      <c r="F5" s="51">
        <v>40</v>
      </c>
      <c r="G5" s="51">
        <v>10</v>
      </c>
      <c r="H5" s="51">
        <v>40</v>
      </c>
      <c r="I5" s="51">
        <v>10</v>
      </c>
      <c r="J5" s="51">
        <v>10</v>
      </c>
      <c r="K5" s="51">
        <v>40</v>
      </c>
      <c r="L5" s="51">
        <v>10</v>
      </c>
      <c r="M5" s="51">
        <v>40</v>
      </c>
      <c r="N5" s="51">
        <v>40</v>
      </c>
      <c r="O5" s="25"/>
    </row>
    <row r="6" spans="1:15" x14ac:dyDescent="0.25">
      <c r="A6" s="5"/>
      <c r="B6" s="5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25"/>
    </row>
    <row r="7" spans="1:15" x14ac:dyDescent="0.25">
      <c r="A7" s="17" t="s">
        <v>85</v>
      </c>
      <c r="B7" s="17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25">
      <c r="A8" s="5"/>
      <c r="B8" s="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5" x14ac:dyDescent="0.25">
      <c r="A9" s="1" t="s">
        <v>82</v>
      </c>
      <c r="B9" s="1" t="s">
        <v>69</v>
      </c>
      <c r="C9" s="2">
        <v>40.567399999999999</v>
      </c>
      <c r="D9" s="2">
        <v>2.2786000000000001E-2</v>
      </c>
      <c r="E9" s="2">
        <v>5.3302000000000002E-2</v>
      </c>
      <c r="F9" s="2">
        <v>5.2741999999999997E-2</v>
      </c>
      <c r="G9" s="2">
        <v>10.348599999999999</v>
      </c>
      <c r="H9" s="2">
        <v>0.15646299999999999</v>
      </c>
      <c r="I9" s="2">
        <v>48.963799999999999</v>
      </c>
      <c r="J9" s="2">
        <v>9.2179999999999998E-2</v>
      </c>
      <c r="K9" s="2">
        <v>7.5500000000000003E-3</v>
      </c>
      <c r="L9" s="2">
        <v>2.869E-3</v>
      </c>
      <c r="M9" s="2">
        <v>9.7359999999999999E-3</v>
      </c>
      <c r="N9" s="2">
        <v>0.37329299999999999</v>
      </c>
      <c r="O9" s="2">
        <v>100.651</v>
      </c>
    </row>
    <row r="10" spans="1:15" x14ac:dyDescent="0.25">
      <c r="A10" s="1" t="s">
        <v>82</v>
      </c>
      <c r="B10" s="1" t="s">
        <v>69</v>
      </c>
      <c r="C10" s="2">
        <v>40.893300000000004</v>
      </c>
      <c r="D10" s="2">
        <v>3.4951000000000003E-2</v>
      </c>
      <c r="E10" s="2">
        <v>4.5317999999999997E-2</v>
      </c>
      <c r="F10" s="2">
        <v>1.4515999999999999E-2</v>
      </c>
      <c r="G10" s="2">
        <v>10.352499999999999</v>
      </c>
      <c r="H10" s="2">
        <v>0.128272</v>
      </c>
      <c r="I10" s="2">
        <v>48.846299999999999</v>
      </c>
      <c r="J10" s="2">
        <v>7.8E-2</v>
      </c>
      <c r="K10" s="2">
        <v>7.4469999999999996E-3</v>
      </c>
      <c r="L10" s="2">
        <v>-4.7099999999999998E-3</v>
      </c>
      <c r="M10" s="2">
        <v>1.2821000000000001E-2</v>
      </c>
      <c r="N10" s="2">
        <v>0.351935</v>
      </c>
      <c r="O10" s="2">
        <v>100.761</v>
      </c>
    </row>
    <row r="11" spans="1:15" x14ac:dyDescent="0.25">
      <c r="A11" s="1" t="s">
        <v>82</v>
      </c>
      <c r="B11" s="1" t="s">
        <v>69</v>
      </c>
      <c r="C11" s="2">
        <v>40.856000000000002</v>
      </c>
      <c r="D11" s="2">
        <v>4.3800000000000002E-4</v>
      </c>
      <c r="E11" s="2">
        <v>4.7867E-2</v>
      </c>
      <c r="F11" s="2">
        <v>8.5290000000000001E-3</v>
      </c>
      <c r="G11" s="2">
        <v>10.123799999999999</v>
      </c>
      <c r="H11" s="2">
        <v>0.150311</v>
      </c>
      <c r="I11" s="2">
        <v>48.771599999999999</v>
      </c>
      <c r="J11" s="2">
        <v>9.1062000000000004E-2</v>
      </c>
      <c r="K11" s="2">
        <v>5.6740000000000002E-3</v>
      </c>
      <c r="L11" s="2">
        <v>1.043E-2</v>
      </c>
      <c r="M11" s="2">
        <v>1.1558000000000001E-2</v>
      </c>
      <c r="N11" s="2">
        <v>0.35581099999999999</v>
      </c>
      <c r="O11" s="2">
        <v>100.43300000000001</v>
      </c>
    </row>
    <row r="12" spans="1:15" x14ac:dyDescent="0.25">
      <c r="A12" s="5" t="s">
        <v>77</v>
      </c>
      <c r="B12" s="5" t="str">
        <f>B11</f>
        <v>std_day1_1</v>
      </c>
      <c r="C12" s="4">
        <f>AVERAGE(C9:C11)</f>
        <v>40.772233333333332</v>
      </c>
      <c r="D12" s="4">
        <f t="shared" ref="D12:N12" si="0">AVERAGE(D9:D11)</f>
        <v>1.9391666666666668E-2</v>
      </c>
      <c r="E12" s="4">
        <f t="shared" si="0"/>
        <v>4.8829000000000004E-2</v>
      </c>
      <c r="F12" s="4">
        <f t="shared" si="0"/>
        <v>2.5262333333333331E-2</v>
      </c>
      <c r="G12" s="4">
        <f t="shared" si="0"/>
        <v>10.274966666666666</v>
      </c>
      <c r="H12" s="4">
        <f t="shared" si="0"/>
        <v>0.1450153333333333</v>
      </c>
      <c r="I12" s="4">
        <f t="shared" si="0"/>
        <v>48.860566666666671</v>
      </c>
      <c r="J12" s="4">
        <f t="shared" si="0"/>
        <v>8.7080666666666653E-2</v>
      </c>
      <c r="K12" s="4">
        <f t="shared" si="0"/>
        <v>6.8903333333333342E-3</v>
      </c>
      <c r="L12" s="4">
        <f t="shared" si="0"/>
        <v>2.8629999999999997E-3</v>
      </c>
      <c r="M12" s="4">
        <f t="shared" si="0"/>
        <v>1.1371666666666667E-2</v>
      </c>
      <c r="N12" s="4">
        <f t="shared" si="0"/>
        <v>0.36034633333333338</v>
      </c>
      <c r="O12" s="4">
        <f>SUM(C12:N12)</f>
        <v>100.614817</v>
      </c>
    </row>
    <row r="13" spans="1:15" x14ac:dyDescent="0.25">
      <c r="A13" s="1"/>
      <c r="B13" s="1"/>
    </row>
    <row r="14" spans="1:15" x14ac:dyDescent="0.25">
      <c r="A14" s="1" t="s">
        <v>82</v>
      </c>
      <c r="B14" s="1" t="s">
        <v>70</v>
      </c>
      <c r="C14" s="2">
        <v>40.832500000000003</v>
      </c>
      <c r="D14" s="2">
        <v>3.0460000000000001E-3</v>
      </c>
      <c r="E14" s="2">
        <v>4.0634999999999998E-2</v>
      </c>
      <c r="F14" s="2">
        <v>3.8400999999999998E-2</v>
      </c>
      <c r="G14" s="2">
        <v>10.395899999999999</v>
      </c>
      <c r="H14" s="2">
        <v>0.16742699999999999</v>
      </c>
      <c r="I14" s="2">
        <v>48.800199999999997</v>
      </c>
      <c r="J14" s="2">
        <v>0.12792200000000001</v>
      </c>
      <c r="K14" s="2">
        <v>1.2067E-2</v>
      </c>
      <c r="L14" s="2">
        <v>-8.2900000000000005E-3</v>
      </c>
      <c r="M14" s="2">
        <v>1.9722E-2</v>
      </c>
      <c r="N14" s="2">
        <v>0.37362400000000001</v>
      </c>
      <c r="O14" s="2">
        <v>100.803</v>
      </c>
    </row>
    <row r="15" spans="1:15" x14ac:dyDescent="0.25">
      <c r="A15" s="1" t="s">
        <v>82</v>
      </c>
      <c r="B15" s="1" t="s">
        <v>70</v>
      </c>
      <c r="C15" s="2">
        <v>40.670099999999998</v>
      </c>
      <c r="D15" s="2">
        <v>5.9999999999999995E-4</v>
      </c>
      <c r="E15" s="2">
        <v>7.4122999999999994E-2</v>
      </c>
      <c r="F15" s="2">
        <v>2.1912000000000001E-2</v>
      </c>
      <c r="G15" s="2">
        <v>10.1342</v>
      </c>
      <c r="H15" s="2">
        <v>0.15406400000000001</v>
      </c>
      <c r="I15" s="2">
        <v>48.907299999999999</v>
      </c>
      <c r="J15" s="2">
        <v>0.14336499999999999</v>
      </c>
      <c r="K15" s="2">
        <v>3.039E-3</v>
      </c>
      <c r="L15" s="2">
        <v>1.575E-3</v>
      </c>
      <c r="M15" s="2">
        <v>1.4036E-2</v>
      </c>
      <c r="N15" s="2">
        <v>0.40230700000000003</v>
      </c>
      <c r="O15" s="2">
        <v>100.527</v>
      </c>
    </row>
    <row r="16" spans="1:15" x14ac:dyDescent="0.25">
      <c r="A16" s="5" t="s">
        <v>77</v>
      </c>
      <c r="B16" s="5" t="str">
        <f>B15</f>
        <v>std_day1_2</v>
      </c>
      <c r="C16" s="4">
        <f>AVERAGE(C14:C15)</f>
        <v>40.751300000000001</v>
      </c>
      <c r="D16" s="4">
        <f t="shared" ref="D16:N16" si="1">AVERAGE(D14:D15)</f>
        <v>1.823E-3</v>
      </c>
      <c r="E16" s="4">
        <f t="shared" si="1"/>
        <v>5.7378999999999999E-2</v>
      </c>
      <c r="F16" s="4">
        <f t="shared" si="1"/>
        <v>3.0156499999999999E-2</v>
      </c>
      <c r="G16" s="4">
        <f t="shared" si="1"/>
        <v>10.265049999999999</v>
      </c>
      <c r="H16" s="4">
        <f t="shared" si="1"/>
        <v>0.16074549999999999</v>
      </c>
      <c r="I16" s="4">
        <f t="shared" si="1"/>
        <v>48.853749999999998</v>
      </c>
      <c r="J16" s="4">
        <f t="shared" si="1"/>
        <v>0.1356435</v>
      </c>
      <c r="K16" s="4">
        <f t="shared" si="1"/>
        <v>7.5529999999999998E-3</v>
      </c>
      <c r="L16" s="4">
        <f t="shared" si="1"/>
        <v>-3.3575000000000002E-3</v>
      </c>
      <c r="M16" s="4">
        <f t="shared" si="1"/>
        <v>1.6878999999999998E-2</v>
      </c>
      <c r="N16" s="4">
        <f t="shared" si="1"/>
        <v>0.38796550000000002</v>
      </c>
      <c r="O16" s="4">
        <f>SUM(C16:N16)</f>
        <v>100.66488749999999</v>
      </c>
    </row>
    <row r="17" spans="1:15" x14ac:dyDescent="0.25">
      <c r="A17" s="1"/>
      <c r="B17" s="1"/>
    </row>
    <row r="18" spans="1:15" x14ac:dyDescent="0.25">
      <c r="A18" s="1" t="s">
        <v>82</v>
      </c>
      <c r="B18" s="1" t="s">
        <v>71</v>
      </c>
      <c r="C18" s="2">
        <v>40.694499999999998</v>
      </c>
      <c r="D18" s="2">
        <v>3.1501000000000001E-2</v>
      </c>
      <c r="E18" s="2">
        <v>6.5791000000000002E-2</v>
      </c>
      <c r="F18" s="2">
        <v>4.2136E-2</v>
      </c>
      <c r="G18" s="2">
        <v>10.396599999999999</v>
      </c>
      <c r="H18" s="2">
        <v>0.108165</v>
      </c>
      <c r="I18" s="2">
        <v>49.069800000000001</v>
      </c>
      <c r="J18" s="2">
        <v>0.123769</v>
      </c>
      <c r="K18" s="2">
        <v>1.4337000000000001E-2</v>
      </c>
      <c r="L18" s="2">
        <v>7.1269999999999997E-3</v>
      </c>
      <c r="M18" s="2">
        <v>4.241E-3</v>
      </c>
      <c r="N18" s="2">
        <v>0.38158300000000001</v>
      </c>
      <c r="O18" s="2">
        <v>100.94</v>
      </c>
    </row>
    <row r="19" spans="1:15" x14ac:dyDescent="0.25">
      <c r="A19" s="1" t="s">
        <v>82</v>
      </c>
      <c r="B19" s="1" t="s">
        <v>71</v>
      </c>
      <c r="C19" s="2">
        <v>40.9313</v>
      </c>
      <c r="D19" s="2">
        <v>-1.6789999999999999E-2</v>
      </c>
      <c r="E19" s="2">
        <v>2.2506999999999999E-2</v>
      </c>
      <c r="F19" s="2">
        <v>2.4604999999999998E-2</v>
      </c>
      <c r="G19" s="2">
        <v>10.508100000000001</v>
      </c>
      <c r="H19" s="2">
        <v>0.149483</v>
      </c>
      <c r="I19" s="2">
        <v>48.997199999999999</v>
      </c>
      <c r="J19" s="2">
        <v>8.4071999999999994E-2</v>
      </c>
      <c r="K19" s="2">
        <v>1.3106E-2</v>
      </c>
      <c r="L19" s="2">
        <v>2.3909999999999999E-3</v>
      </c>
      <c r="M19" s="2">
        <v>1.0821000000000001E-2</v>
      </c>
      <c r="N19" s="2">
        <v>0.35561399999999999</v>
      </c>
      <c r="O19" s="2">
        <v>101.08199999999999</v>
      </c>
    </row>
    <row r="20" spans="1:15" x14ac:dyDescent="0.25">
      <c r="A20" s="1" t="s">
        <v>82</v>
      </c>
      <c r="B20" s="1" t="s">
        <v>71</v>
      </c>
      <c r="C20" s="2">
        <v>41.001600000000003</v>
      </c>
      <c r="D20" s="2">
        <v>-5.3400000000000003E-2</v>
      </c>
      <c r="E20" s="2">
        <v>6.7691000000000001E-2</v>
      </c>
      <c r="F20" s="2">
        <v>1.4423E-2</v>
      </c>
      <c r="G20" s="2">
        <v>10.4245</v>
      </c>
      <c r="H20" s="2">
        <v>0.148705</v>
      </c>
      <c r="I20" s="2">
        <v>49.218200000000003</v>
      </c>
      <c r="J20" s="2">
        <v>0.13214999999999999</v>
      </c>
      <c r="K20" s="2">
        <v>6.391E-3</v>
      </c>
      <c r="L20" s="2">
        <v>5.9430000000000004E-3</v>
      </c>
      <c r="M20" s="2">
        <v>1.2296E-2</v>
      </c>
      <c r="N20" s="2">
        <v>0.34637299999999999</v>
      </c>
      <c r="O20" s="2">
        <v>101.325</v>
      </c>
    </row>
    <row r="21" spans="1:15" x14ac:dyDescent="0.25">
      <c r="A21" s="5" t="s">
        <v>77</v>
      </c>
      <c r="B21" s="5" t="str">
        <f>B20</f>
        <v>std_day1_3</v>
      </c>
      <c r="C21" s="4">
        <f>AVERAGE(C18:C20)</f>
        <v>40.875799999999998</v>
      </c>
      <c r="D21" s="4">
        <f t="shared" ref="D21:N21" si="2">AVERAGE(D18:D20)</f>
        <v>-1.2896333333333334E-2</v>
      </c>
      <c r="E21" s="4">
        <f t="shared" si="2"/>
        <v>5.1996333333333332E-2</v>
      </c>
      <c r="F21" s="4">
        <f t="shared" si="2"/>
        <v>2.7054666666666668E-2</v>
      </c>
      <c r="G21" s="4">
        <f t="shared" si="2"/>
        <v>10.443066666666667</v>
      </c>
      <c r="H21" s="4">
        <f t="shared" si="2"/>
        <v>0.13545099999999999</v>
      </c>
      <c r="I21" s="4">
        <f t="shared" si="2"/>
        <v>49.095066666666668</v>
      </c>
      <c r="J21" s="4">
        <f t="shared" si="2"/>
        <v>0.11333033333333332</v>
      </c>
      <c r="K21" s="4">
        <f t="shared" si="2"/>
        <v>1.1278000000000002E-2</v>
      </c>
      <c r="L21" s="4">
        <f t="shared" si="2"/>
        <v>5.1536666666666666E-3</v>
      </c>
      <c r="M21" s="4">
        <f t="shared" si="2"/>
        <v>9.1193333333333335E-3</v>
      </c>
      <c r="N21" s="4">
        <f t="shared" si="2"/>
        <v>0.36118999999999996</v>
      </c>
      <c r="O21" s="4">
        <f>SUM(C21:N21)</f>
        <v>101.11561033333335</v>
      </c>
    </row>
    <row r="22" spans="1:15" x14ac:dyDescent="0.25">
      <c r="A22" s="1"/>
      <c r="B22" s="1"/>
    </row>
    <row r="23" spans="1:15" x14ac:dyDescent="0.25">
      <c r="A23" s="13" t="s">
        <v>78</v>
      </c>
      <c r="B23" s="13"/>
      <c r="C23" s="19">
        <f>AVERAGE(C9:C11,C14:C15,C18:C20)</f>
        <v>40.805837500000003</v>
      </c>
      <c r="D23" s="19">
        <f t="shared" ref="D23:N23" si="3">AVERAGE(D9:D11,D14:D15,D18:D20)</f>
        <v>2.8915000000000017E-3</v>
      </c>
      <c r="E23" s="19">
        <f t="shared" si="3"/>
        <v>5.2154249999999999E-2</v>
      </c>
      <c r="F23" s="19">
        <f t="shared" si="3"/>
        <v>2.7157999999999998E-2</v>
      </c>
      <c r="G23" s="19">
        <f t="shared" si="3"/>
        <v>10.335524999999999</v>
      </c>
      <c r="H23" s="19">
        <f t="shared" si="3"/>
        <v>0.14536125</v>
      </c>
      <c r="I23" s="19">
        <f t="shared" si="3"/>
        <v>48.946800000000003</v>
      </c>
      <c r="J23" s="19">
        <f t="shared" si="3"/>
        <v>0.109065</v>
      </c>
      <c r="K23" s="19">
        <f t="shared" si="3"/>
        <v>8.701374999999999E-3</v>
      </c>
      <c r="L23" s="19">
        <f t="shared" si="3"/>
        <v>2.166875E-3</v>
      </c>
      <c r="M23" s="19">
        <f t="shared" si="3"/>
        <v>1.1903874999999998E-2</v>
      </c>
      <c r="N23" s="19">
        <f t="shared" si="3"/>
        <v>0.36756749999999999</v>
      </c>
      <c r="O23" s="19">
        <f>SUM(C23:N23)</f>
        <v>100.81513212500002</v>
      </c>
    </row>
    <row r="24" spans="1:15" x14ac:dyDescent="0.25">
      <c r="A24" s="14" t="s">
        <v>79</v>
      </c>
      <c r="B24" s="14"/>
      <c r="C24" s="20">
        <v>40.74</v>
      </c>
      <c r="D24" s="20">
        <v>6.7000000000000002E-3</v>
      </c>
      <c r="E24" s="20">
        <v>4.6199999999999998E-2</v>
      </c>
      <c r="F24" s="20">
        <v>1.8200000000000001E-2</v>
      </c>
      <c r="G24" s="20">
        <v>10.17</v>
      </c>
      <c r="H24" s="20">
        <v>0.14449999999999999</v>
      </c>
      <c r="I24" s="20">
        <v>48.79</v>
      </c>
      <c r="J24" s="20">
        <v>9.6199999999999994E-2</v>
      </c>
      <c r="K24" s="20">
        <v>1.7399999999999999E-2</v>
      </c>
      <c r="L24" s="20"/>
      <c r="M24" s="20">
        <v>1.5100000000000001E-2</v>
      </c>
      <c r="N24" s="20">
        <v>0.35909999999999997</v>
      </c>
      <c r="O24" s="20">
        <v>100.43</v>
      </c>
    </row>
    <row r="25" spans="1:15" x14ac:dyDescent="0.25">
      <c r="A25" s="18" t="s">
        <v>80</v>
      </c>
      <c r="B25" s="18"/>
      <c r="C25" s="21">
        <f>((C23/C24)-1)*100</f>
        <v>0.16160407461953685</v>
      </c>
      <c r="D25" s="21">
        <f t="shared" ref="D25:N25" si="4">((D23/D24)-1)*100</f>
        <v>-56.843283582089519</v>
      </c>
      <c r="E25" s="21">
        <f t="shared" si="4"/>
        <v>12.887987012987011</v>
      </c>
      <c r="F25" s="21">
        <f t="shared" si="4"/>
        <v>49.219780219780198</v>
      </c>
      <c r="G25" s="21">
        <f t="shared" si="4"/>
        <v>1.6275811209439439</v>
      </c>
      <c r="H25" s="21">
        <f t="shared" si="4"/>
        <v>0.59602076124567471</v>
      </c>
      <c r="I25" s="21">
        <f t="shared" si="4"/>
        <v>0.3213773314203916</v>
      </c>
      <c r="J25" s="21">
        <f t="shared" si="4"/>
        <v>13.373180873180868</v>
      </c>
      <c r="K25" s="21">
        <f t="shared" si="4"/>
        <v>-49.992097701149433</v>
      </c>
      <c r="L25" s="21"/>
      <c r="M25" s="21">
        <f t="shared" si="4"/>
        <v>-21.166390728476834</v>
      </c>
      <c r="N25" s="21">
        <f t="shared" si="4"/>
        <v>2.3579782790309256</v>
      </c>
      <c r="O25" s="21"/>
    </row>
    <row r="26" spans="1:15" x14ac:dyDescent="0.25">
      <c r="A26" s="1"/>
      <c r="B26" s="1"/>
    </row>
    <row r="27" spans="1:15" x14ac:dyDescent="0.25">
      <c r="A27" s="1"/>
      <c r="B27" s="1"/>
    </row>
    <row r="28" spans="1:15" x14ac:dyDescent="0.25">
      <c r="A28" s="17" t="s">
        <v>83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</row>
    <row r="29" spans="1:15" x14ac:dyDescent="0.25">
      <c r="A29" s="1"/>
      <c r="B29" s="1"/>
    </row>
    <row r="30" spans="1:15" x14ac:dyDescent="0.25">
      <c r="A30" s="1" t="s">
        <v>83</v>
      </c>
      <c r="B30" s="1" t="s">
        <v>69</v>
      </c>
      <c r="C30" s="2">
        <v>55.029400000000003</v>
      </c>
      <c r="D30" s="2">
        <v>-6.5700000000000003E-3</v>
      </c>
      <c r="E30" s="2">
        <v>0.58896300000000001</v>
      </c>
      <c r="F30" s="2">
        <v>-1.3180000000000001E-2</v>
      </c>
      <c r="G30" s="2">
        <v>0.580542</v>
      </c>
      <c r="H30" s="2">
        <v>6.9397E-2</v>
      </c>
      <c r="I30" s="2">
        <v>17.978100000000001</v>
      </c>
      <c r="J30" s="2">
        <v>25.750900000000001</v>
      </c>
      <c r="K30" s="2">
        <v>0.14577200000000001</v>
      </c>
      <c r="L30" s="2">
        <v>2.4380000000000001E-3</v>
      </c>
      <c r="M30" s="2">
        <v>2.2164E-2</v>
      </c>
      <c r="N30" s="2">
        <v>-3.3899999999999998E-3</v>
      </c>
      <c r="O30" s="2">
        <v>100.145</v>
      </c>
    </row>
    <row r="31" spans="1:15" x14ac:dyDescent="0.25">
      <c r="A31" s="1" t="s">
        <v>83</v>
      </c>
      <c r="B31" s="1" t="s">
        <v>69</v>
      </c>
      <c r="C31" s="2">
        <v>55.2</v>
      </c>
      <c r="D31" s="2">
        <v>2.6967000000000001E-2</v>
      </c>
      <c r="E31" s="2">
        <v>0.57796800000000004</v>
      </c>
      <c r="F31" s="2">
        <v>-1.7270000000000001E-2</v>
      </c>
      <c r="G31" s="2">
        <v>0.64288999999999996</v>
      </c>
      <c r="H31" s="2">
        <v>5.2246000000000001E-2</v>
      </c>
      <c r="I31" s="2">
        <v>17.846499999999999</v>
      </c>
      <c r="J31" s="2">
        <v>25.520199999999999</v>
      </c>
      <c r="K31" s="2">
        <v>0.154029</v>
      </c>
      <c r="L31" s="2">
        <v>-1.1999999999999999E-3</v>
      </c>
      <c r="M31" s="2">
        <v>5.0489999999999997E-3</v>
      </c>
      <c r="N31" s="2">
        <v>-4.4400000000000004E-3</v>
      </c>
      <c r="O31" s="2">
        <v>100.003</v>
      </c>
    </row>
    <row r="32" spans="1:15" x14ac:dyDescent="0.25">
      <c r="A32" s="1" t="s">
        <v>83</v>
      </c>
      <c r="B32" s="1" t="s">
        <v>69</v>
      </c>
      <c r="C32" s="2">
        <v>55.205100000000002</v>
      </c>
      <c r="D32" s="2">
        <v>3.7796000000000003E-2</v>
      </c>
      <c r="E32" s="2">
        <v>0.56961399999999995</v>
      </c>
      <c r="F32" s="2">
        <v>-5.28E-3</v>
      </c>
      <c r="G32" s="2">
        <v>0.64016300000000004</v>
      </c>
      <c r="H32" s="2">
        <v>5.1879000000000002E-2</v>
      </c>
      <c r="I32" s="2">
        <v>17.857299999999999</v>
      </c>
      <c r="J32" s="2">
        <v>25.882999999999999</v>
      </c>
      <c r="K32" s="2">
        <v>0.15778300000000001</v>
      </c>
      <c r="L32" s="2">
        <v>1.413E-3</v>
      </c>
      <c r="M32" s="2">
        <v>9.2840000000000006E-3</v>
      </c>
      <c r="N32" s="2">
        <v>1.0290000000000001E-2</v>
      </c>
      <c r="O32" s="2">
        <v>100.41800000000001</v>
      </c>
    </row>
    <row r="33" spans="1:15" x14ac:dyDescent="0.25">
      <c r="A33" s="5" t="s">
        <v>77</v>
      </c>
      <c r="B33" s="5" t="str">
        <f>B32</f>
        <v>std_day1_1</v>
      </c>
      <c r="C33" s="4">
        <f>AVERAGE(C30:C32)</f>
        <v>55.144833333333338</v>
      </c>
      <c r="D33" s="4">
        <f t="shared" ref="D33:N33" si="5">AVERAGE(D30:D32)</f>
        <v>1.9397666666666671E-2</v>
      </c>
      <c r="E33" s="4">
        <f t="shared" si="5"/>
        <v>0.5788483333333333</v>
      </c>
      <c r="F33" s="4">
        <f t="shared" si="5"/>
        <v>-1.1909999999999999E-2</v>
      </c>
      <c r="G33" s="4">
        <f t="shared" si="5"/>
        <v>0.6211983333333333</v>
      </c>
      <c r="H33" s="4">
        <f t="shared" si="5"/>
        <v>5.7840666666666672E-2</v>
      </c>
      <c r="I33" s="4">
        <f t="shared" si="5"/>
        <v>17.893966666666667</v>
      </c>
      <c r="J33" s="4">
        <f t="shared" si="5"/>
        <v>25.718033333333334</v>
      </c>
      <c r="K33" s="4">
        <f t="shared" si="5"/>
        <v>0.152528</v>
      </c>
      <c r="L33" s="4">
        <f t="shared" si="5"/>
        <v>8.8366666666666671E-4</v>
      </c>
      <c r="M33" s="4">
        <f t="shared" si="5"/>
        <v>1.2165666666666667E-2</v>
      </c>
      <c r="N33" s="4">
        <f t="shared" si="5"/>
        <v>8.2000000000000009E-4</v>
      </c>
      <c r="O33" s="4">
        <f>SUM(C33:N33)</f>
        <v>100.18860566666667</v>
      </c>
    </row>
    <row r="34" spans="1:15" x14ac:dyDescent="0.25">
      <c r="A34" s="1"/>
      <c r="B34" s="1"/>
    </row>
    <row r="35" spans="1:15" x14ac:dyDescent="0.25">
      <c r="A35" s="1" t="s">
        <v>83</v>
      </c>
      <c r="B35" s="1" t="s">
        <v>70</v>
      </c>
      <c r="C35" s="2">
        <v>55.537599999999998</v>
      </c>
      <c r="D35" s="2">
        <v>-1.48E-3</v>
      </c>
      <c r="E35" s="2">
        <v>0.56889299999999998</v>
      </c>
      <c r="F35" s="2">
        <v>-6.3400000000000001E-3</v>
      </c>
      <c r="G35" s="2">
        <v>0.58530700000000002</v>
      </c>
      <c r="H35" s="2">
        <v>7.4837000000000001E-2</v>
      </c>
      <c r="I35" s="2">
        <v>17.785900000000002</v>
      </c>
      <c r="J35" s="2">
        <v>25.5182</v>
      </c>
      <c r="K35" s="2">
        <v>0.15618199999999999</v>
      </c>
      <c r="L35" s="2">
        <v>7.2499999999999995E-4</v>
      </c>
      <c r="M35" s="2">
        <v>2.4320999999999999E-2</v>
      </c>
      <c r="N35" s="2">
        <v>7.8799999999999996E-4</v>
      </c>
      <c r="O35" s="2">
        <v>100.245</v>
      </c>
    </row>
    <row r="36" spans="1:15" x14ac:dyDescent="0.25">
      <c r="A36" s="1" t="s">
        <v>83</v>
      </c>
      <c r="B36" s="1" t="s">
        <v>70</v>
      </c>
      <c r="C36" s="2">
        <v>55.044899999999998</v>
      </c>
      <c r="D36" s="2">
        <v>5.3111999999999999E-2</v>
      </c>
      <c r="E36" s="2">
        <v>0.60526199999999997</v>
      </c>
      <c r="F36" s="2">
        <v>-9.0000000000000006E-5</v>
      </c>
      <c r="G36" s="2">
        <v>0.62988</v>
      </c>
      <c r="H36" s="2">
        <v>6.0247000000000002E-2</v>
      </c>
      <c r="I36" s="2">
        <v>17.798999999999999</v>
      </c>
      <c r="J36" s="2">
        <v>25.781400000000001</v>
      </c>
      <c r="K36" s="2">
        <v>0.14740800000000001</v>
      </c>
      <c r="L36" s="2">
        <v>-1.08E-3</v>
      </c>
      <c r="M36" s="2">
        <v>1.34E-2</v>
      </c>
      <c r="N36" s="2">
        <v>9.3419999999999996E-3</v>
      </c>
      <c r="O36" s="2">
        <v>100.143</v>
      </c>
    </row>
    <row r="37" spans="1:15" x14ac:dyDescent="0.25">
      <c r="A37" s="5" t="s">
        <v>77</v>
      </c>
      <c r="B37" s="5" t="str">
        <f>B36</f>
        <v>std_day1_2</v>
      </c>
      <c r="C37" s="4">
        <f>AVERAGE(C35:C36)</f>
        <v>55.291249999999998</v>
      </c>
      <c r="D37" s="4">
        <f t="shared" ref="D37:N37" si="6">AVERAGE(D35:D36)</f>
        <v>2.5815999999999999E-2</v>
      </c>
      <c r="E37" s="4">
        <f t="shared" si="6"/>
        <v>0.58707749999999992</v>
      </c>
      <c r="F37" s="4">
        <f t="shared" si="6"/>
        <v>-3.215E-3</v>
      </c>
      <c r="G37" s="4">
        <f t="shared" si="6"/>
        <v>0.60759350000000001</v>
      </c>
      <c r="H37" s="4">
        <f t="shared" si="6"/>
        <v>6.7542000000000005E-2</v>
      </c>
      <c r="I37" s="4">
        <f t="shared" si="6"/>
        <v>17.792450000000002</v>
      </c>
      <c r="J37" s="4">
        <f t="shared" si="6"/>
        <v>25.649799999999999</v>
      </c>
      <c r="K37" s="4">
        <f t="shared" si="6"/>
        <v>0.15179500000000001</v>
      </c>
      <c r="L37" s="4">
        <f t="shared" si="6"/>
        <v>-1.7750000000000003E-4</v>
      </c>
      <c r="M37" s="4">
        <f t="shared" si="6"/>
        <v>1.8860499999999999E-2</v>
      </c>
      <c r="N37" s="4">
        <f t="shared" si="6"/>
        <v>5.0650000000000001E-3</v>
      </c>
      <c r="O37" s="4">
        <f>SUM(C37:N37)</f>
        <v>100.19385700000001</v>
      </c>
    </row>
    <row r="38" spans="1:15" x14ac:dyDescent="0.25">
      <c r="A38" s="1"/>
      <c r="B38" s="1"/>
    </row>
    <row r="39" spans="1:15" x14ac:dyDescent="0.25">
      <c r="A39" s="1" t="s">
        <v>83</v>
      </c>
      <c r="B39" s="1" t="s">
        <v>71</v>
      </c>
      <c r="C39" s="2">
        <v>56.030299999999997</v>
      </c>
      <c r="D39" s="2">
        <v>9.5209999999999999E-3</v>
      </c>
      <c r="E39" s="2">
        <v>0.57882299999999998</v>
      </c>
      <c r="F39" s="2">
        <v>-1.789E-2</v>
      </c>
      <c r="G39" s="2">
        <v>0.60999800000000004</v>
      </c>
      <c r="H39" s="2">
        <v>7.6846999999999999E-2</v>
      </c>
      <c r="I39" s="2">
        <v>18.1419</v>
      </c>
      <c r="J39" s="2">
        <v>25.541</v>
      </c>
      <c r="K39" s="2">
        <v>0.15085299999999999</v>
      </c>
      <c r="L39" s="2">
        <v>3.2369999999999999E-3</v>
      </c>
      <c r="M39" s="2">
        <v>7.2859999999999999E-3</v>
      </c>
      <c r="N39" s="2">
        <v>-1.536E-2</v>
      </c>
      <c r="O39" s="2">
        <v>101.117</v>
      </c>
    </row>
    <row r="40" spans="1:15" x14ac:dyDescent="0.25">
      <c r="A40" s="1" t="s">
        <v>83</v>
      </c>
      <c r="B40" s="1" t="s">
        <v>71</v>
      </c>
      <c r="C40" s="2">
        <v>55.7851</v>
      </c>
      <c r="D40" s="2">
        <v>3.4533000000000001E-2</v>
      </c>
      <c r="E40" s="2">
        <v>0.57422799999999996</v>
      </c>
      <c r="F40" s="2">
        <v>-8.77E-3</v>
      </c>
      <c r="G40" s="2">
        <v>0.63494700000000004</v>
      </c>
      <c r="H40" s="2">
        <v>7.1221000000000007E-2</v>
      </c>
      <c r="I40" s="2">
        <v>18.2501</v>
      </c>
      <c r="J40" s="2">
        <v>26.065000000000001</v>
      </c>
      <c r="K40" s="2">
        <v>0.15529299999999999</v>
      </c>
      <c r="L40" s="2">
        <v>-2.2499999999999998E-3</v>
      </c>
      <c r="M40" s="2">
        <v>1.0092E-2</v>
      </c>
      <c r="N40" s="2">
        <v>9.2029999999999994E-3</v>
      </c>
      <c r="O40" s="2">
        <v>101.57899999999999</v>
      </c>
    </row>
    <row r="41" spans="1:15" x14ac:dyDescent="0.25">
      <c r="A41" s="1" t="s">
        <v>83</v>
      </c>
      <c r="B41" s="1" t="s">
        <v>71</v>
      </c>
      <c r="C41" s="2">
        <v>55.594099999999997</v>
      </c>
      <c r="D41" s="2">
        <v>2.4642000000000001E-2</v>
      </c>
      <c r="E41" s="2">
        <v>0.52416099999999999</v>
      </c>
      <c r="F41" s="2">
        <v>-9.8300000000000002E-3</v>
      </c>
      <c r="G41" s="2">
        <v>0.61975899999999995</v>
      </c>
      <c r="H41" s="2">
        <v>7.0046999999999998E-2</v>
      </c>
      <c r="I41" s="2">
        <v>18.224399999999999</v>
      </c>
      <c r="J41" s="2">
        <v>25.608499999999999</v>
      </c>
      <c r="K41" s="2">
        <v>0.13509499999999999</v>
      </c>
      <c r="L41" s="2">
        <v>3.4259999999999998E-3</v>
      </c>
      <c r="M41" s="2">
        <v>1.5540999999999999E-2</v>
      </c>
      <c r="N41" s="2">
        <v>1.0252000000000001E-2</v>
      </c>
      <c r="O41" s="2">
        <v>100.82</v>
      </c>
    </row>
    <row r="42" spans="1:15" x14ac:dyDescent="0.25">
      <c r="A42" s="5" t="s">
        <v>77</v>
      </c>
      <c r="B42" s="5" t="str">
        <f>B41</f>
        <v>std_day1_3</v>
      </c>
      <c r="C42" s="4">
        <f>AVERAGE(C39:C41)</f>
        <v>55.803166666666662</v>
      </c>
      <c r="D42" s="4">
        <f t="shared" ref="D42:N42" si="7">AVERAGE(D39:D41)</f>
        <v>2.2898666666666668E-2</v>
      </c>
      <c r="E42" s="4">
        <f t="shared" si="7"/>
        <v>0.5590706666666666</v>
      </c>
      <c r="F42" s="4">
        <f t="shared" si="7"/>
        <v>-1.2163333333333333E-2</v>
      </c>
      <c r="G42" s="4">
        <f t="shared" si="7"/>
        <v>0.62156800000000001</v>
      </c>
      <c r="H42" s="4">
        <f t="shared" si="7"/>
        <v>7.2705000000000006E-2</v>
      </c>
      <c r="I42" s="4">
        <f t="shared" si="7"/>
        <v>18.205466666666666</v>
      </c>
      <c r="J42" s="4">
        <f t="shared" si="7"/>
        <v>25.738166666666668</v>
      </c>
      <c r="K42" s="4">
        <f t="shared" si="7"/>
        <v>0.14708033333333334</v>
      </c>
      <c r="L42" s="4">
        <f t="shared" si="7"/>
        <v>1.4710000000000001E-3</v>
      </c>
      <c r="M42" s="4">
        <f t="shared" si="7"/>
        <v>1.0973000000000002E-2</v>
      </c>
      <c r="N42" s="4">
        <f t="shared" si="7"/>
        <v>1.3649999999999999E-3</v>
      </c>
      <c r="O42" s="4">
        <f>SUM(C42:N42)</f>
        <v>101.17176833333335</v>
      </c>
    </row>
    <row r="43" spans="1:15" x14ac:dyDescent="0.25">
      <c r="A43" s="1"/>
      <c r="B43" s="1"/>
    </row>
    <row r="44" spans="1:15" x14ac:dyDescent="0.25">
      <c r="A44" s="1" t="s">
        <v>83</v>
      </c>
      <c r="B44" s="1" t="s">
        <v>73</v>
      </c>
      <c r="C44" s="2">
        <v>55.279000000000003</v>
      </c>
      <c r="D44" s="2">
        <v>3.0279999999999999E-3</v>
      </c>
      <c r="E44" s="2">
        <v>0.46581</v>
      </c>
      <c r="F44" s="2">
        <v>-1.8610000000000002E-2</v>
      </c>
      <c r="G44" s="2">
        <v>0.62251599999999996</v>
      </c>
      <c r="H44" s="2">
        <v>6.1887999999999999E-2</v>
      </c>
      <c r="I44" s="2">
        <v>17.796700000000001</v>
      </c>
      <c r="J44" s="2">
        <v>26.1525</v>
      </c>
      <c r="K44" s="2">
        <v>0.15166499999999999</v>
      </c>
      <c r="L44" s="2">
        <v>-5.2199999999999998E-3</v>
      </c>
      <c r="M44" s="2">
        <v>1.1922E-2</v>
      </c>
      <c r="N44" s="2">
        <v>-2.4160000000000001E-2</v>
      </c>
      <c r="O44" s="2">
        <v>100.497</v>
      </c>
    </row>
    <row r="45" spans="1:15" x14ac:dyDescent="0.25">
      <c r="A45" s="1" t="s">
        <v>83</v>
      </c>
      <c r="B45" s="1" t="s">
        <v>73</v>
      </c>
      <c r="C45" s="2">
        <v>55.375500000000002</v>
      </c>
      <c r="D45" s="2">
        <v>3.6046000000000002E-2</v>
      </c>
      <c r="E45" s="2">
        <v>0.522536</v>
      </c>
      <c r="F45" s="2">
        <v>-7.2300000000000003E-3</v>
      </c>
      <c r="G45" s="2">
        <v>0.64148499999999997</v>
      </c>
      <c r="H45" s="2">
        <v>5.8464000000000002E-2</v>
      </c>
      <c r="I45" s="2">
        <v>17.93</v>
      </c>
      <c r="J45" s="2">
        <v>26.2971</v>
      </c>
      <c r="K45" s="2">
        <v>0.160276</v>
      </c>
      <c r="L45" s="2">
        <v>2.9020000000000001E-3</v>
      </c>
      <c r="M45" s="2">
        <v>1.4154999999999999E-2</v>
      </c>
      <c r="N45" s="2">
        <v>-5.77E-3</v>
      </c>
      <c r="O45" s="2">
        <v>101.02500000000001</v>
      </c>
    </row>
    <row r="46" spans="1:15" x14ac:dyDescent="0.25">
      <c r="A46" s="1" t="s">
        <v>83</v>
      </c>
      <c r="B46" s="1" t="s">
        <v>73</v>
      </c>
      <c r="C46" s="2">
        <v>55.673000000000002</v>
      </c>
      <c r="D46" s="2">
        <v>5.2919000000000001E-2</v>
      </c>
      <c r="E46" s="2">
        <v>0.52850900000000001</v>
      </c>
      <c r="F46" s="2">
        <v>6.9719999999999999E-3</v>
      </c>
      <c r="G46" s="2">
        <v>0.627807</v>
      </c>
      <c r="H46" s="2">
        <v>7.5950000000000004E-2</v>
      </c>
      <c r="I46" s="2">
        <v>17.8949</v>
      </c>
      <c r="J46" s="2">
        <v>25.915099999999999</v>
      </c>
      <c r="K46" s="2">
        <v>0.172958</v>
      </c>
      <c r="L46" s="2">
        <v>3.3890000000000001E-3</v>
      </c>
      <c r="M46" s="2">
        <v>1.2063000000000001E-2</v>
      </c>
      <c r="N46" s="2">
        <v>9.0469999999999995E-3</v>
      </c>
      <c r="O46" s="2">
        <v>100.973</v>
      </c>
    </row>
    <row r="47" spans="1:15" x14ac:dyDescent="0.25">
      <c r="A47" s="5" t="s">
        <v>77</v>
      </c>
      <c r="B47" s="5" t="str">
        <f>B46</f>
        <v>std_day2_1</v>
      </c>
      <c r="C47" s="4">
        <f t="shared" ref="C47:N47" si="8">AVERAGE(C44:C46)</f>
        <v>55.442500000000003</v>
      </c>
      <c r="D47" s="4">
        <f t="shared" si="8"/>
        <v>3.0664333333333335E-2</v>
      </c>
      <c r="E47" s="4">
        <f t="shared" si="8"/>
        <v>0.50561833333333339</v>
      </c>
      <c r="F47" s="4">
        <f t="shared" si="8"/>
        <v>-6.2893333333333343E-3</v>
      </c>
      <c r="G47" s="4">
        <f t="shared" si="8"/>
        <v>0.63060266666666664</v>
      </c>
      <c r="H47" s="4">
        <f t="shared" si="8"/>
        <v>6.5434000000000006E-2</v>
      </c>
      <c r="I47" s="4">
        <f t="shared" si="8"/>
        <v>17.873866666666668</v>
      </c>
      <c r="J47" s="4">
        <f t="shared" si="8"/>
        <v>26.121566666666666</v>
      </c>
      <c r="K47" s="4">
        <f t="shared" si="8"/>
        <v>0.161633</v>
      </c>
      <c r="L47" s="4">
        <f t="shared" si="8"/>
        <v>3.5700000000000011E-4</v>
      </c>
      <c r="M47" s="4">
        <f t="shared" si="8"/>
        <v>1.2713333333333333E-2</v>
      </c>
      <c r="N47" s="4">
        <f t="shared" si="8"/>
        <v>-6.961000000000001E-3</v>
      </c>
      <c r="O47" s="4">
        <f>SUM(C47:N47)</f>
        <v>100.83170566666666</v>
      </c>
    </row>
    <row r="48" spans="1:15" x14ac:dyDescent="0.25">
      <c r="A48" s="1"/>
      <c r="B48" s="1"/>
    </row>
    <row r="49" spans="1:15" x14ac:dyDescent="0.25">
      <c r="A49" s="1" t="s">
        <v>83</v>
      </c>
      <c r="B49" s="1" t="s">
        <v>74</v>
      </c>
      <c r="C49" s="2">
        <v>55.153300000000002</v>
      </c>
      <c r="D49" s="2">
        <v>-3.7200000000000002E-3</v>
      </c>
      <c r="E49" s="2">
        <v>0.53504399999999996</v>
      </c>
      <c r="F49" s="2">
        <v>2.3396E-2</v>
      </c>
      <c r="G49" s="2">
        <v>0.69200300000000003</v>
      </c>
      <c r="H49" s="2">
        <v>6.6004999999999994E-2</v>
      </c>
      <c r="I49" s="2">
        <v>18.136500000000002</v>
      </c>
      <c r="J49" s="2">
        <v>25.752500000000001</v>
      </c>
      <c r="K49" s="2">
        <v>0.139127</v>
      </c>
      <c r="L49" s="2">
        <v>2.735E-3</v>
      </c>
      <c r="M49" s="2">
        <v>1.1783999999999999E-2</v>
      </c>
      <c r="N49" s="2">
        <v>-6.62E-3</v>
      </c>
      <c r="O49" s="2">
        <v>100.502</v>
      </c>
    </row>
    <row r="50" spans="1:15" x14ac:dyDescent="0.25">
      <c r="A50" s="1" t="s">
        <v>83</v>
      </c>
      <c r="B50" s="1" t="s">
        <v>74</v>
      </c>
      <c r="C50" s="2">
        <v>55.4011</v>
      </c>
      <c r="D50" s="2">
        <v>-1.397E-2</v>
      </c>
      <c r="E50" s="2">
        <v>0.54888899999999996</v>
      </c>
      <c r="F50" s="2">
        <v>-1.0919999999999999E-2</v>
      </c>
      <c r="G50" s="2">
        <v>0.61856100000000003</v>
      </c>
      <c r="H50" s="2">
        <v>5.3913000000000003E-2</v>
      </c>
      <c r="I50" s="2">
        <v>18.131900000000002</v>
      </c>
      <c r="J50" s="2">
        <v>25.622499999999999</v>
      </c>
      <c r="K50" s="2">
        <v>0.15456500000000001</v>
      </c>
      <c r="L50" s="2">
        <v>7.3940000000000004E-3</v>
      </c>
      <c r="M50" s="2">
        <v>1.7527999999999998E-2</v>
      </c>
      <c r="N50" s="2">
        <v>-2.6800000000000001E-3</v>
      </c>
      <c r="O50" s="2">
        <v>100.529</v>
      </c>
    </row>
    <row r="51" spans="1:15" x14ac:dyDescent="0.25">
      <c r="A51" s="1" t="s">
        <v>83</v>
      </c>
      <c r="B51" s="1" t="s">
        <v>74</v>
      </c>
      <c r="C51" s="2">
        <v>55.350900000000003</v>
      </c>
      <c r="D51" s="2">
        <v>-3.5680000000000003E-2</v>
      </c>
      <c r="E51" s="2">
        <v>0.54172900000000002</v>
      </c>
      <c r="F51" s="2">
        <v>-1.4319999999999999E-2</v>
      </c>
      <c r="G51" s="2">
        <v>0.57448699999999997</v>
      </c>
      <c r="H51" s="2">
        <v>6.8362999999999993E-2</v>
      </c>
      <c r="I51" s="2">
        <v>18.213799999999999</v>
      </c>
      <c r="J51" s="2">
        <v>26.268999999999998</v>
      </c>
      <c r="K51" s="2">
        <v>0.154303</v>
      </c>
      <c r="L51" s="2">
        <v>4.0369999999999998E-3</v>
      </c>
      <c r="M51" s="2">
        <v>1.7368999999999999E-2</v>
      </c>
      <c r="N51" s="2">
        <v>1.2675000000000001E-2</v>
      </c>
      <c r="O51" s="2">
        <v>101.157</v>
      </c>
    </row>
    <row r="52" spans="1:15" x14ac:dyDescent="0.25">
      <c r="A52" s="5" t="s">
        <v>77</v>
      </c>
      <c r="B52" s="5" t="str">
        <f>B51</f>
        <v>std_day2_2</v>
      </c>
      <c r="C52" s="4">
        <f>AVERAGE(C49:C51)</f>
        <v>55.301766666666673</v>
      </c>
      <c r="D52" s="4">
        <f t="shared" ref="D52:N52" si="9">AVERAGE(D49:D51)</f>
        <v>-1.779E-2</v>
      </c>
      <c r="E52" s="4">
        <f t="shared" si="9"/>
        <v>0.54188733333333339</v>
      </c>
      <c r="F52" s="4">
        <f t="shared" si="9"/>
        <v>-6.1466666666666614E-4</v>
      </c>
      <c r="G52" s="4">
        <f t="shared" si="9"/>
        <v>0.62835033333333334</v>
      </c>
      <c r="H52" s="4">
        <f t="shared" si="9"/>
        <v>6.2760333333333321E-2</v>
      </c>
      <c r="I52" s="4">
        <f t="shared" si="9"/>
        <v>18.160733333333333</v>
      </c>
      <c r="J52" s="4">
        <f t="shared" si="9"/>
        <v>25.881333333333334</v>
      </c>
      <c r="K52" s="4">
        <f t="shared" si="9"/>
        <v>0.14933166666666667</v>
      </c>
      <c r="L52" s="4">
        <f t="shared" si="9"/>
        <v>4.7220000000000005E-3</v>
      </c>
      <c r="M52" s="4">
        <f t="shared" si="9"/>
        <v>1.5560333333333334E-2</v>
      </c>
      <c r="N52" s="4">
        <f t="shared" si="9"/>
        <v>1.1250000000000003E-3</v>
      </c>
      <c r="O52" s="4">
        <f>SUM(C52:N52)</f>
        <v>100.72916566666669</v>
      </c>
    </row>
    <row r="53" spans="1:15" x14ac:dyDescent="0.25">
      <c r="A53" s="5"/>
      <c r="B53" s="5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x14ac:dyDescent="0.25">
      <c r="A54" s="13" t="s">
        <v>78</v>
      </c>
      <c r="B54" s="13" t="s">
        <v>72</v>
      </c>
      <c r="C54" s="19">
        <f>AVERAGE(C30:C32,C35:C36,C39:C41,C44:C46,C49:C51)</f>
        <v>55.404235714285726</v>
      </c>
      <c r="D54" s="19">
        <f t="shared" ref="D54:N54" si="10">AVERAGE(D30:D32,D35:D36,D39:D41,D44:D46,D49:D51)</f>
        <v>1.5510285714285718E-2</v>
      </c>
      <c r="E54" s="19">
        <f t="shared" si="10"/>
        <v>0.55217349999999998</v>
      </c>
      <c r="F54" s="19">
        <f t="shared" si="10"/>
        <v>-7.097285714285714E-3</v>
      </c>
      <c r="G54" s="19">
        <f t="shared" si="10"/>
        <v>0.62288178571428576</v>
      </c>
      <c r="H54" s="19">
        <f t="shared" si="10"/>
        <v>6.5093142857142836E-2</v>
      </c>
      <c r="I54" s="19">
        <f t="shared" si="10"/>
        <v>17.99907142857143</v>
      </c>
      <c r="J54" s="19">
        <f t="shared" si="10"/>
        <v>25.834064285714284</v>
      </c>
      <c r="K54" s="19">
        <f t="shared" si="10"/>
        <v>0.15252207142857141</v>
      </c>
      <c r="L54" s="19">
        <f t="shared" si="10"/>
        <v>1.5675714285714286E-3</v>
      </c>
      <c r="M54" s="19">
        <f t="shared" si="10"/>
        <v>1.3711285714285712E-2</v>
      </c>
      <c r="N54" s="19">
        <f t="shared" si="10"/>
        <v>-5.8785714285714595E-5</v>
      </c>
      <c r="O54" s="19">
        <f>SUM(C54:N54)</f>
        <v>100.65367500000001</v>
      </c>
    </row>
    <row r="55" spans="1:15" x14ac:dyDescent="0.25">
      <c r="A55" s="14" t="s">
        <v>79</v>
      </c>
      <c r="B55" s="15"/>
      <c r="C55" s="22">
        <v>54.98</v>
      </c>
      <c r="D55" s="22"/>
      <c r="E55" s="22">
        <v>0.57999999999999996</v>
      </c>
      <c r="F55" s="22"/>
      <c r="G55" s="22">
        <v>0.67</v>
      </c>
      <c r="H55" s="22"/>
      <c r="I55" s="22">
        <v>17.82</v>
      </c>
      <c r="J55" s="22">
        <v>25.84</v>
      </c>
      <c r="K55" s="22"/>
      <c r="L55" s="22"/>
      <c r="M55" s="22"/>
      <c r="N55" s="22"/>
      <c r="O55" s="22" t="s">
        <v>75</v>
      </c>
    </row>
    <row r="56" spans="1:15" x14ac:dyDescent="0.25">
      <c r="A56" s="18" t="s">
        <v>80</v>
      </c>
      <c r="B56" s="15"/>
      <c r="C56" s="21">
        <f>((C54/C55)-1)*100</f>
        <v>0.77161825079252733</v>
      </c>
      <c r="D56" s="22"/>
      <c r="E56" s="21">
        <f>((E54/E55)-1)*100</f>
        <v>-4.7976724137930971</v>
      </c>
      <c r="F56" s="22"/>
      <c r="G56" s="21">
        <f>((G54/G55)-1)*100</f>
        <v>-7.032569296375268</v>
      </c>
      <c r="H56" s="22"/>
      <c r="I56" s="21">
        <f>((I54/I55)-1)*100</f>
        <v>1.0048901715568492</v>
      </c>
      <c r="J56" s="21">
        <f>((J54/J55)-1)*100</f>
        <v>-2.2971030517471291E-2</v>
      </c>
      <c r="K56" s="22"/>
      <c r="L56" s="22"/>
      <c r="M56" s="22"/>
      <c r="N56" s="22"/>
      <c r="O56" s="22"/>
    </row>
    <row r="57" spans="1:15" x14ac:dyDescent="0.25">
      <c r="A57" s="5"/>
      <c r="B57" s="5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x14ac:dyDescent="0.25">
      <c r="A58" s="5"/>
      <c r="B58" s="5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x14ac:dyDescent="0.25">
      <c r="A59" s="17" t="s">
        <v>84</v>
      </c>
      <c r="B59" s="1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</row>
    <row r="60" spans="1:15" x14ac:dyDescent="0.25">
      <c r="A60" s="5"/>
      <c r="B60" s="5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x14ac:dyDescent="0.25">
      <c r="A61" s="1" t="s">
        <v>81</v>
      </c>
      <c r="B61" s="1" t="s">
        <v>69</v>
      </c>
      <c r="C61" s="2">
        <v>40.057499999999997</v>
      </c>
      <c r="D61" s="2">
        <v>5.7327399999999997</v>
      </c>
      <c r="E61" s="2">
        <v>14.1365</v>
      </c>
      <c r="F61" s="2">
        <v>2.7864E-2</v>
      </c>
      <c r="G61" s="2">
        <v>9.5664800000000003</v>
      </c>
      <c r="H61" s="2">
        <v>8.0810000000000007E-2</v>
      </c>
      <c r="I61" s="2">
        <v>12.7476</v>
      </c>
      <c r="J61" s="2">
        <v>9.9831099999999999</v>
      </c>
      <c r="K61" s="2">
        <v>2.5821900000000002</v>
      </c>
      <c r="L61" s="2">
        <v>1.9895799999999999</v>
      </c>
      <c r="M61" s="2">
        <v>2.8708999999999998E-2</v>
      </c>
      <c r="N61" s="2">
        <v>1.4076999999999999E-2</v>
      </c>
      <c r="O61" s="2">
        <v>96.947100000000006</v>
      </c>
    </row>
    <row r="62" spans="1:15" x14ac:dyDescent="0.25">
      <c r="A62" s="1" t="s">
        <v>81</v>
      </c>
      <c r="B62" s="1" t="s">
        <v>69</v>
      </c>
      <c r="C62" s="2">
        <v>40.384599999999999</v>
      </c>
      <c r="D62" s="2">
        <v>5.7288899999999998</v>
      </c>
      <c r="E62" s="2">
        <v>14.0787</v>
      </c>
      <c r="F62" s="2">
        <v>1.8452E-2</v>
      </c>
      <c r="G62" s="2">
        <v>9.5609699999999993</v>
      </c>
      <c r="H62" s="2">
        <v>8.2390000000000005E-2</v>
      </c>
      <c r="I62" s="2">
        <v>12.701700000000001</v>
      </c>
      <c r="J62" s="2">
        <v>9.9422499999999996</v>
      </c>
      <c r="K62" s="2">
        <v>2.5769199999999999</v>
      </c>
      <c r="L62" s="2">
        <v>1.9806299999999999</v>
      </c>
      <c r="M62" s="2">
        <v>2.7147000000000001E-2</v>
      </c>
      <c r="N62" s="2">
        <v>1.9132E-2</v>
      </c>
      <c r="O62" s="2">
        <v>97.101799999999997</v>
      </c>
    </row>
    <row r="63" spans="1:15" x14ac:dyDescent="0.25">
      <c r="A63" s="1" t="s">
        <v>81</v>
      </c>
      <c r="B63" s="1" t="s">
        <v>69</v>
      </c>
      <c r="C63" s="2">
        <v>40.476199999999999</v>
      </c>
      <c r="D63" s="2">
        <v>5.6310200000000004</v>
      </c>
      <c r="E63" s="2">
        <v>14.184900000000001</v>
      </c>
      <c r="F63" s="2">
        <v>3.6913000000000001E-2</v>
      </c>
      <c r="G63" s="2">
        <v>9.4747400000000006</v>
      </c>
      <c r="H63" s="2">
        <v>8.9379E-2</v>
      </c>
      <c r="I63" s="2">
        <v>12.8117</v>
      </c>
      <c r="J63" s="2">
        <v>9.8682999999999996</v>
      </c>
      <c r="K63" s="2">
        <v>2.5836899999999998</v>
      </c>
      <c r="L63" s="2">
        <v>2.0030399999999999</v>
      </c>
      <c r="M63" s="2">
        <v>3.3338E-2</v>
      </c>
      <c r="N63" s="2">
        <v>1.1395000000000001E-2</v>
      </c>
      <c r="O63" s="2">
        <v>97.204599999999999</v>
      </c>
    </row>
    <row r="64" spans="1:15" x14ac:dyDescent="0.25">
      <c r="A64" s="5" t="s">
        <v>77</v>
      </c>
      <c r="B64" s="5" t="str">
        <f>B63</f>
        <v>std_day1_1</v>
      </c>
      <c r="C64" s="4">
        <f t="shared" ref="C64:N64" si="11">AVERAGE(C61:C63)</f>
        <v>40.306099999999994</v>
      </c>
      <c r="D64" s="4">
        <f t="shared" si="11"/>
        <v>5.6975499999999997</v>
      </c>
      <c r="E64" s="4">
        <f t="shared" si="11"/>
        <v>14.133366666666667</v>
      </c>
      <c r="F64" s="4">
        <f t="shared" si="11"/>
        <v>2.7743E-2</v>
      </c>
      <c r="G64" s="4">
        <f t="shared" si="11"/>
        <v>9.534063333333334</v>
      </c>
      <c r="H64" s="4">
        <f t="shared" si="11"/>
        <v>8.4193000000000004E-2</v>
      </c>
      <c r="I64" s="4">
        <f t="shared" si="11"/>
        <v>12.753666666666668</v>
      </c>
      <c r="J64" s="4">
        <f t="shared" si="11"/>
        <v>9.9312199999999979</v>
      </c>
      <c r="K64" s="4">
        <f t="shared" si="11"/>
        <v>2.5809333333333333</v>
      </c>
      <c r="L64" s="4">
        <f t="shared" si="11"/>
        <v>1.9910833333333333</v>
      </c>
      <c r="M64" s="4">
        <f t="shared" si="11"/>
        <v>2.9731333333333332E-2</v>
      </c>
      <c r="N64" s="4">
        <f t="shared" si="11"/>
        <v>1.4868000000000001E-2</v>
      </c>
      <c r="O64" s="4">
        <f>SUM(C64:N64)</f>
        <v>97.084518666666654</v>
      </c>
    </row>
    <row r="65" spans="1:15" x14ac:dyDescent="0.25">
      <c r="A65" s="1"/>
      <c r="B65" s="1"/>
    </row>
    <row r="66" spans="1:15" x14ac:dyDescent="0.25">
      <c r="A66" s="1" t="s">
        <v>81</v>
      </c>
      <c r="B66" s="1" t="s">
        <v>71</v>
      </c>
      <c r="C66" s="2">
        <v>40.496400000000001</v>
      </c>
      <c r="D66" s="2">
        <v>5.7589100000000002</v>
      </c>
      <c r="E66" s="2">
        <v>13.9133</v>
      </c>
      <c r="F66" s="2">
        <v>7.0349999999999996E-3</v>
      </c>
      <c r="G66" s="2">
        <v>9.5671800000000005</v>
      </c>
      <c r="H66" s="2">
        <v>0.10319</v>
      </c>
      <c r="I66" s="2">
        <v>13.000999999999999</v>
      </c>
      <c r="J66" s="2">
        <v>9.8431999999999995</v>
      </c>
      <c r="K66" s="2">
        <v>2.6017999999999999</v>
      </c>
      <c r="L66" s="2">
        <v>1.9802</v>
      </c>
      <c r="M66" s="2">
        <v>1.7798999999999999E-2</v>
      </c>
      <c r="N66" s="2">
        <v>2.2787000000000002E-2</v>
      </c>
      <c r="O66" s="2">
        <v>97.312700000000007</v>
      </c>
    </row>
    <row r="67" spans="1:15" x14ac:dyDescent="0.25">
      <c r="A67" s="1" t="s">
        <v>81</v>
      </c>
      <c r="B67" s="1" t="s">
        <v>71</v>
      </c>
      <c r="C67" s="2">
        <v>40.216900000000003</v>
      </c>
      <c r="D67" s="2">
        <v>5.8086399999999996</v>
      </c>
      <c r="E67" s="2">
        <v>14.141400000000001</v>
      </c>
      <c r="F67" s="2">
        <v>5.3709999999999999E-3</v>
      </c>
      <c r="G67" s="2">
        <v>9.8069299999999995</v>
      </c>
      <c r="H67" s="2">
        <v>0.10369299999999999</v>
      </c>
      <c r="I67" s="2">
        <v>12.9336</v>
      </c>
      <c r="J67" s="2">
        <v>9.9316800000000001</v>
      </c>
      <c r="K67" s="2">
        <v>2.61625</v>
      </c>
      <c r="L67" s="2">
        <v>1.9918100000000001</v>
      </c>
      <c r="M67" s="2">
        <v>2.758E-2</v>
      </c>
      <c r="N67" s="2">
        <v>2.7234999999999999E-2</v>
      </c>
      <c r="O67" s="2">
        <v>97.611000000000004</v>
      </c>
    </row>
    <row r="68" spans="1:15" x14ac:dyDescent="0.25">
      <c r="A68" s="1" t="s">
        <v>81</v>
      </c>
      <c r="B68" s="1" t="s">
        <v>71</v>
      </c>
      <c r="C68" s="2">
        <v>40.330399999999997</v>
      </c>
      <c r="D68" s="2">
        <v>6.0205700000000002</v>
      </c>
      <c r="E68" s="2">
        <v>14.156000000000001</v>
      </c>
      <c r="F68" s="2">
        <v>5.5160000000000001E-3</v>
      </c>
      <c r="G68" s="2">
        <v>9.6452899999999993</v>
      </c>
      <c r="H68" s="2">
        <v>0.10666399999999999</v>
      </c>
      <c r="I68" s="2">
        <v>12.927300000000001</v>
      </c>
      <c r="J68" s="2">
        <v>9.91629</v>
      </c>
      <c r="K68" s="2">
        <v>2.6260699999999999</v>
      </c>
      <c r="L68" s="2">
        <v>1.9995099999999999</v>
      </c>
      <c r="M68" s="2">
        <v>2.5666999999999999E-2</v>
      </c>
      <c r="N68" s="2">
        <v>2.3199000000000001E-2</v>
      </c>
      <c r="O68" s="2">
        <v>97.782499999999999</v>
      </c>
    </row>
    <row r="69" spans="1:15" x14ac:dyDescent="0.25">
      <c r="A69" s="5" t="s">
        <v>77</v>
      </c>
      <c r="B69" s="5" t="str">
        <f>B68</f>
        <v>std_day1_3</v>
      </c>
      <c r="C69" s="4">
        <f t="shared" ref="C69:N69" si="12">AVERAGE(C66:C68)</f>
        <v>40.347900000000003</v>
      </c>
      <c r="D69" s="4">
        <f t="shared" si="12"/>
        <v>5.862706666666667</v>
      </c>
      <c r="E69" s="4">
        <f t="shared" si="12"/>
        <v>14.070233333333334</v>
      </c>
      <c r="F69" s="4">
        <f t="shared" si="12"/>
        <v>5.9740000000000001E-3</v>
      </c>
      <c r="G69" s="4">
        <f t="shared" si="12"/>
        <v>9.6731333333333342</v>
      </c>
      <c r="H69" s="4">
        <f t="shared" si="12"/>
        <v>0.10451566666666666</v>
      </c>
      <c r="I69" s="4">
        <f t="shared" si="12"/>
        <v>12.953966666666666</v>
      </c>
      <c r="J69" s="4">
        <f t="shared" si="12"/>
        <v>9.8970566666666659</v>
      </c>
      <c r="K69" s="4">
        <f t="shared" si="12"/>
        <v>2.6147066666666667</v>
      </c>
      <c r="L69" s="4">
        <f t="shared" si="12"/>
        <v>1.9905066666666666</v>
      </c>
      <c r="M69" s="4">
        <f t="shared" si="12"/>
        <v>2.3681999999999998E-2</v>
      </c>
      <c r="N69" s="4">
        <f t="shared" si="12"/>
        <v>2.4406999999999998E-2</v>
      </c>
      <c r="O69" s="4">
        <f>SUM(C69:N69)</f>
        <v>97.568788666666677</v>
      </c>
    </row>
    <row r="70" spans="1:15" x14ac:dyDescent="0.25">
      <c r="A70" s="1"/>
      <c r="B70" s="1"/>
    </row>
    <row r="71" spans="1:15" x14ac:dyDescent="0.25">
      <c r="A71" s="1" t="s">
        <v>81</v>
      </c>
      <c r="B71" s="1" t="s">
        <v>73</v>
      </c>
      <c r="C71" s="2">
        <v>39.977400000000003</v>
      </c>
      <c r="D71" s="2">
        <v>5.6511199999999997</v>
      </c>
      <c r="E71" s="2">
        <v>14.07</v>
      </c>
      <c r="F71" s="2">
        <v>1.2418E-2</v>
      </c>
      <c r="G71" s="2">
        <v>9.5398300000000003</v>
      </c>
      <c r="H71" s="2">
        <v>8.9603000000000002E-2</v>
      </c>
      <c r="I71" s="2">
        <v>12.850899999999999</v>
      </c>
      <c r="J71" s="2">
        <v>10.0267</v>
      </c>
      <c r="K71" s="2">
        <v>2.56046</v>
      </c>
      <c r="L71" s="2">
        <v>1.9862899999999999</v>
      </c>
      <c r="M71" s="2">
        <v>2.3359000000000001E-2</v>
      </c>
      <c r="N71" s="2">
        <v>1.7884000000000001E-2</v>
      </c>
      <c r="O71" s="2">
        <v>96.805899999999994</v>
      </c>
    </row>
    <row r="72" spans="1:15" x14ac:dyDescent="0.25">
      <c r="A72" s="1" t="s">
        <v>81</v>
      </c>
      <c r="B72" s="1" t="s">
        <v>73</v>
      </c>
      <c r="C72" s="2">
        <v>40.416400000000003</v>
      </c>
      <c r="D72" s="2">
        <v>5.75847</v>
      </c>
      <c r="E72" s="2">
        <v>14.229200000000001</v>
      </c>
      <c r="F72" s="2">
        <v>3.5957000000000003E-2</v>
      </c>
      <c r="G72" s="2">
        <v>9.6354100000000003</v>
      </c>
      <c r="H72" s="2">
        <v>8.9399999999999993E-2</v>
      </c>
      <c r="I72" s="2">
        <v>12.876099999999999</v>
      </c>
      <c r="J72" s="2">
        <v>10.1065</v>
      </c>
      <c r="K72" s="2">
        <v>2.6068799999999999</v>
      </c>
      <c r="L72" s="2">
        <v>2.0040100000000001</v>
      </c>
      <c r="M72" s="2">
        <v>2.1840999999999999E-2</v>
      </c>
      <c r="N72" s="2">
        <v>8.5839999999999996E-3</v>
      </c>
      <c r="O72" s="2">
        <v>97.788799999999995</v>
      </c>
    </row>
    <row r="73" spans="1:15" x14ac:dyDescent="0.25">
      <c r="A73" s="1" t="s">
        <v>81</v>
      </c>
      <c r="B73" s="1" t="s">
        <v>73</v>
      </c>
      <c r="C73" s="2">
        <v>40.381500000000003</v>
      </c>
      <c r="D73" s="2">
        <v>5.9267799999999999</v>
      </c>
      <c r="E73" s="2">
        <v>14.2117</v>
      </c>
      <c r="F73" s="2">
        <v>2.6400000000000002E-4</v>
      </c>
      <c r="G73" s="2">
        <v>9.56386</v>
      </c>
      <c r="H73" s="2">
        <v>5.9693999999999997E-2</v>
      </c>
      <c r="I73" s="2">
        <v>12.8605</v>
      </c>
      <c r="J73" s="2">
        <v>9.9188100000000006</v>
      </c>
      <c r="K73" s="2">
        <v>2.6394099999999998</v>
      </c>
      <c r="L73" s="2">
        <v>2.0076499999999999</v>
      </c>
      <c r="M73" s="2">
        <v>2.7004E-2</v>
      </c>
      <c r="N73" s="2">
        <v>1.2062E-2</v>
      </c>
      <c r="O73" s="2">
        <v>97.609300000000005</v>
      </c>
    </row>
    <row r="74" spans="1:15" x14ac:dyDescent="0.25">
      <c r="A74" s="5" t="s">
        <v>77</v>
      </c>
      <c r="B74" s="5" t="str">
        <f>B73</f>
        <v>std_day2_1</v>
      </c>
      <c r="C74" s="4">
        <f t="shared" ref="C74:N74" si="13">AVERAGE(C71:C73)</f>
        <v>40.258433333333336</v>
      </c>
      <c r="D74" s="4">
        <f t="shared" si="13"/>
        <v>5.7787899999999999</v>
      </c>
      <c r="E74" s="4">
        <f t="shared" si="13"/>
        <v>14.170299999999999</v>
      </c>
      <c r="F74" s="4">
        <f t="shared" si="13"/>
        <v>1.6213000000000002E-2</v>
      </c>
      <c r="G74" s="4">
        <f t="shared" si="13"/>
        <v>9.5797000000000008</v>
      </c>
      <c r="H74" s="4">
        <f t="shared" si="13"/>
        <v>7.956566666666666E-2</v>
      </c>
      <c r="I74" s="4">
        <f t="shared" si="13"/>
        <v>12.862499999999999</v>
      </c>
      <c r="J74" s="4">
        <f t="shared" si="13"/>
        <v>10.017336666666667</v>
      </c>
      <c r="K74" s="4">
        <f t="shared" si="13"/>
        <v>2.6022499999999997</v>
      </c>
      <c r="L74" s="4">
        <f t="shared" si="13"/>
        <v>1.9993166666666664</v>
      </c>
      <c r="M74" s="4">
        <f t="shared" si="13"/>
        <v>2.4068000000000003E-2</v>
      </c>
      <c r="N74" s="4">
        <f t="shared" si="13"/>
        <v>1.2843333333333332E-2</v>
      </c>
      <c r="O74" s="4">
        <f>SUM(C74:N74)</f>
        <v>97.401316666666673</v>
      </c>
    </row>
    <row r="75" spans="1:15" x14ac:dyDescent="0.25">
      <c r="A75" s="1"/>
      <c r="B75" s="1"/>
    </row>
    <row r="76" spans="1:15" x14ac:dyDescent="0.25">
      <c r="A76" s="1" t="s">
        <v>81</v>
      </c>
      <c r="B76" s="1" t="s">
        <v>74</v>
      </c>
      <c r="C76" s="2">
        <v>40.217599999999997</v>
      </c>
      <c r="D76" s="2">
        <v>5.8435699999999997</v>
      </c>
      <c r="E76" s="2">
        <v>14.0802</v>
      </c>
      <c r="F76" s="2">
        <v>2.0902E-2</v>
      </c>
      <c r="G76" s="2">
        <v>9.6613799999999994</v>
      </c>
      <c r="H76" s="2">
        <v>8.2590999999999998E-2</v>
      </c>
      <c r="I76" s="2">
        <v>13.114699999999999</v>
      </c>
      <c r="J76" s="2">
        <v>10.0069</v>
      </c>
      <c r="K76" s="2">
        <v>2.5817299999999999</v>
      </c>
      <c r="L76" s="2">
        <v>1.9605600000000001</v>
      </c>
      <c r="M76" s="2">
        <v>2.4115999999999999E-2</v>
      </c>
      <c r="N76" s="2">
        <v>2.8088999999999999E-2</v>
      </c>
      <c r="O76" s="2">
        <v>97.622299999999996</v>
      </c>
    </row>
    <row r="77" spans="1:15" x14ac:dyDescent="0.25">
      <c r="A77" s="1" t="s">
        <v>81</v>
      </c>
      <c r="B77" s="1" t="s">
        <v>74</v>
      </c>
      <c r="C77" s="2">
        <v>40.165500000000002</v>
      </c>
      <c r="D77" s="2">
        <v>5.8284799999999999</v>
      </c>
      <c r="E77" s="2">
        <v>14.2357</v>
      </c>
      <c r="F77" s="2">
        <v>6.8710000000000004E-3</v>
      </c>
      <c r="G77" s="2">
        <v>9.4644499999999994</v>
      </c>
      <c r="H77" s="2">
        <v>8.6805999999999994E-2</v>
      </c>
      <c r="I77" s="2">
        <v>12.975199999999999</v>
      </c>
      <c r="J77" s="2">
        <v>10.090999999999999</v>
      </c>
      <c r="K77" s="2">
        <v>2.6027800000000001</v>
      </c>
      <c r="L77" s="2">
        <v>2.0055000000000001</v>
      </c>
      <c r="M77" s="2">
        <v>2.266E-2</v>
      </c>
      <c r="N77" s="2">
        <v>2.2398000000000001E-2</v>
      </c>
      <c r="O77" s="2">
        <v>97.507300000000001</v>
      </c>
    </row>
    <row r="78" spans="1:15" x14ac:dyDescent="0.25">
      <c r="A78" s="1" t="s">
        <v>81</v>
      </c>
      <c r="B78" s="1" t="s">
        <v>74</v>
      </c>
      <c r="C78" s="2">
        <v>40.137700000000002</v>
      </c>
      <c r="D78" s="2">
        <v>5.8976899999999999</v>
      </c>
      <c r="E78" s="2">
        <v>14.231299999999999</v>
      </c>
      <c r="F78" s="2">
        <v>2.2223E-2</v>
      </c>
      <c r="G78" s="2">
        <v>9.5937000000000001</v>
      </c>
      <c r="H78" s="2">
        <v>7.5040999999999997E-2</v>
      </c>
      <c r="I78" s="2">
        <v>12.948</v>
      </c>
      <c r="J78" s="2">
        <v>10.0786</v>
      </c>
      <c r="K78" s="2">
        <v>2.5761400000000001</v>
      </c>
      <c r="L78" s="2">
        <v>2.00665</v>
      </c>
      <c r="M78" s="2">
        <v>2.2612E-2</v>
      </c>
      <c r="N78" s="2">
        <v>2.1846000000000001E-2</v>
      </c>
      <c r="O78" s="2">
        <v>97.611400000000003</v>
      </c>
    </row>
    <row r="79" spans="1:15" x14ac:dyDescent="0.25">
      <c r="A79" s="5" t="s">
        <v>77</v>
      </c>
      <c r="B79" s="5" t="str">
        <f>B78</f>
        <v>std_day2_2</v>
      </c>
      <c r="C79" s="4">
        <f t="shared" ref="C79:N79" si="14">AVERAGE(C76:C78)</f>
        <v>40.1736</v>
      </c>
      <c r="D79" s="4">
        <f t="shared" si="14"/>
        <v>5.8565800000000001</v>
      </c>
      <c r="E79" s="4">
        <f t="shared" si="14"/>
        <v>14.182399999999999</v>
      </c>
      <c r="F79" s="4">
        <f t="shared" si="14"/>
        <v>1.6665333333333334E-2</v>
      </c>
      <c r="G79" s="4">
        <f t="shared" si="14"/>
        <v>9.5731766666666669</v>
      </c>
      <c r="H79" s="4">
        <f t="shared" si="14"/>
        <v>8.1479333333333334E-2</v>
      </c>
      <c r="I79" s="4">
        <f t="shared" si="14"/>
        <v>13.012633333333333</v>
      </c>
      <c r="J79" s="4">
        <f t="shared" si="14"/>
        <v>10.058833333333332</v>
      </c>
      <c r="K79" s="4">
        <f t="shared" si="14"/>
        <v>2.5868833333333332</v>
      </c>
      <c r="L79" s="4">
        <f t="shared" si="14"/>
        <v>1.9909033333333335</v>
      </c>
      <c r="M79" s="4">
        <f t="shared" si="14"/>
        <v>2.3129333333333335E-2</v>
      </c>
      <c r="N79" s="4">
        <f t="shared" si="14"/>
        <v>2.4111000000000004E-2</v>
      </c>
      <c r="O79" s="4">
        <f>SUM(C79:N79)</f>
        <v>97.580394999999996</v>
      </c>
    </row>
    <row r="80" spans="1:15" x14ac:dyDescent="0.25">
      <c r="A80" s="1"/>
      <c r="B80" s="1"/>
    </row>
    <row r="81" spans="1:15" x14ac:dyDescent="0.25">
      <c r="A81" s="13" t="s">
        <v>78</v>
      </c>
      <c r="B81" s="13" t="s">
        <v>72</v>
      </c>
      <c r="C81" s="19">
        <f>AVERAGE(C61:C63,C66:C68,C76:C78)</f>
        <v>40.275866666666666</v>
      </c>
      <c r="D81" s="19">
        <f t="shared" ref="D81:N81" si="15">AVERAGE(D61:D63,D66:D68,D76:D78)</f>
        <v>5.805612222222222</v>
      </c>
      <c r="E81" s="19">
        <f t="shared" si="15"/>
        <v>14.128666666666668</v>
      </c>
      <c r="F81" s="19">
        <f t="shared" si="15"/>
        <v>1.6794111111111107E-2</v>
      </c>
      <c r="G81" s="19">
        <f t="shared" si="15"/>
        <v>9.5934577777777772</v>
      </c>
      <c r="H81" s="19">
        <f t="shared" si="15"/>
        <v>9.0062666666666666E-2</v>
      </c>
      <c r="I81" s="19">
        <f t="shared" si="15"/>
        <v>12.906755555555556</v>
      </c>
      <c r="J81" s="19">
        <f t="shared" si="15"/>
        <v>9.9623699999999999</v>
      </c>
      <c r="K81" s="19">
        <f t="shared" si="15"/>
        <v>2.5941744444444441</v>
      </c>
      <c r="L81" s="19">
        <f t="shared" si="15"/>
        <v>1.9908311111111112</v>
      </c>
      <c r="M81" s="19">
        <f t="shared" si="15"/>
        <v>2.5514222222222219E-2</v>
      </c>
      <c r="N81" s="19">
        <f t="shared" si="15"/>
        <v>2.1128666666666667E-2</v>
      </c>
      <c r="O81" s="19">
        <f>SUM(C81:N81)</f>
        <v>97.411234111111114</v>
      </c>
    </row>
    <row r="82" spans="1:15" x14ac:dyDescent="0.25">
      <c r="A82" s="14" t="s">
        <v>79</v>
      </c>
      <c r="B82" s="16"/>
      <c r="C82" s="23">
        <v>40.159999999999997</v>
      </c>
      <c r="D82" s="23">
        <v>5.84</v>
      </c>
      <c r="E82" s="23">
        <v>14.08</v>
      </c>
      <c r="F82" s="23"/>
      <c r="G82" s="23">
        <v>9.9600000000000009</v>
      </c>
      <c r="H82" s="23">
        <v>0.09</v>
      </c>
      <c r="I82" s="23">
        <v>12.7</v>
      </c>
      <c r="J82" s="23">
        <v>9.86</v>
      </c>
      <c r="K82" s="23">
        <v>2.59</v>
      </c>
      <c r="L82" s="23">
        <v>2</v>
      </c>
      <c r="M82" s="24"/>
      <c r="N82" s="22"/>
      <c r="O82" s="23" t="s">
        <v>76</v>
      </c>
    </row>
    <row r="83" spans="1:15" x14ac:dyDescent="0.25">
      <c r="A83" s="18" t="s">
        <v>80</v>
      </c>
      <c r="B83" s="16"/>
      <c r="C83" s="21">
        <f t="shared" ref="C83:L83" si="16">((C81/C82)-1)*100</f>
        <v>0.28851261620186364</v>
      </c>
      <c r="D83" s="21">
        <f t="shared" si="16"/>
        <v>-0.58883181126332396</v>
      </c>
      <c r="E83" s="21">
        <f t="shared" si="16"/>
        <v>0.3456439393939359</v>
      </c>
      <c r="F83" s="21"/>
      <c r="G83" s="21">
        <f t="shared" si="16"/>
        <v>-3.6801427933958242</v>
      </c>
      <c r="H83" s="21">
        <f t="shared" si="16"/>
        <v>6.9629629629641698E-2</v>
      </c>
      <c r="I83" s="21">
        <f t="shared" si="16"/>
        <v>1.6279965004374564</v>
      </c>
      <c r="J83" s="21">
        <f t="shared" si="16"/>
        <v>1.038235294117662</v>
      </c>
      <c r="K83" s="21">
        <f t="shared" si="16"/>
        <v>0.16117546117544457</v>
      </c>
      <c r="L83" s="21">
        <f t="shared" si="16"/>
        <v>-0.4584444444444391</v>
      </c>
      <c r="M83" s="21"/>
      <c r="N83" s="21"/>
      <c r="O83" s="21"/>
    </row>
    <row r="84" spans="1:15" x14ac:dyDescent="0.25">
      <c r="A84" s="13"/>
      <c r="B84" s="13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</row>
    <row r="85" spans="1:15" x14ac:dyDescent="0.25">
      <c r="A85" s="13"/>
      <c r="B85" s="13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</row>
    <row r="86" spans="1:15" x14ac:dyDescent="0.25">
      <c r="A86" s="17" t="s">
        <v>86</v>
      </c>
      <c r="B86" s="28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x14ac:dyDescent="0.25">
      <c r="A87" s="13"/>
      <c r="B87" s="13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x14ac:dyDescent="0.25">
      <c r="A88" s="1" t="s">
        <v>86</v>
      </c>
      <c r="B88" s="1" t="s">
        <v>71</v>
      </c>
      <c r="C88" s="2">
        <v>55.685099999999998</v>
      </c>
      <c r="D88" s="2">
        <v>6.7140000000000005E-2</v>
      </c>
      <c r="E88" s="2">
        <v>0.17149300000000001</v>
      </c>
      <c r="F88" s="2">
        <v>0.47982900000000001</v>
      </c>
      <c r="G88" s="2">
        <v>1.1536</v>
      </c>
      <c r="H88" s="2">
        <v>4.1320999999999997E-2</v>
      </c>
      <c r="I88" s="2">
        <v>17.970300000000002</v>
      </c>
      <c r="J88" s="2">
        <v>24.804300000000001</v>
      </c>
      <c r="K88" s="2">
        <v>0.28675099999999998</v>
      </c>
      <c r="L88" s="2">
        <v>1.0909E-2</v>
      </c>
      <c r="M88" s="2">
        <v>4.9500000000000004E-3</v>
      </c>
      <c r="N88" s="2">
        <v>3.7956999999999998E-2</v>
      </c>
      <c r="O88" s="2">
        <v>100.714</v>
      </c>
    </row>
    <row r="89" spans="1:15" x14ac:dyDescent="0.25">
      <c r="A89" s="1" t="s">
        <v>86</v>
      </c>
      <c r="B89" s="1" t="s">
        <v>71</v>
      </c>
      <c r="C89" s="2">
        <v>55.696800000000003</v>
      </c>
      <c r="D89" s="2">
        <v>0.16032099999999999</v>
      </c>
      <c r="E89" s="2">
        <v>0.232019</v>
      </c>
      <c r="F89" s="2">
        <v>0.54552299999999998</v>
      </c>
      <c r="G89" s="2">
        <v>1.1168499999999999</v>
      </c>
      <c r="H89" s="2">
        <v>3.9694E-2</v>
      </c>
      <c r="I89" s="2">
        <v>17.9847</v>
      </c>
      <c r="J89" s="2">
        <v>24.974499999999999</v>
      </c>
      <c r="K89" s="2">
        <v>0.29658699999999999</v>
      </c>
      <c r="L89" s="2">
        <v>-2.15E-3</v>
      </c>
      <c r="M89" s="2">
        <v>4.143E-3</v>
      </c>
      <c r="N89" s="2">
        <v>3.1682000000000002E-2</v>
      </c>
      <c r="O89" s="2">
        <v>101.081</v>
      </c>
    </row>
    <row r="90" spans="1:15" x14ac:dyDescent="0.25">
      <c r="A90" s="1" t="s">
        <v>86</v>
      </c>
      <c r="B90" s="1" t="s">
        <v>71</v>
      </c>
      <c r="C90" s="2">
        <v>55.747399999999999</v>
      </c>
      <c r="D90" s="2">
        <v>7.8042E-2</v>
      </c>
      <c r="E90" s="2">
        <v>0.21334900000000001</v>
      </c>
      <c r="F90" s="2">
        <v>0.482844</v>
      </c>
      <c r="G90" s="2">
        <v>1.1298699999999999</v>
      </c>
      <c r="H90" s="2">
        <v>4.8834000000000002E-2</v>
      </c>
      <c r="I90" s="2">
        <v>17.9267</v>
      </c>
      <c r="J90" s="2">
        <v>25.351500000000001</v>
      </c>
      <c r="K90" s="2">
        <v>0.30642799999999998</v>
      </c>
      <c r="L90" s="2">
        <v>-4.5900000000000003E-3</v>
      </c>
      <c r="M90" s="2">
        <v>1.0852000000000001E-2</v>
      </c>
      <c r="N90" s="2">
        <v>4.3646999999999998E-2</v>
      </c>
      <c r="O90" s="2">
        <v>101.33499999999999</v>
      </c>
    </row>
    <row r="91" spans="1:15" x14ac:dyDescent="0.25">
      <c r="A91" s="5" t="s">
        <v>77</v>
      </c>
      <c r="B91" s="5" t="str">
        <f>B90</f>
        <v>std_day1_3</v>
      </c>
      <c r="C91" s="4">
        <f t="shared" ref="C91:N91" si="17">AVERAGE(C88:C90)</f>
        <v>55.709766666666667</v>
      </c>
      <c r="D91" s="4">
        <f t="shared" si="17"/>
        <v>0.10183433333333332</v>
      </c>
      <c r="E91" s="4">
        <f t="shared" si="17"/>
        <v>0.20562033333333332</v>
      </c>
      <c r="F91" s="4">
        <f t="shared" si="17"/>
        <v>0.50273200000000007</v>
      </c>
      <c r="G91" s="4">
        <f t="shared" si="17"/>
        <v>1.13344</v>
      </c>
      <c r="H91" s="4">
        <f t="shared" si="17"/>
        <v>4.3282999999999995E-2</v>
      </c>
      <c r="I91" s="4">
        <f t="shared" si="17"/>
        <v>17.960566666666665</v>
      </c>
      <c r="J91" s="4">
        <f t="shared" si="17"/>
        <v>25.043433333333336</v>
      </c>
      <c r="K91" s="4">
        <f t="shared" si="17"/>
        <v>0.29658866666666661</v>
      </c>
      <c r="L91" s="4">
        <f t="shared" si="17"/>
        <v>1.3896666666666664E-3</v>
      </c>
      <c r="M91" s="4">
        <f t="shared" si="17"/>
        <v>6.6483333333333334E-3</v>
      </c>
      <c r="N91" s="4">
        <f t="shared" si="17"/>
        <v>3.7761999999999997E-2</v>
      </c>
      <c r="O91" s="4">
        <f>SUM(C91:N91)</f>
        <v>101.04306500000001</v>
      </c>
    </row>
    <row r="92" spans="1:15" x14ac:dyDescent="0.25">
      <c r="A92" s="5"/>
      <c r="B92" s="5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1:15" x14ac:dyDescent="0.25">
      <c r="A93" s="13" t="s">
        <v>78</v>
      </c>
      <c r="B93" s="13" t="s">
        <v>72</v>
      </c>
      <c r="C93" s="19">
        <f t="shared" ref="C93:O93" si="18">C91</f>
        <v>55.709766666666667</v>
      </c>
      <c r="D93" s="19">
        <f t="shared" si="18"/>
        <v>0.10183433333333332</v>
      </c>
      <c r="E93" s="19">
        <f t="shared" si="18"/>
        <v>0.20562033333333332</v>
      </c>
      <c r="F93" s="19">
        <f t="shared" si="18"/>
        <v>0.50273200000000007</v>
      </c>
      <c r="G93" s="19">
        <f t="shared" si="18"/>
        <v>1.13344</v>
      </c>
      <c r="H93" s="19">
        <f t="shared" si="18"/>
        <v>4.3282999999999995E-2</v>
      </c>
      <c r="I93" s="19">
        <f t="shared" si="18"/>
        <v>17.960566666666665</v>
      </c>
      <c r="J93" s="19">
        <f t="shared" si="18"/>
        <v>25.043433333333336</v>
      </c>
      <c r="K93" s="19">
        <f t="shared" si="18"/>
        <v>0.29658866666666661</v>
      </c>
      <c r="L93" s="19">
        <f t="shared" si="18"/>
        <v>1.3896666666666664E-3</v>
      </c>
      <c r="M93" s="19">
        <f t="shared" si="18"/>
        <v>6.6483333333333334E-3</v>
      </c>
      <c r="N93" s="19">
        <f t="shared" si="18"/>
        <v>3.7761999999999997E-2</v>
      </c>
      <c r="O93" s="19">
        <f t="shared" si="18"/>
        <v>101.04306500000001</v>
      </c>
    </row>
    <row r="94" spans="1:15" x14ac:dyDescent="0.25">
      <c r="A94" s="14" t="s">
        <v>79</v>
      </c>
      <c r="B94" s="13"/>
      <c r="C94" s="22">
        <v>54.917000000000002</v>
      </c>
      <c r="D94" s="22">
        <v>7.2999999999999995E-2</v>
      </c>
      <c r="E94" s="22">
        <v>0.20599999999999999</v>
      </c>
      <c r="F94" s="22">
        <v>0.503</v>
      </c>
      <c r="G94" s="22">
        <v>1.1060000000000001</v>
      </c>
      <c r="H94" s="22">
        <v>5.0999999999999997E-2</v>
      </c>
      <c r="I94" s="22">
        <v>17.87</v>
      </c>
      <c r="J94" s="22">
        <v>25.071999999999999</v>
      </c>
      <c r="K94" s="22">
        <v>0.29099999999999998</v>
      </c>
      <c r="L94" s="22">
        <v>1E-3</v>
      </c>
      <c r="M94" s="19"/>
      <c r="N94" s="19"/>
      <c r="O94" s="19"/>
    </row>
    <row r="95" spans="1:15" x14ac:dyDescent="0.25">
      <c r="A95" s="18" t="s">
        <v>80</v>
      </c>
      <c r="C95" s="21">
        <f t="shared" ref="C95" si="19">((C93/C94)-1)*100</f>
        <v>1.4435724214117096</v>
      </c>
      <c r="D95" s="21">
        <f t="shared" ref="D95" si="20">((D93/D94)-1)*100</f>
        <v>39.499086757990852</v>
      </c>
      <c r="E95" s="21">
        <f t="shared" ref="E95" si="21">((E93/E94)-1)*100</f>
        <v>-0.18430420711974538</v>
      </c>
      <c r="F95" s="21">
        <f t="shared" ref="F95" si="22">((F93/F94)-1)*100</f>
        <v>-5.3280318091442069E-2</v>
      </c>
      <c r="G95" s="21">
        <f t="shared" ref="G95" si="23">((G93/G94)-1)*100</f>
        <v>2.4810126582278436</v>
      </c>
      <c r="H95" s="21">
        <f t="shared" ref="H95" si="24">((H93/H94)-1)*100</f>
        <v>-15.131372549019616</v>
      </c>
      <c r="I95" s="21">
        <f t="shared" ref="I95" si="25">((I93/I94)-1)*100</f>
        <v>0.50680843126280628</v>
      </c>
      <c r="J95" s="21">
        <f t="shared" ref="J95" si="26">((J93/J94)-1)*100</f>
        <v>-0.11393852371833768</v>
      </c>
      <c r="K95" s="21">
        <f t="shared" ref="K95" si="27">((K93/K94)-1)*100</f>
        <v>1.9205040091637926</v>
      </c>
      <c r="L95" s="21">
        <f t="shared" ref="L95" si="28">((L93/L94)-1)*100</f>
        <v>38.96666666666664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277"/>
  <sheetViews>
    <sheetView workbookViewId="0">
      <selection activeCell="Q14" sqref="Q14"/>
    </sheetView>
  </sheetViews>
  <sheetFormatPr defaultRowHeight="15" x14ac:dyDescent="0.25"/>
  <cols>
    <col min="1" max="1" width="17.5703125" bestFit="1" customWidth="1"/>
    <col min="27" max="27" width="11.28515625" bestFit="1" customWidth="1"/>
  </cols>
  <sheetData>
    <row r="1" spans="1:29" x14ac:dyDescent="0.25">
      <c r="B1" s="54" t="s">
        <v>248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O1" s="54" t="s">
        <v>249</v>
      </c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spans="1:29" s="3" customFormat="1" ht="18" x14ac:dyDescent="0.25">
      <c r="A2" s="3" t="s">
        <v>99</v>
      </c>
      <c r="B2" s="56" t="s">
        <v>250</v>
      </c>
      <c r="C2" s="56" t="s">
        <v>20</v>
      </c>
      <c r="D2" s="56" t="s">
        <v>21</v>
      </c>
      <c r="E2" s="56" t="s">
        <v>22</v>
      </c>
      <c r="F2" s="56" t="s">
        <v>46</v>
      </c>
      <c r="G2" s="56" t="s">
        <v>4</v>
      </c>
      <c r="H2" s="56" t="s">
        <v>5</v>
      </c>
      <c r="I2" s="56" t="s">
        <v>6</v>
      </c>
      <c r="J2" s="56" t="s">
        <v>23</v>
      </c>
      <c r="K2" s="56" t="s">
        <v>24</v>
      </c>
      <c r="L2" s="56" t="s">
        <v>25</v>
      </c>
      <c r="M2" s="56" t="s">
        <v>7</v>
      </c>
      <c r="N2" s="5" t="s">
        <v>100</v>
      </c>
      <c r="O2" s="56" t="s">
        <v>250</v>
      </c>
      <c r="P2" s="56" t="s">
        <v>20</v>
      </c>
      <c r="Q2" s="56" t="s">
        <v>21</v>
      </c>
      <c r="R2" s="56" t="s">
        <v>22</v>
      </c>
      <c r="S2" s="56" t="s">
        <v>46</v>
      </c>
      <c r="T2" s="56" t="s">
        <v>4</v>
      </c>
      <c r="U2" s="56" t="s">
        <v>5</v>
      </c>
      <c r="V2" s="56" t="s">
        <v>6</v>
      </c>
      <c r="W2" s="56" t="s">
        <v>23</v>
      </c>
      <c r="X2" s="56" t="s">
        <v>24</v>
      </c>
      <c r="Y2" s="56" t="s">
        <v>25</v>
      </c>
      <c r="Z2" s="56" t="s">
        <v>7</v>
      </c>
      <c r="AA2" s="40" t="s">
        <v>101</v>
      </c>
      <c r="AB2" s="41" t="s">
        <v>102</v>
      </c>
      <c r="AC2" s="3" t="s">
        <v>103</v>
      </c>
    </row>
    <row r="3" spans="1:29" x14ac:dyDescent="0.25">
      <c r="A3" t="s">
        <v>120</v>
      </c>
      <c r="B3" s="57">
        <v>52.326300000000003</v>
      </c>
      <c r="C3" s="57">
        <v>3.3949799999999999</v>
      </c>
      <c r="D3" s="57">
        <v>0.17527599999999999</v>
      </c>
      <c r="E3" s="57">
        <v>-2.597E-2</v>
      </c>
      <c r="F3" s="57">
        <v>26.179400000000001</v>
      </c>
      <c r="G3" s="57">
        <v>1.27765</v>
      </c>
      <c r="H3" s="57">
        <v>0.26070599999999999</v>
      </c>
      <c r="I3" s="57">
        <v>1.4879800000000001</v>
      </c>
      <c r="J3" s="57">
        <v>12.1721</v>
      </c>
      <c r="K3" s="57">
        <v>-3.1E-4</v>
      </c>
      <c r="L3" s="57">
        <v>-1.983E-2</v>
      </c>
      <c r="M3" s="57">
        <v>2.3800000000000001E-4</v>
      </c>
      <c r="N3" s="1">
        <v>97.228399999999993</v>
      </c>
      <c r="O3" s="57">
        <v>0.30978699999999998</v>
      </c>
      <c r="P3" s="57">
        <v>2.0231300000000001</v>
      </c>
      <c r="Q3" s="57">
        <v>10.3187</v>
      </c>
      <c r="R3" s="57">
        <v>-55.237000000000002</v>
      </c>
      <c r="S3" s="57">
        <v>0.50445499999999999</v>
      </c>
      <c r="T3" s="57">
        <v>1.5306500000000001</v>
      </c>
      <c r="U3" s="57">
        <v>6.0618699999999999</v>
      </c>
      <c r="V3" s="57">
        <v>2.6177800000000002</v>
      </c>
      <c r="W3" s="57">
        <v>0.25870799999999999</v>
      </c>
      <c r="X3" s="57">
        <v>-1549.2</v>
      </c>
      <c r="Y3" s="57">
        <v>-26.913</v>
      </c>
      <c r="Z3" s="57">
        <v>4328.1000000000004</v>
      </c>
      <c r="AA3" s="30">
        <v>44628.544479166703</v>
      </c>
      <c r="AB3" s="31">
        <v>44628.544479166703</v>
      </c>
    </row>
    <row r="4" spans="1:29" x14ac:dyDescent="0.25">
      <c r="A4" t="s">
        <v>120</v>
      </c>
      <c r="B4" s="57">
        <v>52.240299999999998</v>
      </c>
      <c r="C4" s="57">
        <v>3.3532899999999999</v>
      </c>
      <c r="D4" s="57">
        <v>0.213144</v>
      </c>
      <c r="E4" s="57">
        <v>-1.06E-2</v>
      </c>
      <c r="F4" s="57">
        <v>26.380299999999998</v>
      </c>
      <c r="G4" s="57">
        <v>1.2526200000000001</v>
      </c>
      <c r="H4" s="57">
        <v>0.160081</v>
      </c>
      <c r="I4" s="57">
        <v>1.0840700000000001</v>
      </c>
      <c r="J4" s="57">
        <v>12.429500000000001</v>
      </c>
      <c r="K4" s="57">
        <v>-5.8399999999999997E-3</v>
      </c>
      <c r="L4" s="57">
        <v>-2.7879999999999999E-2</v>
      </c>
      <c r="M4" s="57">
        <v>-5.0000000000000002E-5</v>
      </c>
      <c r="N4" s="1">
        <v>97.068899999999999</v>
      </c>
      <c r="O4" s="57">
        <v>0.31015999999999999</v>
      </c>
      <c r="P4" s="57">
        <v>2.03851</v>
      </c>
      <c r="Q4" s="57">
        <v>8.6381399999999999</v>
      </c>
      <c r="R4" s="57">
        <v>-135.43</v>
      </c>
      <c r="S4" s="57">
        <v>0.50223899999999999</v>
      </c>
      <c r="T4" s="57">
        <v>1.5467900000000001</v>
      </c>
      <c r="U4" s="57">
        <v>9.5136199999999995</v>
      </c>
      <c r="V4" s="57">
        <v>3.2102900000000001</v>
      </c>
      <c r="W4" s="57">
        <v>0.25592500000000001</v>
      </c>
      <c r="X4" s="57">
        <v>-81.88</v>
      </c>
      <c r="Y4" s="57">
        <v>-18.849</v>
      </c>
      <c r="Z4" s="57">
        <v>-19862</v>
      </c>
      <c r="AA4" s="30">
        <v>44628.552037037</v>
      </c>
      <c r="AB4" s="31">
        <v>44628.552037037</v>
      </c>
    </row>
    <row r="5" spans="1:29" x14ac:dyDescent="0.25">
      <c r="A5" t="s">
        <v>120</v>
      </c>
      <c r="B5" s="57">
        <v>52.260199999999998</v>
      </c>
      <c r="C5" s="57">
        <v>3.1417299999999999</v>
      </c>
      <c r="D5" s="57">
        <v>0.25135400000000002</v>
      </c>
      <c r="E5" s="57">
        <v>-1.0330000000000001E-2</v>
      </c>
      <c r="F5" s="57">
        <v>27.069299999999998</v>
      </c>
      <c r="G5" s="57">
        <v>1.1708000000000001</v>
      </c>
      <c r="H5" s="57">
        <v>0.13681599999999999</v>
      </c>
      <c r="I5" s="57">
        <v>0.92071599999999998</v>
      </c>
      <c r="J5" s="57">
        <v>12.4191</v>
      </c>
      <c r="K5" s="57">
        <v>-4.8599999999999997E-3</v>
      </c>
      <c r="L5" s="57">
        <v>-2.5520000000000001E-2</v>
      </c>
      <c r="M5" s="57">
        <v>-3.0100000000000001E-3</v>
      </c>
      <c r="N5" s="1">
        <v>97.326300000000003</v>
      </c>
      <c r="O5" s="57">
        <v>0.31064700000000001</v>
      </c>
      <c r="P5" s="57">
        <v>2.1137600000000001</v>
      </c>
      <c r="Q5" s="57">
        <v>7.3350499999999998</v>
      </c>
      <c r="R5" s="57">
        <v>-139.72999999999999</v>
      </c>
      <c r="S5" s="57">
        <v>0.49613600000000002</v>
      </c>
      <c r="T5" s="57">
        <v>1.61642</v>
      </c>
      <c r="U5" s="57">
        <v>10.5387</v>
      </c>
      <c r="V5" s="57">
        <v>3.5839099999999999</v>
      </c>
      <c r="W5" s="57">
        <v>0.256494</v>
      </c>
      <c r="X5" s="57">
        <v>-96.87</v>
      </c>
      <c r="Y5" s="57">
        <v>-20.376999999999999</v>
      </c>
      <c r="Z5" s="57">
        <v>-344.11</v>
      </c>
      <c r="AA5" s="30">
        <v>44628.5557638889</v>
      </c>
      <c r="AB5" s="31">
        <v>44628.5557638889</v>
      </c>
    </row>
    <row r="6" spans="1:29" x14ac:dyDescent="0.25">
      <c r="A6" s="3" t="s">
        <v>104</v>
      </c>
      <c r="B6" s="58">
        <v>52.275599999999997</v>
      </c>
      <c r="C6" s="58">
        <v>3.2966666666666669</v>
      </c>
      <c r="D6" s="58">
        <v>0.21325800000000003</v>
      </c>
      <c r="E6" s="58">
        <v>-1.5633333333333332E-2</v>
      </c>
      <c r="F6" s="58">
        <v>26.542999999999996</v>
      </c>
      <c r="G6" s="58">
        <v>1.23369</v>
      </c>
      <c r="H6" s="58">
        <v>0.18586766666666668</v>
      </c>
      <c r="I6" s="58">
        <v>1.1642553333333334</v>
      </c>
      <c r="J6" s="58">
        <v>12.340233333333336</v>
      </c>
      <c r="K6" s="58">
        <v>-3.6699999999999997E-3</v>
      </c>
      <c r="L6" s="58">
        <v>-2.4410000000000001E-2</v>
      </c>
      <c r="M6" s="58">
        <v>-9.4066666666666658E-4</v>
      </c>
      <c r="N6" s="5">
        <v>97.207916999999981</v>
      </c>
      <c r="O6" s="58">
        <v>0.31019800000000003</v>
      </c>
      <c r="P6" s="58">
        <v>2.0584666666666669</v>
      </c>
      <c r="Q6" s="58">
        <v>8.7639633333333329</v>
      </c>
      <c r="R6" s="58">
        <v>-110.13233333333334</v>
      </c>
      <c r="S6" s="58">
        <v>0.5009433333333333</v>
      </c>
      <c r="T6" s="58">
        <v>1.5646199999999999</v>
      </c>
      <c r="U6" s="58">
        <v>8.7047299999999996</v>
      </c>
      <c r="V6" s="58">
        <v>3.1373266666666666</v>
      </c>
      <c r="W6" s="58">
        <v>0.25704233333333332</v>
      </c>
      <c r="X6" s="58">
        <v>-575.98333333333323</v>
      </c>
      <c r="Y6" s="58">
        <v>-22.046333333333333</v>
      </c>
      <c r="Z6" s="58">
        <v>-5292.67</v>
      </c>
      <c r="AA6" s="30"/>
      <c r="AB6" s="31"/>
    </row>
    <row r="7" spans="1:29" x14ac:dyDescent="0.25">
      <c r="A7" s="32" t="s">
        <v>105</v>
      </c>
      <c r="B7" s="59">
        <v>3.6759307211464941E-2</v>
      </c>
      <c r="C7" s="59">
        <v>0.11087092204701623</v>
      </c>
      <c r="D7" s="59">
        <v>3.1058818050058837E-2</v>
      </c>
      <c r="E7" s="59">
        <v>7.3099582002148916E-3</v>
      </c>
      <c r="F7" s="59">
        <v>0.38108089254994926</v>
      </c>
      <c r="G7" s="59">
        <v>4.5628860019363442E-2</v>
      </c>
      <c r="H7" s="59">
        <v>5.3764282805181571E-2</v>
      </c>
      <c r="I7" s="59">
        <v>0.23842451941209666</v>
      </c>
      <c r="J7" s="59">
        <v>0.11896400949680361</v>
      </c>
      <c r="K7" s="59">
        <v>2.4093290905699595E-3</v>
      </c>
      <c r="L7" s="59">
        <v>3.3788262261718435E-3</v>
      </c>
      <c r="M7" s="59">
        <v>1.4679557970941161E-3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30"/>
      <c r="AB7" s="31"/>
    </row>
    <row r="8" spans="1:29" x14ac:dyDescent="0.25">
      <c r="A8" s="33" t="s">
        <v>106</v>
      </c>
      <c r="B8" s="60">
        <v>0.16215786568800003</v>
      </c>
      <c r="C8" s="60">
        <v>6.7860784444444461E-2</v>
      </c>
      <c r="D8" s="60">
        <v>1.86898529254E-2</v>
      </c>
      <c r="E8" s="60">
        <v>1.7217354777777777E-2</v>
      </c>
      <c r="F8" s="60">
        <v>0.13296538896666663</v>
      </c>
      <c r="G8" s="60">
        <v>1.9302560477999997E-2</v>
      </c>
      <c r="H8" s="60">
        <v>1.6179278540633332E-2</v>
      </c>
      <c r="I8" s="60">
        <v>3.6526493040755559E-2</v>
      </c>
      <c r="J8" s="60">
        <v>3.1719623698777781E-2</v>
      </c>
      <c r="K8" s="60">
        <v>2.1138588333333326E-2</v>
      </c>
      <c r="L8" s="60">
        <v>5.3815099666666665E-3</v>
      </c>
      <c r="M8" s="60">
        <v>4.9786382466666661E-2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30"/>
      <c r="AB8" s="31"/>
    </row>
    <row r="9" spans="1:29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30"/>
      <c r="AB9" s="31"/>
    </row>
    <row r="10" spans="1:29" x14ac:dyDescent="0.25">
      <c r="A10" t="s">
        <v>126</v>
      </c>
      <c r="B10" s="1">
        <v>52.447400000000002</v>
      </c>
      <c r="C10" s="1">
        <v>1.4817499999999999</v>
      </c>
      <c r="D10" s="1">
        <v>0.25343900000000003</v>
      </c>
      <c r="E10" s="1">
        <v>-2.5530000000000001E-2</v>
      </c>
      <c r="F10" s="1">
        <v>28.287800000000001</v>
      </c>
      <c r="G10" s="1">
        <v>0.931091</v>
      </c>
      <c r="H10" s="1">
        <v>0.23124400000000001</v>
      </c>
      <c r="I10" s="1">
        <v>1.54993</v>
      </c>
      <c r="J10" s="1">
        <v>12.0185</v>
      </c>
      <c r="K10" s="1">
        <v>-2.31E-3</v>
      </c>
      <c r="L10" s="1">
        <v>-3.2590000000000001E-2</v>
      </c>
      <c r="M10" s="1">
        <v>6.0070000000000002E-3</v>
      </c>
      <c r="N10" s="1">
        <v>97.146600000000007</v>
      </c>
      <c r="O10" s="1">
        <v>0.310309</v>
      </c>
      <c r="P10" s="1">
        <v>3.3913500000000001</v>
      </c>
      <c r="Q10" s="1">
        <v>7.33202</v>
      </c>
      <c r="R10" s="1">
        <v>-56.243000000000002</v>
      </c>
      <c r="S10" s="1">
        <v>0.485292</v>
      </c>
      <c r="T10" s="1">
        <v>1.85991</v>
      </c>
      <c r="U10" s="1">
        <v>6.9058099999999998</v>
      </c>
      <c r="V10" s="1">
        <v>2.5829499999999999</v>
      </c>
      <c r="W10" s="1">
        <v>0.26139800000000002</v>
      </c>
      <c r="X10" s="1">
        <v>-210.02</v>
      </c>
      <c r="Y10" s="1">
        <v>-16.257000000000001</v>
      </c>
      <c r="Z10" s="1">
        <v>172.649</v>
      </c>
      <c r="AA10" s="30">
        <v>44628.559560185196</v>
      </c>
      <c r="AB10" s="31">
        <v>44628.559560185196</v>
      </c>
    </row>
    <row r="11" spans="1:29" x14ac:dyDescent="0.25">
      <c r="A11" t="s">
        <v>126</v>
      </c>
      <c r="B11" s="1">
        <v>51.575200000000002</v>
      </c>
      <c r="C11" s="1">
        <v>2.4368300000000001</v>
      </c>
      <c r="D11" s="1">
        <v>0.196579</v>
      </c>
      <c r="E11" s="1">
        <v>1.6081999999999999E-2</v>
      </c>
      <c r="F11" s="1">
        <v>26.8355</v>
      </c>
      <c r="G11" s="1">
        <v>1.29697</v>
      </c>
      <c r="H11" s="1">
        <v>0.210536</v>
      </c>
      <c r="I11" s="1">
        <v>2.4533100000000001</v>
      </c>
      <c r="J11" s="1">
        <v>11.5892</v>
      </c>
      <c r="K11" s="1">
        <v>-1.4E-3</v>
      </c>
      <c r="L11" s="1">
        <v>-4.7509999999999997E-2</v>
      </c>
      <c r="M11" s="1">
        <v>3.6949999999999999E-3</v>
      </c>
      <c r="N11" s="1">
        <v>96.564999999999998</v>
      </c>
      <c r="O11" s="1">
        <v>0.31236799999999998</v>
      </c>
      <c r="P11" s="1">
        <v>2.4650500000000002</v>
      </c>
      <c r="Q11" s="1">
        <v>9.0360600000000009</v>
      </c>
      <c r="R11" s="1">
        <v>83.160399999999996</v>
      </c>
      <c r="S11" s="1">
        <v>0.49834099999999998</v>
      </c>
      <c r="T11" s="1">
        <v>1.5229600000000001</v>
      </c>
      <c r="U11" s="1">
        <v>7.4096399999999996</v>
      </c>
      <c r="V11" s="1">
        <v>2.01553</v>
      </c>
      <c r="W11" s="1">
        <v>0.266426</v>
      </c>
      <c r="X11" s="1">
        <v>-341.41</v>
      </c>
      <c r="Y11" s="1">
        <v>-11.773999999999999</v>
      </c>
      <c r="Z11" s="1">
        <v>282.75099999999998</v>
      </c>
      <c r="AA11" s="30">
        <v>44628.5633101852</v>
      </c>
      <c r="AB11" s="31">
        <v>44628.5633101852</v>
      </c>
    </row>
    <row r="12" spans="1:29" x14ac:dyDescent="0.25">
      <c r="A12" t="s">
        <v>126</v>
      </c>
      <c r="B12" s="1">
        <v>51.240699999999997</v>
      </c>
      <c r="C12" s="1">
        <v>2.45017</v>
      </c>
      <c r="D12" s="1">
        <v>0.189693</v>
      </c>
      <c r="E12" s="1">
        <v>-3.1370000000000002E-2</v>
      </c>
      <c r="F12" s="1">
        <v>26.190799999999999</v>
      </c>
      <c r="G12" s="1">
        <v>1.3295600000000001</v>
      </c>
      <c r="H12" s="1">
        <v>0.40803299999999998</v>
      </c>
      <c r="I12" s="1">
        <v>2.42408</v>
      </c>
      <c r="J12" s="1">
        <v>11.4152</v>
      </c>
      <c r="K12" s="1">
        <v>9.691E-3</v>
      </c>
      <c r="L12" s="1">
        <v>-3.8420000000000003E-2</v>
      </c>
      <c r="M12" s="1">
        <v>-2.247E-2</v>
      </c>
      <c r="N12" s="1">
        <v>95.565700000000007</v>
      </c>
      <c r="O12" s="1">
        <v>0.31312299999999998</v>
      </c>
      <c r="P12" s="1">
        <v>2.4620700000000002</v>
      </c>
      <c r="Q12" s="1">
        <v>9.4327900000000007</v>
      </c>
      <c r="R12" s="1">
        <v>-41.168999999999997</v>
      </c>
      <c r="S12" s="1">
        <v>0.50420100000000001</v>
      </c>
      <c r="T12" s="1">
        <v>1.48926</v>
      </c>
      <c r="U12" s="1">
        <v>4.47743</v>
      </c>
      <c r="V12" s="1">
        <v>2.0144099999999998</v>
      </c>
      <c r="W12" s="1">
        <v>0.26834999999999998</v>
      </c>
      <c r="X12" s="1">
        <v>50.234099999999998</v>
      </c>
      <c r="Y12" s="1">
        <v>-14.18</v>
      </c>
      <c r="Z12" s="1">
        <v>-45.844999999999999</v>
      </c>
      <c r="AA12" s="30">
        <v>44628.567129629599</v>
      </c>
      <c r="AB12" s="31">
        <v>44628.567129629599</v>
      </c>
    </row>
    <row r="13" spans="1:29" x14ac:dyDescent="0.25">
      <c r="A13" s="3" t="s">
        <v>104</v>
      </c>
      <c r="B13" s="5">
        <v>51.754433333333338</v>
      </c>
      <c r="C13" s="5">
        <v>2.1229166666666668</v>
      </c>
      <c r="D13" s="5">
        <v>0.21323700000000001</v>
      </c>
      <c r="E13" s="5">
        <v>-1.3606000000000002E-2</v>
      </c>
      <c r="F13" s="5">
        <v>27.104699999999998</v>
      </c>
      <c r="G13" s="5">
        <v>1.1858736666666667</v>
      </c>
      <c r="H13" s="5">
        <v>0.283271</v>
      </c>
      <c r="I13" s="5">
        <v>2.1424400000000001</v>
      </c>
      <c r="J13" s="5">
        <v>11.674300000000001</v>
      </c>
      <c r="K13" s="5">
        <v>1.9936666666666666E-3</v>
      </c>
      <c r="L13" s="5">
        <v>-3.9506666666666669E-2</v>
      </c>
      <c r="M13" s="5">
        <v>-4.2560000000000002E-3</v>
      </c>
      <c r="N13" s="5">
        <v>96.425796666666656</v>
      </c>
      <c r="O13" s="5">
        <v>0.31193333333333334</v>
      </c>
      <c r="P13" s="5">
        <v>2.7728233333333336</v>
      </c>
      <c r="Q13" s="5">
        <v>8.6002899999999993</v>
      </c>
      <c r="R13" s="5">
        <v>-4.7505333333333342</v>
      </c>
      <c r="S13" s="5">
        <v>0.49594466666666664</v>
      </c>
      <c r="T13" s="5">
        <v>1.6240433333333335</v>
      </c>
      <c r="U13" s="5">
        <v>6.2642933333333319</v>
      </c>
      <c r="V13" s="5">
        <v>2.2042966666666666</v>
      </c>
      <c r="W13" s="5">
        <v>0.26539133333333337</v>
      </c>
      <c r="X13" s="5">
        <v>-167.06530000000001</v>
      </c>
      <c r="Y13" s="5">
        <v>-14.070333333333332</v>
      </c>
      <c r="Z13" s="5">
        <v>136.51833333333332</v>
      </c>
      <c r="AA13" s="30"/>
      <c r="AB13" s="31"/>
    </row>
    <row r="14" spans="1:29" x14ac:dyDescent="0.25">
      <c r="A14" s="32" t="s">
        <v>105</v>
      </c>
      <c r="B14" s="13">
        <v>0.50867452811749592</v>
      </c>
      <c r="C14" s="13">
        <v>0.453406006233804</v>
      </c>
      <c r="D14" s="13">
        <v>2.8565770332106784E-2</v>
      </c>
      <c r="E14" s="13">
        <v>2.1127539815763374E-2</v>
      </c>
      <c r="F14" s="13">
        <v>0.87700388824679731</v>
      </c>
      <c r="G14" s="13">
        <v>0.18064916726504832</v>
      </c>
      <c r="H14" s="13">
        <v>8.8624198347103098E-2</v>
      </c>
      <c r="I14" s="13">
        <v>0.41913774450252839</v>
      </c>
      <c r="J14" s="13">
        <v>0.25354056874591058</v>
      </c>
      <c r="K14" s="13">
        <v>5.4555006084583005E-3</v>
      </c>
      <c r="L14" s="13">
        <v>6.139339450534468E-3</v>
      </c>
      <c r="M14" s="13">
        <v>1.2913782895289308E-2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30"/>
      <c r="AB14" s="31"/>
    </row>
    <row r="15" spans="1:29" x14ac:dyDescent="0.25">
      <c r="A15" s="33" t="s">
        <v>106</v>
      </c>
      <c r="B15" s="18">
        <v>0.16143932904444447</v>
      </c>
      <c r="C15" s="18">
        <v>5.8864728680555568E-2</v>
      </c>
      <c r="D15" s="18">
        <v>1.8339000387299999E-2</v>
      </c>
      <c r="E15" s="18">
        <v>6.463575653333335E-4</v>
      </c>
      <c r="F15" s="18">
        <v>0.134424314066</v>
      </c>
      <c r="G15" s="18">
        <v>1.9259102225255557E-2</v>
      </c>
      <c r="H15" s="18">
        <v>1.7744926368266661E-2</v>
      </c>
      <c r="I15" s="18">
        <v>4.7225733505333337E-2</v>
      </c>
      <c r="J15" s="18">
        <v>3.0982580427333338E-2</v>
      </c>
      <c r="K15" s="18">
        <v>-3.330725197666667E-3</v>
      </c>
      <c r="L15" s="18">
        <v>5.5587196888888888E-3</v>
      </c>
      <c r="M15" s="18">
        <v>-5.8102202666666658E-3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30"/>
      <c r="AB15" s="31"/>
    </row>
    <row r="16" spans="1:29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30"/>
      <c r="AB16" s="31"/>
    </row>
    <row r="17" spans="1:28" x14ac:dyDescent="0.25">
      <c r="A17" t="s">
        <v>133</v>
      </c>
      <c r="B17" s="1">
        <v>52.040799999999997</v>
      </c>
      <c r="C17" s="1">
        <v>1.3424799999999999</v>
      </c>
      <c r="D17" s="1">
        <v>0.23361299999999999</v>
      </c>
      <c r="E17" s="1">
        <v>-2.0910000000000002E-2</v>
      </c>
      <c r="F17" s="1">
        <v>28.6829</v>
      </c>
      <c r="G17" s="1">
        <v>0.779972</v>
      </c>
      <c r="H17" s="1">
        <v>8.8439000000000004E-2</v>
      </c>
      <c r="I17" s="1">
        <v>0.56748299999999996</v>
      </c>
      <c r="J17" s="1">
        <v>12.58</v>
      </c>
      <c r="K17" s="1">
        <v>-6.5799999999999999E-3</v>
      </c>
      <c r="L17" s="1">
        <v>-3.1060000000000001E-2</v>
      </c>
      <c r="M17" s="1">
        <v>-2.14E-3</v>
      </c>
      <c r="N17" s="1">
        <v>96.254999999999995</v>
      </c>
      <c r="O17" s="1">
        <v>0.31152099999999999</v>
      </c>
      <c r="P17" s="1">
        <v>3.5647799999999998</v>
      </c>
      <c r="Q17" s="1">
        <v>8.1371599999999997</v>
      </c>
      <c r="R17" s="1">
        <v>-68.393000000000001</v>
      </c>
      <c r="S17" s="1">
        <v>0.48135099999999997</v>
      </c>
      <c r="T17" s="1">
        <v>2.07599</v>
      </c>
      <c r="U17" s="1">
        <v>15.4407</v>
      </c>
      <c r="V17" s="1">
        <v>4.8225600000000002</v>
      </c>
      <c r="W17" s="1">
        <v>0.25551699999999999</v>
      </c>
      <c r="X17" s="1">
        <v>-72.897000000000006</v>
      </c>
      <c r="Y17" s="1">
        <v>-16.905999999999999</v>
      </c>
      <c r="Z17" s="1">
        <v>-482.42</v>
      </c>
      <c r="AA17" s="30">
        <v>44628.574733796297</v>
      </c>
      <c r="AB17" s="31">
        <v>44628.574733796297</v>
      </c>
    </row>
    <row r="18" spans="1:28" x14ac:dyDescent="0.25">
      <c r="A18" t="s">
        <v>133</v>
      </c>
      <c r="B18" s="1">
        <v>51.7286</v>
      </c>
      <c r="C18" s="1">
        <v>1.5029699999999999</v>
      </c>
      <c r="D18" s="1">
        <v>0.22226199999999999</v>
      </c>
      <c r="E18" s="1">
        <v>-1.1780000000000001E-2</v>
      </c>
      <c r="F18" s="1">
        <v>28.4742</v>
      </c>
      <c r="G18" s="1">
        <v>0.94746900000000001</v>
      </c>
      <c r="H18" s="1">
        <v>0.231299</v>
      </c>
      <c r="I18" s="1">
        <v>1.7682100000000001</v>
      </c>
      <c r="J18" s="1">
        <v>12.052</v>
      </c>
      <c r="K18" s="1">
        <v>7.541E-3</v>
      </c>
      <c r="L18" s="1">
        <v>-2.5770000000000001E-2</v>
      </c>
      <c r="M18" s="1">
        <v>-4.6000000000000001E-4</v>
      </c>
      <c r="N18" s="1">
        <v>96.896600000000007</v>
      </c>
      <c r="O18" s="1">
        <v>0.31244899999999998</v>
      </c>
      <c r="P18" s="1">
        <v>3.3432900000000001</v>
      </c>
      <c r="Q18" s="1">
        <v>8.4236299999999993</v>
      </c>
      <c r="R18" s="1">
        <v>-112.96</v>
      </c>
      <c r="S18" s="1">
        <v>0.48316799999999999</v>
      </c>
      <c r="T18" s="1">
        <v>1.82483</v>
      </c>
      <c r="U18" s="1">
        <v>6.8940200000000003</v>
      </c>
      <c r="V18" s="1">
        <v>2.3945799999999999</v>
      </c>
      <c r="W18" s="1">
        <v>0.261494</v>
      </c>
      <c r="X18" s="1">
        <v>64.594899999999996</v>
      </c>
      <c r="Y18" s="1">
        <v>-20.431000000000001</v>
      </c>
      <c r="Z18" s="1">
        <v>-2264.8000000000002</v>
      </c>
      <c r="AA18" s="30">
        <v>44628.582245370402</v>
      </c>
      <c r="AB18" s="31">
        <v>44628.582245370402</v>
      </c>
    </row>
    <row r="19" spans="1:28" x14ac:dyDescent="0.25">
      <c r="A19" t="s">
        <v>133</v>
      </c>
      <c r="B19" s="1">
        <v>52.764800000000001</v>
      </c>
      <c r="C19" s="1">
        <v>1.8570800000000001</v>
      </c>
      <c r="D19" s="1">
        <v>0.188557</v>
      </c>
      <c r="E19" s="1">
        <v>7.2099999999999996E-4</v>
      </c>
      <c r="F19" s="1">
        <v>27.872800000000002</v>
      </c>
      <c r="G19" s="1">
        <v>0.79666199999999998</v>
      </c>
      <c r="H19" s="1">
        <v>0.18032000000000001</v>
      </c>
      <c r="I19" s="1">
        <v>1.17388</v>
      </c>
      <c r="J19" s="1">
        <v>12.890599999999999</v>
      </c>
      <c r="K19" s="1">
        <v>2.6440000000000001E-3</v>
      </c>
      <c r="L19" s="1">
        <v>-8.1899999999999994E-3</v>
      </c>
      <c r="M19" s="1">
        <v>1.3764E-2</v>
      </c>
      <c r="N19" s="1">
        <v>97.733699999999999</v>
      </c>
      <c r="O19" s="1">
        <v>0.30917099999999997</v>
      </c>
      <c r="P19" s="1">
        <v>2.9021599999999999</v>
      </c>
      <c r="Q19" s="1">
        <v>9.4403299999999994</v>
      </c>
      <c r="R19" s="1">
        <v>1804.09</v>
      </c>
      <c r="S19" s="1">
        <v>0.48887799999999998</v>
      </c>
      <c r="T19" s="1">
        <v>2.0499700000000001</v>
      </c>
      <c r="U19" s="1">
        <v>8.6378199999999996</v>
      </c>
      <c r="V19" s="1">
        <v>3.0238299999999998</v>
      </c>
      <c r="W19" s="1">
        <v>0.25280900000000001</v>
      </c>
      <c r="X19" s="1">
        <v>183.48500000000001</v>
      </c>
      <c r="Y19" s="1">
        <v>-59.984000000000002</v>
      </c>
      <c r="Z19" s="1">
        <v>75.615399999999994</v>
      </c>
      <c r="AA19" s="30">
        <v>44628.5859837963</v>
      </c>
      <c r="AB19" s="31">
        <v>44628.5859837963</v>
      </c>
    </row>
    <row r="20" spans="1:28" x14ac:dyDescent="0.25">
      <c r="A20" s="3" t="s">
        <v>104</v>
      </c>
      <c r="B20" s="5">
        <v>52.178066666666666</v>
      </c>
      <c r="C20" s="5">
        <v>1.5675099999999997</v>
      </c>
      <c r="D20" s="5">
        <v>0.21481066666666668</v>
      </c>
      <c r="E20" s="5">
        <v>-1.0656333333333335E-2</v>
      </c>
      <c r="F20" s="5">
        <v>28.343299999999999</v>
      </c>
      <c r="G20" s="5">
        <v>0.84136766666666674</v>
      </c>
      <c r="H20" s="5">
        <v>0.166686</v>
      </c>
      <c r="I20" s="5">
        <v>1.1698576666666667</v>
      </c>
      <c r="J20" s="5">
        <v>12.507533333333333</v>
      </c>
      <c r="K20" s="5">
        <v>1.2016666666666666E-3</v>
      </c>
      <c r="L20" s="5">
        <v>-2.1673333333333336E-2</v>
      </c>
      <c r="M20" s="5">
        <v>3.7213333333333334E-3</v>
      </c>
      <c r="N20" s="5">
        <v>96.96172533333332</v>
      </c>
      <c r="O20" s="5">
        <v>0.31104699999999996</v>
      </c>
      <c r="P20" s="5">
        <v>3.2700766666666667</v>
      </c>
      <c r="Q20" s="5">
        <v>8.6670399999999983</v>
      </c>
      <c r="R20" s="5">
        <v>540.91233333333332</v>
      </c>
      <c r="S20" s="5">
        <v>0.48446566666666663</v>
      </c>
      <c r="T20" s="5">
        <v>1.9835966666666665</v>
      </c>
      <c r="U20" s="5">
        <v>10.32418</v>
      </c>
      <c r="V20" s="5">
        <v>3.4136566666666668</v>
      </c>
      <c r="W20" s="5">
        <v>0.25660666666666665</v>
      </c>
      <c r="X20" s="5">
        <v>58.394300000000008</v>
      </c>
      <c r="Y20" s="5">
        <v>-32.440333333333335</v>
      </c>
      <c r="Z20" s="5">
        <v>-890.53486666666674</v>
      </c>
      <c r="AA20" s="30"/>
      <c r="AB20" s="31"/>
    </row>
    <row r="21" spans="1:28" x14ac:dyDescent="0.25">
      <c r="A21" s="32" t="s">
        <v>105</v>
      </c>
      <c r="B21" s="13">
        <v>0.43401936464735014</v>
      </c>
      <c r="C21" s="13">
        <v>0.21498426097430248</v>
      </c>
      <c r="D21" s="13">
        <v>1.9133784437190899E-2</v>
      </c>
      <c r="E21" s="13">
        <v>8.8664916148133571E-3</v>
      </c>
      <c r="F21" s="13">
        <v>0.34343035198809402</v>
      </c>
      <c r="G21" s="13">
        <v>7.5333740675889868E-2</v>
      </c>
      <c r="H21" s="13">
        <v>5.9113785008236469E-2</v>
      </c>
      <c r="I21" s="13">
        <v>0.49020299639117759</v>
      </c>
      <c r="J21" s="13">
        <v>0.34617052958846084</v>
      </c>
      <c r="K21" s="13">
        <v>5.8543946076620272E-3</v>
      </c>
      <c r="L21" s="13">
        <v>9.7756920755287437E-3</v>
      </c>
      <c r="M21" s="13">
        <v>7.1342818061027619E-3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30"/>
      <c r="AB21" s="31"/>
    </row>
    <row r="22" spans="1:28" x14ac:dyDescent="0.25">
      <c r="A22" s="33" t="s">
        <v>106</v>
      </c>
      <c r="B22" s="18">
        <v>0.16229831102466666</v>
      </c>
      <c r="C22" s="18">
        <v>5.1258778757666663E-2</v>
      </c>
      <c r="D22" s="18">
        <v>1.8617726404266663E-2</v>
      </c>
      <c r="E22" s="18">
        <v>-5.7641421281111126E-2</v>
      </c>
      <c r="F22" s="18">
        <v>0.13731355730033332</v>
      </c>
      <c r="G22" s="18">
        <v>1.6689340990411111E-2</v>
      </c>
      <c r="H22" s="18">
        <v>1.7208962674800002E-2</v>
      </c>
      <c r="I22" s="18">
        <v>3.9934924228677782E-2</v>
      </c>
      <c r="J22" s="18">
        <v>3.2095164368888887E-2</v>
      </c>
      <c r="K22" s="18">
        <v>7.0170483833333335E-4</v>
      </c>
      <c r="L22" s="18">
        <v>7.0309015777777796E-3</v>
      </c>
      <c r="M22" s="18">
        <v>-3.3139770838222227E-2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30"/>
      <c r="AB22" s="31"/>
    </row>
    <row r="23" spans="1:28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30"/>
      <c r="AB23" s="31"/>
    </row>
    <row r="24" spans="1:28" x14ac:dyDescent="0.25">
      <c r="A24" s="35" t="s">
        <v>119</v>
      </c>
      <c r="B24" s="39">
        <v>52.069366666666667</v>
      </c>
      <c r="C24" s="39">
        <v>2.3290311111111111</v>
      </c>
      <c r="D24" s="39">
        <v>0.2137685555555556</v>
      </c>
      <c r="E24" s="39">
        <v>-1.3298555555555555E-2</v>
      </c>
      <c r="F24" s="39">
        <v>27.330333333333332</v>
      </c>
      <c r="G24" s="39">
        <v>1.0869771111111111</v>
      </c>
      <c r="H24" s="39">
        <v>0.21194155555555555</v>
      </c>
      <c r="I24" s="39">
        <v>1.4921843333333333</v>
      </c>
      <c r="J24" s="39">
        <v>12.174022222222224</v>
      </c>
      <c r="K24" s="39">
        <v>-1.5822222222222198E-4</v>
      </c>
      <c r="L24" s="39">
        <v>-2.853E-2</v>
      </c>
      <c r="M24" s="39">
        <v>-4.917777777777775E-4</v>
      </c>
      <c r="N24" s="39">
        <v>96.865146333333314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30"/>
      <c r="AB24" s="31"/>
    </row>
    <row r="25" spans="1:28" x14ac:dyDescent="0.25">
      <c r="A25" s="35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30"/>
      <c r="AB25" s="31"/>
    </row>
    <row r="26" spans="1:28" x14ac:dyDescent="0.25">
      <c r="A26" t="s">
        <v>121</v>
      </c>
      <c r="B26" s="1">
        <v>52.986800000000002</v>
      </c>
      <c r="C26" s="1">
        <v>2.9767100000000002</v>
      </c>
      <c r="D26" s="1">
        <v>0.20505999999999999</v>
      </c>
      <c r="E26" s="1">
        <v>-1.12E-2</v>
      </c>
      <c r="F26" s="1">
        <v>26.338799999999999</v>
      </c>
      <c r="G26" s="1">
        <v>1.5850599999999999</v>
      </c>
      <c r="H26" s="1">
        <v>6.2456999999999999E-2</v>
      </c>
      <c r="I26" s="1">
        <v>0.24174300000000001</v>
      </c>
      <c r="J26" s="1">
        <v>13.171799999999999</v>
      </c>
      <c r="K26" s="1">
        <v>-7.2000000000000005E-4</v>
      </c>
      <c r="L26" s="1">
        <v>-3.4520000000000002E-2</v>
      </c>
      <c r="M26" s="1">
        <v>1.1950000000000001E-2</v>
      </c>
      <c r="N26" s="1">
        <v>97.534000000000006</v>
      </c>
      <c r="O26" s="1">
        <v>0.308029</v>
      </c>
      <c r="P26" s="1">
        <v>2.2490999999999999</v>
      </c>
      <c r="Q26" s="1">
        <v>8.8791799999999999</v>
      </c>
      <c r="R26" s="1">
        <v>-132.9</v>
      </c>
      <c r="S26" s="1">
        <v>0.50124599999999997</v>
      </c>
      <c r="T26" s="1">
        <v>1.3470800000000001</v>
      </c>
      <c r="U26" s="1">
        <v>21.859100000000002</v>
      </c>
      <c r="V26" s="1">
        <v>8.9989500000000007</v>
      </c>
      <c r="W26" s="1">
        <v>0.24903</v>
      </c>
      <c r="X26" s="1">
        <v>-662.34</v>
      </c>
      <c r="Y26" s="1">
        <v>-15.247</v>
      </c>
      <c r="Z26" s="1">
        <v>85.983800000000002</v>
      </c>
      <c r="AA26" s="30">
        <v>44602.855405092603</v>
      </c>
      <c r="AB26" s="31">
        <v>44602.855405092603</v>
      </c>
    </row>
    <row r="27" spans="1:28" x14ac:dyDescent="0.25">
      <c r="A27" t="s">
        <v>121</v>
      </c>
      <c r="B27" s="1">
        <v>52.417499999999997</v>
      </c>
      <c r="C27" s="1">
        <v>3.0539000000000001</v>
      </c>
      <c r="D27" s="1">
        <v>0.19363900000000001</v>
      </c>
      <c r="E27" s="1">
        <v>2.6400000000000002E-4</v>
      </c>
      <c r="F27" s="1">
        <v>26.279</v>
      </c>
      <c r="G27" s="1">
        <v>1.60318</v>
      </c>
      <c r="H27" s="1">
        <v>9.0253E-2</v>
      </c>
      <c r="I27" s="1">
        <v>0.24871699999999999</v>
      </c>
      <c r="J27" s="1">
        <v>13.0848</v>
      </c>
      <c r="K27" s="1">
        <v>7.2740000000000001E-3</v>
      </c>
      <c r="L27" s="1">
        <v>-3.322E-2</v>
      </c>
      <c r="M27" s="1">
        <v>-2.3619999999999999E-2</v>
      </c>
      <c r="N27" s="1">
        <v>96.921599999999998</v>
      </c>
      <c r="O27" s="1">
        <v>0.30987999999999999</v>
      </c>
      <c r="P27" s="1">
        <v>2.2061500000000001</v>
      </c>
      <c r="Q27" s="1">
        <v>9.4213500000000003</v>
      </c>
      <c r="R27" s="1">
        <v>5165.74</v>
      </c>
      <c r="S27" s="1">
        <v>0.50191399999999997</v>
      </c>
      <c r="T27" s="1">
        <v>1.33474</v>
      </c>
      <c r="U27" s="1">
        <v>15.1591</v>
      </c>
      <c r="V27" s="1">
        <v>8.8119200000000006</v>
      </c>
      <c r="W27" s="1">
        <v>0.25021700000000002</v>
      </c>
      <c r="X27" s="1">
        <v>65.997900000000001</v>
      </c>
      <c r="Y27" s="1">
        <v>-15.696999999999999</v>
      </c>
      <c r="Z27" s="1">
        <v>-43.444000000000003</v>
      </c>
      <c r="AA27" s="30">
        <v>44602.8592824074</v>
      </c>
      <c r="AB27" s="31">
        <v>44602.8592824074</v>
      </c>
    </row>
    <row r="28" spans="1:28" x14ac:dyDescent="0.25">
      <c r="A28" t="s">
        <v>121</v>
      </c>
      <c r="B28" s="1">
        <v>52.392800000000001</v>
      </c>
      <c r="C28" s="1">
        <v>3.0007199999999998</v>
      </c>
      <c r="D28" s="1">
        <v>0.194693</v>
      </c>
      <c r="E28" s="1">
        <v>-1.43E-2</v>
      </c>
      <c r="F28" s="1">
        <v>26.106000000000002</v>
      </c>
      <c r="G28" s="1">
        <v>1.62222</v>
      </c>
      <c r="H28" s="1">
        <v>8.7410000000000002E-2</v>
      </c>
      <c r="I28" s="1">
        <v>0.24756</v>
      </c>
      <c r="J28" s="1">
        <v>13.036899999999999</v>
      </c>
      <c r="K28" s="1">
        <v>-6.0499999999999998E-3</v>
      </c>
      <c r="L28" s="1">
        <v>-3.3020000000000001E-2</v>
      </c>
      <c r="M28" s="1">
        <v>2.0230000000000001E-3</v>
      </c>
      <c r="N28" s="1">
        <v>96.637</v>
      </c>
      <c r="O28" s="1">
        <v>0.30948500000000001</v>
      </c>
      <c r="P28" s="1">
        <v>2.2182200000000001</v>
      </c>
      <c r="Q28" s="1">
        <v>9.1581200000000003</v>
      </c>
      <c r="R28" s="1">
        <v>-95.463999999999999</v>
      </c>
      <c r="S28" s="1">
        <v>0.50275700000000001</v>
      </c>
      <c r="T28" s="1">
        <v>1.3307199999999999</v>
      </c>
      <c r="U28" s="1">
        <v>15.6706</v>
      </c>
      <c r="V28" s="1">
        <v>8.8689599999999995</v>
      </c>
      <c r="W28" s="1">
        <v>0.25063099999999999</v>
      </c>
      <c r="X28" s="1">
        <v>-79.394999999999996</v>
      </c>
      <c r="Y28" s="1">
        <v>-15.754</v>
      </c>
      <c r="Z28" s="1">
        <v>514.21799999999996</v>
      </c>
      <c r="AA28" s="30">
        <v>44602.863055555601</v>
      </c>
      <c r="AB28" s="31">
        <v>44602.863055555601</v>
      </c>
    </row>
    <row r="29" spans="1:28" x14ac:dyDescent="0.25">
      <c r="A29" t="s">
        <v>121</v>
      </c>
      <c r="B29" s="1">
        <v>52.325299999999999</v>
      </c>
      <c r="C29" s="1">
        <v>3.07179</v>
      </c>
      <c r="D29" s="1">
        <v>0.17111599999999999</v>
      </c>
      <c r="E29" s="1">
        <v>-2.036E-2</v>
      </c>
      <c r="F29" s="1">
        <v>26.320900000000002</v>
      </c>
      <c r="G29" s="1">
        <v>1.64954</v>
      </c>
      <c r="H29" s="1">
        <v>6.9445000000000007E-2</v>
      </c>
      <c r="I29" s="1">
        <v>0.29180499999999998</v>
      </c>
      <c r="J29" s="1">
        <v>13.0108</v>
      </c>
      <c r="K29" s="1">
        <v>3.0860000000000002E-3</v>
      </c>
      <c r="L29" s="1">
        <v>-2.435E-2</v>
      </c>
      <c r="M29" s="1">
        <v>-2.0400000000000001E-3</v>
      </c>
      <c r="N29" s="1">
        <v>96.866900000000001</v>
      </c>
      <c r="O29" s="1">
        <v>0.31007600000000002</v>
      </c>
      <c r="P29" s="1">
        <v>2.1837499999999999</v>
      </c>
      <c r="Q29" s="1">
        <v>10.097799999999999</v>
      </c>
      <c r="R29" s="1">
        <v>-67.683999999999997</v>
      </c>
      <c r="S29" s="1">
        <v>0.50131000000000003</v>
      </c>
      <c r="T29" s="1">
        <v>1.3126899999999999</v>
      </c>
      <c r="U29" s="1">
        <v>20.026299999999999</v>
      </c>
      <c r="V29" s="1">
        <v>7.6637500000000003</v>
      </c>
      <c r="W29" s="1">
        <v>0.25093700000000002</v>
      </c>
      <c r="X29" s="1">
        <v>160.41300000000001</v>
      </c>
      <c r="Y29" s="1">
        <v>-21.143000000000001</v>
      </c>
      <c r="Z29" s="1">
        <v>-507.29</v>
      </c>
      <c r="AA29" s="30">
        <v>44602.870497685202</v>
      </c>
      <c r="AB29" s="31">
        <v>44602.870497685202</v>
      </c>
    </row>
    <row r="30" spans="1:28" x14ac:dyDescent="0.25">
      <c r="A30" t="s">
        <v>121</v>
      </c>
      <c r="B30" s="1">
        <v>52.102699999999999</v>
      </c>
      <c r="C30" s="1">
        <v>2.98455</v>
      </c>
      <c r="D30" s="1">
        <v>0.20086300000000001</v>
      </c>
      <c r="E30" s="1">
        <v>5.0590000000000001E-3</v>
      </c>
      <c r="F30" s="1">
        <v>26.084800000000001</v>
      </c>
      <c r="G30" s="1">
        <v>1.5882499999999999</v>
      </c>
      <c r="H30" s="1">
        <v>7.1050000000000002E-2</v>
      </c>
      <c r="I30" s="1">
        <v>0.26993499999999998</v>
      </c>
      <c r="J30" s="1">
        <v>12.970800000000001</v>
      </c>
      <c r="K30" s="1">
        <v>8.1110000000000002E-3</v>
      </c>
      <c r="L30" s="1">
        <v>-3.5659999999999997E-2</v>
      </c>
      <c r="M30" s="1">
        <v>-1.9499999999999999E-3</v>
      </c>
      <c r="N30" s="1">
        <v>96.248500000000007</v>
      </c>
      <c r="O30" s="1">
        <v>0.31065100000000001</v>
      </c>
      <c r="P30" s="1">
        <v>2.2683200000000001</v>
      </c>
      <c r="Q30" s="1">
        <v>9.1124100000000006</v>
      </c>
      <c r="R30" s="1">
        <v>269.34899999999999</v>
      </c>
      <c r="S30" s="1">
        <v>0.50370099999999995</v>
      </c>
      <c r="T30" s="1">
        <v>1.3474600000000001</v>
      </c>
      <c r="U30" s="1">
        <v>19.485199999999999</v>
      </c>
      <c r="V30" s="1">
        <v>8.3263099999999994</v>
      </c>
      <c r="W30" s="1">
        <v>0.25121700000000002</v>
      </c>
      <c r="X30" s="1">
        <v>59.298499999999997</v>
      </c>
      <c r="Y30" s="1">
        <v>-14.991</v>
      </c>
      <c r="Z30" s="1">
        <v>-533.94000000000005</v>
      </c>
      <c r="AA30" s="30">
        <v>44602.874166666697</v>
      </c>
      <c r="AB30" s="31">
        <v>44602.874166666697</v>
      </c>
    </row>
    <row r="31" spans="1:28" x14ac:dyDescent="0.25">
      <c r="A31" t="s">
        <v>121</v>
      </c>
      <c r="B31" s="1">
        <v>52.424300000000002</v>
      </c>
      <c r="C31" s="1">
        <v>2.8637000000000001</v>
      </c>
      <c r="D31" s="1">
        <v>0.15078</v>
      </c>
      <c r="E31" s="1">
        <v>8.8629999999999994E-3</v>
      </c>
      <c r="F31" s="1">
        <v>26.436299999999999</v>
      </c>
      <c r="G31" s="1">
        <v>1.56613</v>
      </c>
      <c r="H31" s="1">
        <v>5.6079999999999998E-2</v>
      </c>
      <c r="I31" s="1">
        <v>0.20293900000000001</v>
      </c>
      <c r="J31" s="1">
        <v>12.982200000000001</v>
      </c>
      <c r="K31" s="1">
        <v>1.4182999999999999E-2</v>
      </c>
      <c r="L31" s="1">
        <v>-4.4170000000000001E-2</v>
      </c>
      <c r="M31" s="1">
        <v>-1.2199999999999999E-3</v>
      </c>
      <c r="N31" s="1">
        <v>96.66</v>
      </c>
      <c r="O31" s="1">
        <v>0.30951899999999999</v>
      </c>
      <c r="P31" s="1">
        <v>2.30768</v>
      </c>
      <c r="Q31" s="1">
        <v>11.6622</v>
      </c>
      <c r="R31" s="1">
        <v>153.536</v>
      </c>
      <c r="S31" s="1">
        <v>0.499857</v>
      </c>
      <c r="T31" s="1">
        <v>1.3592500000000001</v>
      </c>
      <c r="U31" s="1">
        <v>24.598500000000001</v>
      </c>
      <c r="V31" s="1">
        <v>10.4831</v>
      </c>
      <c r="W31" s="1">
        <v>0.25141799999999997</v>
      </c>
      <c r="X31" s="1">
        <v>33.901400000000002</v>
      </c>
      <c r="Y31" s="1">
        <v>-11.968999999999999</v>
      </c>
      <c r="Z31" s="1">
        <v>-845.27</v>
      </c>
      <c r="AA31" s="30">
        <v>44602.877928240698</v>
      </c>
      <c r="AB31" s="31">
        <v>44602.877928240698</v>
      </c>
    </row>
    <row r="32" spans="1:28" x14ac:dyDescent="0.25">
      <c r="A32" t="s">
        <v>121</v>
      </c>
      <c r="B32" s="1">
        <v>52.006100000000004</v>
      </c>
      <c r="C32" s="1">
        <v>2.7913700000000001</v>
      </c>
      <c r="D32" s="1">
        <v>0.18346899999999999</v>
      </c>
      <c r="E32" s="1">
        <v>6.6819999999999996E-3</v>
      </c>
      <c r="F32" s="1">
        <v>26.376899999999999</v>
      </c>
      <c r="G32" s="1">
        <v>1.5472699999999999</v>
      </c>
      <c r="H32" s="1">
        <v>6.0998999999999998E-2</v>
      </c>
      <c r="I32" s="1">
        <v>0.25936399999999998</v>
      </c>
      <c r="J32" s="1">
        <v>12.8491</v>
      </c>
      <c r="K32" s="1">
        <v>9.3099999999999997E-4</v>
      </c>
      <c r="L32" s="1">
        <v>-4.7309999999999998E-2</v>
      </c>
      <c r="M32" s="1">
        <v>-1.5859999999999999E-2</v>
      </c>
      <c r="N32" s="1">
        <v>96.019099999999995</v>
      </c>
      <c r="O32" s="1">
        <v>0.31099700000000002</v>
      </c>
      <c r="P32" s="1">
        <v>2.3103600000000002</v>
      </c>
      <c r="Q32" s="1">
        <v>9.4473299999999991</v>
      </c>
      <c r="R32" s="1">
        <v>202.37100000000001</v>
      </c>
      <c r="S32" s="1">
        <v>0.50087999999999999</v>
      </c>
      <c r="T32" s="1">
        <v>1.3638399999999999</v>
      </c>
      <c r="U32" s="1">
        <v>22.4802</v>
      </c>
      <c r="V32" s="1">
        <v>8.6952999999999996</v>
      </c>
      <c r="W32" s="1">
        <v>0.25255</v>
      </c>
      <c r="X32" s="1">
        <v>514.53899999999999</v>
      </c>
      <c r="Y32" s="1">
        <v>-11.195</v>
      </c>
      <c r="Z32" s="1">
        <v>-66.445999999999998</v>
      </c>
      <c r="AA32" s="30">
        <v>44602.885358796302</v>
      </c>
      <c r="AB32" s="31">
        <v>44602.885358796302</v>
      </c>
    </row>
    <row r="33" spans="1:28" x14ac:dyDescent="0.25">
      <c r="A33" t="s">
        <v>121</v>
      </c>
      <c r="B33" s="1">
        <v>52.417000000000002</v>
      </c>
      <c r="C33" s="1">
        <v>3.00075</v>
      </c>
      <c r="D33" s="1">
        <v>0.19833400000000001</v>
      </c>
      <c r="E33" s="1">
        <v>1.7180000000000001E-2</v>
      </c>
      <c r="F33" s="1">
        <v>26.270199999999999</v>
      </c>
      <c r="G33" s="1">
        <v>1.61846</v>
      </c>
      <c r="H33" s="1">
        <v>4.8566999999999999E-2</v>
      </c>
      <c r="I33" s="1">
        <v>0.249664</v>
      </c>
      <c r="J33" s="1">
        <v>12.9801</v>
      </c>
      <c r="K33" s="1">
        <v>-7.2399999999999999E-3</v>
      </c>
      <c r="L33" s="1">
        <v>-2.8809999999999999E-2</v>
      </c>
      <c r="M33" s="1">
        <v>-1.2840000000000001E-2</v>
      </c>
      <c r="N33" s="1">
        <v>96.751400000000004</v>
      </c>
      <c r="O33" s="1">
        <v>0.30983899999999998</v>
      </c>
      <c r="P33" s="1">
        <v>2.2295799999999999</v>
      </c>
      <c r="Q33" s="1">
        <v>9.2614099999999997</v>
      </c>
      <c r="R33" s="1">
        <v>79.434299999999993</v>
      </c>
      <c r="S33" s="1">
        <v>0.50187700000000002</v>
      </c>
      <c r="T33" s="1">
        <v>1.335</v>
      </c>
      <c r="U33" s="1">
        <v>28.187899999999999</v>
      </c>
      <c r="V33" s="1">
        <v>9.3599399999999999</v>
      </c>
      <c r="W33" s="1">
        <v>0.25123099999999998</v>
      </c>
      <c r="X33" s="1">
        <v>-66.512</v>
      </c>
      <c r="Y33" s="1">
        <v>-18.170000000000002</v>
      </c>
      <c r="Z33" s="1">
        <v>-81.998000000000005</v>
      </c>
      <c r="AA33" s="30">
        <v>44602.889178240701</v>
      </c>
      <c r="AB33" s="31">
        <v>44602.889178240701</v>
      </c>
    </row>
    <row r="34" spans="1:28" x14ac:dyDescent="0.25">
      <c r="A34" t="s">
        <v>121</v>
      </c>
      <c r="B34" s="1">
        <v>52.433700000000002</v>
      </c>
      <c r="C34" s="1">
        <v>3.1359300000000001</v>
      </c>
      <c r="D34" s="1">
        <v>0.18893499999999999</v>
      </c>
      <c r="E34" s="1">
        <v>2.4039999999999999E-3</v>
      </c>
      <c r="F34" s="1">
        <v>26.299700000000001</v>
      </c>
      <c r="G34" s="1">
        <v>1.6546799999999999</v>
      </c>
      <c r="H34" s="1">
        <v>6.3048000000000007E-2</v>
      </c>
      <c r="I34" s="1">
        <v>0.28018700000000002</v>
      </c>
      <c r="J34" s="1">
        <v>13.06</v>
      </c>
      <c r="K34" s="1">
        <v>-4.0000000000000001E-3</v>
      </c>
      <c r="L34" s="1">
        <v>-4.7440000000000003E-2</v>
      </c>
      <c r="M34" s="1">
        <v>1.5193999999999999E-2</v>
      </c>
      <c r="N34" s="1">
        <v>97.082400000000007</v>
      </c>
      <c r="O34" s="1">
        <v>0.30946899999999999</v>
      </c>
      <c r="P34" s="1">
        <v>2.1844899999999998</v>
      </c>
      <c r="Q34" s="1">
        <v>9.4818899999999999</v>
      </c>
      <c r="R34" s="1">
        <v>567.60699999999997</v>
      </c>
      <c r="S34" s="1">
        <v>0.50143400000000005</v>
      </c>
      <c r="T34" s="1">
        <v>1.31898</v>
      </c>
      <c r="U34" s="1">
        <v>22.376000000000001</v>
      </c>
      <c r="V34" s="1">
        <v>8.1047499999999992</v>
      </c>
      <c r="W34" s="1">
        <v>0.25069599999999997</v>
      </c>
      <c r="X34" s="1">
        <v>-121.4</v>
      </c>
      <c r="Y34" s="1">
        <v>-11.167999999999999</v>
      </c>
      <c r="Z34" s="1">
        <v>68.158799999999999</v>
      </c>
      <c r="AA34" s="30">
        <v>44602.892962963</v>
      </c>
      <c r="AB34" s="31">
        <v>44602.892962963</v>
      </c>
    </row>
    <row r="35" spans="1:28" x14ac:dyDescent="0.25">
      <c r="A35" t="s">
        <v>121</v>
      </c>
      <c r="B35" s="1">
        <v>52.196199999999997</v>
      </c>
      <c r="C35" s="1">
        <v>2.99499</v>
      </c>
      <c r="D35" s="1">
        <v>0.17801400000000001</v>
      </c>
      <c r="E35" s="1">
        <v>1.6050000000000001E-3</v>
      </c>
      <c r="F35" s="1">
        <v>26.283899999999999</v>
      </c>
      <c r="G35" s="1">
        <v>1.65449</v>
      </c>
      <c r="H35" s="1">
        <v>5.7930000000000002E-2</v>
      </c>
      <c r="I35" s="1">
        <v>0.27830100000000002</v>
      </c>
      <c r="J35" s="1">
        <v>12.9718</v>
      </c>
      <c r="K35" s="1">
        <v>-6.6100000000000004E-3</v>
      </c>
      <c r="L35" s="1">
        <v>-3.2930000000000001E-2</v>
      </c>
      <c r="M35" s="1">
        <v>-8.0099999999999998E-3</v>
      </c>
      <c r="N35" s="1">
        <v>96.569599999999994</v>
      </c>
      <c r="O35" s="1">
        <v>0.31027199999999999</v>
      </c>
      <c r="P35" s="1">
        <v>2.2380499999999999</v>
      </c>
      <c r="Q35" s="1">
        <v>9.9701699999999995</v>
      </c>
      <c r="R35" s="1">
        <v>847.33500000000004</v>
      </c>
      <c r="S35" s="1">
        <v>0.50163999999999997</v>
      </c>
      <c r="T35" s="1">
        <v>1.31067</v>
      </c>
      <c r="U35" s="1">
        <v>24.453199999999999</v>
      </c>
      <c r="V35" s="1">
        <v>8.1788299999999996</v>
      </c>
      <c r="W35" s="1">
        <v>0.25129099999999999</v>
      </c>
      <c r="X35" s="1">
        <v>-73.337999999999994</v>
      </c>
      <c r="Y35" s="1">
        <v>-15.939</v>
      </c>
      <c r="Z35" s="1">
        <v>-129.62</v>
      </c>
      <c r="AA35" s="30">
        <v>44602.896747685198</v>
      </c>
      <c r="AB35" s="31">
        <v>44602.896747685198</v>
      </c>
    </row>
    <row r="36" spans="1:28" x14ac:dyDescent="0.25">
      <c r="A36" s="3" t="s">
        <v>104</v>
      </c>
      <c r="B36" s="5">
        <v>52.370240000000003</v>
      </c>
      <c r="C36" s="5">
        <v>2.9874410000000005</v>
      </c>
      <c r="D36" s="5">
        <v>0.1864903</v>
      </c>
      <c r="E36" s="5">
        <v>-3.8029999999999927E-4</v>
      </c>
      <c r="F36" s="5">
        <v>26.279649999999997</v>
      </c>
      <c r="G36" s="5">
        <v>1.6089279999999999</v>
      </c>
      <c r="H36" s="5">
        <v>6.6723900000000003E-2</v>
      </c>
      <c r="I36" s="5">
        <v>0.25702150000000001</v>
      </c>
      <c r="J36" s="5">
        <v>13.01183</v>
      </c>
      <c r="K36" s="5">
        <v>8.9649999999999973E-4</v>
      </c>
      <c r="L36" s="5">
        <v>-3.6143000000000002E-2</v>
      </c>
      <c r="M36" s="5">
        <v>-3.6373000000000004E-3</v>
      </c>
      <c r="N36" s="5">
        <v>96.729060600000011</v>
      </c>
      <c r="O36" s="5">
        <v>0.30982169999999998</v>
      </c>
      <c r="P36" s="5">
        <v>2.2460328571428572</v>
      </c>
      <c r="Q36" s="5">
        <v>9.8618871428571424</v>
      </c>
      <c r="R36" s="5">
        <v>293.13547142857141</v>
      </c>
      <c r="S36" s="5">
        <v>0.50152842857142865</v>
      </c>
      <c r="T36" s="5">
        <v>1.3354128571428572</v>
      </c>
      <c r="U36" s="5">
        <v>23.086757142857145</v>
      </c>
      <c r="V36" s="5">
        <v>8.6874257142857143</v>
      </c>
      <c r="W36" s="5">
        <v>0.25133428571428568</v>
      </c>
      <c r="X36" s="5">
        <v>72.414557142857134</v>
      </c>
      <c r="Y36" s="5">
        <v>-14.939285714285713</v>
      </c>
      <c r="Z36" s="5">
        <v>-299.48645714285715</v>
      </c>
      <c r="AA36" s="30"/>
      <c r="AB36" s="31"/>
    </row>
    <row r="37" spans="1:28" x14ac:dyDescent="0.25">
      <c r="A37" s="32" t="s">
        <v>105</v>
      </c>
      <c r="B37" s="13">
        <v>0.25070100997004424</v>
      </c>
      <c r="C37" s="13">
        <v>9.3739089333105832E-2</v>
      </c>
      <c r="D37" s="13">
        <v>1.5519719044170875E-2</v>
      </c>
      <c r="E37" s="13">
        <v>1.0933371072546655E-2</v>
      </c>
      <c r="F37" s="13">
        <v>0.10384011989592395</v>
      </c>
      <c r="G37" s="13">
        <v>3.5706708837415987E-2</v>
      </c>
      <c r="H37" s="13">
        <v>1.261920863168527E-2</v>
      </c>
      <c r="I37" s="13">
        <v>2.396364339682094E-2</v>
      </c>
      <c r="J37" s="13">
        <v>8.0942313408994951E-2</v>
      </c>
      <c r="K37" s="13">
        <v>6.8661526381227512E-3</v>
      </c>
      <c r="L37" s="13">
        <v>7.3558983815710912E-3</v>
      </c>
      <c r="M37" s="13">
        <v>1.1372666143433562E-2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30"/>
      <c r="AB37" s="31"/>
    </row>
    <row r="38" spans="1:28" x14ac:dyDescent="0.25">
      <c r="A38" s="33" t="s">
        <v>106</v>
      </c>
      <c r="B38" s="18">
        <v>0.16225436786208</v>
      </c>
      <c r="C38" s="18">
        <v>6.7098906447757151E-2</v>
      </c>
      <c r="D38" s="18">
        <v>1.8391462918375713E-2</v>
      </c>
      <c r="E38" s="18">
        <v>-1.1147941978428548E-3</v>
      </c>
      <c r="F38" s="18">
        <v>0.13179991567907143</v>
      </c>
      <c r="G38" s="18">
        <v>2.148583137417143E-2</v>
      </c>
      <c r="H38" s="18">
        <v>1.5404384749242859E-2</v>
      </c>
      <c r="I38" s="18">
        <v>2.2328551882242857E-2</v>
      </c>
      <c r="J38" s="18">
        <v>3.2703189988857136E-2</v>
      </c>
      <c r="K38" s="18">
        <v>6.4919650478571398E-4</v>
      </c>
      <c r="L38" s="18">
        <v>5.3995060357142858E-3</v>
      </c>
      <c r="M38" s="18">
        <v>1.0893220905657143E-2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30"/>
      <c r="AB38" s="31"/>
    </row>
    <row r="39" spans="1:28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30"/>
      <c r="AB39" s="31"/>
    </row>
    <row r="40" spans="1:28" x14ac:dyDescent="0.25">
      <c r="A40" t="s">
        <v>127</v>
      </c>
      <c r="B40" s="1">
        <v>52.069299999999998</v>
      </c>
      <c r="C40" s="1">
        <v>3.2576100000000001</v>
      </c>
      <c r="D40" s="1">
        <v>0.13842699999999999</v>
      </c>
      <c r="E40" s="1">
        <v>1.6288E-2</v>
      </c>
      <c r="F40" s="1">
        <v>26.1463</v>
      </c>
      <c r="G40" s="1">
        <v>1.8106800000000001</v>
      </c>
      <c r="H40" s="1">
        <v>4.2132999999999997E-2</v>
      </c>
      <c r="I40" s="1">
        <v>0.31026700000000002</v>
      </c>
      <c r="J40" s="1">
        <v>12.942500000000001</v>
      </c>
      <c r="K40" s="1">
        <v>6.3879999999999996E-3</v>
      </c>
      <c r="L40" s="1">
        <v>-3.2730000000000002E-2</v>
      </c>
      <c r="M40" s="1">
        <v>2.5339999999999998E-3</v>
      </c>
      <c r="N40" s="1">
        <v>96.709800000000001</v>
      </c>
      <c r="O40" s="1">
        <v>0.31077300000000002</v>
      </c>
      <c r="P40" s="1">
        <v>2.1211099999999998</v>
      </c>
      <c r="Q40" s="1">
        <v>11.9511</v>
      </c>
      <c r="R40" s="1">
        <v>82.397599999999997</v>
      </c>
      <c r="S40" s="1">
        <v>0.50356299999999998</v>
      </c>
      <c r="T40" s="1">
        <v>1.24295</v>
      </c>
      <c r="U40" s="1">
        <v>33.193199999999997</v>
      </c>
      <c r="V40" s="1">
        <v>7.5885999999999996</v>
      </c>
      <c r="W40" s="1">
        <v>0.25195600000000001</v>
      </c>
      <c r="X40" s="1">
        <v>75.074200000000005</v>
      </c>
      <c r="Y40" s="1">
        <v>-15.91</v>
      </c>
      <c r="Z40" s="1">
        <v>401.745</v>
      </c>
      <c r="AA40" s="30">
        <v>44602.900520833296</v>
      </c>
      <c r="AB40" s="31">
        <v>44602.900520833296</v>
      </c>
    </row>
    <row r="41" spans="1:28" x14ac:dyDescent="0.25">
      <c r="A41" t="s">
        <v>127</v>
      </c>
      <c r="B41" s="1">
        <v>51.931800000000003</v>
      </c>
      <c r="C41" s="1">
        <v>3.2340800000000001</v>
      </c>
      <c r="D41" s="1">
        <v>0.13169500000000001</v>
      </c>
      <c r="E41" s="1">
        <v>2.1897E-2</v>
      </c>
      <c r="F41" s="1">
        <v>25.944299999999998</v>
      </c>
      <c r="G41" s="1">
        <v>1.7351300000000001</v>
      </c>
      <c r="H41" s="1">
        <v>3.6478999999999998E-2</v>
      </c>
      <c r="I41" s="1">
        <v>0.35204999999999997</v>
      </c>
      <c r="J41" s="1">
        <v>12.873699999999999</v>
      </c>
      <c r="K41" s="1">
        <v>5.5519999999999996E-3</v>
      </c>
      <c r="L41" s="1">
        <v>-3.243E-2</v>
      </c>
      <c r="M41" s="1">
        <v>-1.82E-3</v>
      </c>
      <c r="N41" s="1">
        <v>96.232399999999998</v>
      </c>
      <c r="O41" s="1">
        <v>0.31104999999999999</v>
      </c>
      <c r="P41" s="1">
        <v>2.11931</v>
      </c>
      <c r="Q41" s="1">
        <v>13.034700000000001</v>
      </c>
      <c r="R41" s="1">
        <v>61.937399999999997</v>
      </c>
      <c r="S41" s="1">
        <v>0.50500500000000004</v>
      </c>
      <c r="T41" s="1">
        <v>1.28285</v>
      </c>
      <c r="U41" s="1">
        <v>37.826900000000002</v>
      </c>
      <c r="V41" s="1">
        <v>6.60684</v>
      </c>
      <c r="W41" s="1">
        <v>0.25248599999999999</v>
      </c>
      <c r="X41" s="1">
        <v>85.483000000000004</v>
      </c>
      <c r="Y41" s="1">
        <v>-15.794</v>
      </c>
      <c r="Z41" s="1">
        <v>-568.07000000000005</v>
      </c>
      <c r="AA41" s="30">
        <v>44602.904259259303</v>
      </c>
      <c r="AB41" s="31">
        <v>44602.904259259303</v>
      </c>
    </row>
    <row r="42" spans="1:28" x14ac:dyDescent="0.25">
      <c r="A42" t="s">
        <v>127</v>
      </c>
      <c r="B42" s="1">
        <v>52.180199999999999</v>
      </c>
      <c r="C42" s="1">
        <v>3.3345400000000001</v>
      </c>
      <c r="D42" s="1">
        <v>0.134267</v>
      </c>
      <c r="E42" s="1">
        <v>-6.2899999999999996E-3</v>
      </c>
      <c r="F42" s="1">
        <v>25.736699999999999</v>
      </c>
      <c r="G42" s="1">
        <v>1.73752</v>
      </c>
      <c r="H42" s="1">
        <v>5.7965999999999997E-2</v>
      </c>
      <c r="I42" s="1">
        <v>0.340086</v>
      </c>
      <c r="J42" s="1">
        <v>12.604100000000001</v>
      </c>
      <c r="K42" s="1">
        <v>-2.3900000000000002E-3</v>
      </c>
      <c r="L42" s="1">
        <v>-2.9430000000000001E-2</v>
      </c>
      <c r="M42" s="1">
        <v>1.0430000000000001E-3</v>
      </c>
      <c r="N42" s="1">
        <v>96.088300000000004</v>
      </c>
      <c r="O42" s="1">
        <v>0.31015700000000002</v>
      </c>
      <c r="P42" s="1">
        <v>2.0953599999999999</v>
      </c>
      <c r="Q42" s="1">
        <v>13.1549</v>
      </c>
      <c r="R42" s="1">
        <v>-229.75</v>
      </c>
      <c r="S42" s="1">
        <v>0.50713699999999995</v>
      </c>
      <c r="T42" s="1">
        <v>1.2674399999999999</v>
      </c>
      <c r="U42" s="1">
        <v>23.730599999999999</v>
      </c>
      <c r="V42" s="1">
        <v>7.1593099999999996</v>
      </c>
      <c r="W42" s="1">
        <v>0.25500699999999998</v>
      </c>
      <c r="X42" s="1">
        <v>-199.38</v>
      </c>
      <c r="Y42" s="1">
        <v>-17.593</v>
      </c>
      <c r="Z42" s="1">
        <v>1001.04</v>
      </c>
      <c r="AA42" s="30">
        <v>44602.911793981497</v>
      </c>
      <c r="AB42" s="31">
        <v>44602.911793981497</v>
      </c>
    </row>
    <row r="43" spans="1:28" x14ac:dyDescent="0.25">
      <c r="A43" t="s">
        <v>127</v>
      </c>
      <c r="B43" s="1">
        <v>52.360300000000002</v>
      </c>
      <c r="C43" s="1">
        <v>3.0248200000000001</v>
      </c>
      <c r="D43" s="1">
        <v>0.13649600000000001</v>
      </c>
      <c r="E43" s="1">
        <v>-8.3800000000000003E-3</v>
      </c>
      <c r="F43" s="1">
        <v>25.939</v>
      </c>
      <c r="G43" s="1">
        <v>1.7038899999999999</v>
      </c>
      <c r="H43" s="1">
        <v>6.6383999999999999E-2</v>
      </c>
      <c r="I43" s="1">
        <v>0.27003899999999997</v>
      </c>
      <c r="J43" s="1">
        <v>13.0189</v>
      </c>
      <c r="K43" s="1">
        <v>-5.6499999999999996E-3</v>
      </c>
      <c r="L43" s="1">
        <v>-2.8670000000000001E-2</v>
      </c>
      <c r="M43" s="1">
        <v>6.404E-3</v>
      </c>
      <c r="N43" s="1">
        <v>96.483400000000003</v>
      </c>
      <c r="O43" s="1">
        <v>0.30978099999999997</v>
      </c>
      <c r="P43" s="1">
        <v>2.2173600000000002</v>
      </c>
      <c r="Q43" s="1">
        <v>12.5669</v>
      </c>
      <c r="R43" s="1">
        <v>-164.6</v>
      </c>
      <c r="S43" s="1">
        <v>0.504834</v>
      </c>
      <c r="T43" s="1">
        <v>1.29122</v>
      </c>
      <c r="U43" s="1">
        <v>21.345600000000001</v>
      </c>
      <c r="V43" s="1">
        <v>8.4237800000000007</v>
      </c>
      <c r="W43" s="1">
        <v>0.250911</v>
      </c>
      <c r="X43" s="1">
        <v>-85.015000000000001</v>
      </c>
      <c r="Y43" s="1">
        <v>-18.248999999999999</v>
      </c>
      <c r="Z43" s="1">
        <v>160.86199999999999</v>
      </c>
      <c r="AA43" s="30">
        <v>44602.919247685197</v>
      </c>
      <c r="AB43" s="31">
        <v>44602.919247685197</v>
      </c>
    </row>
    <row r="44" spans="1:28" x14ac:dyDescent="0.25">
      <c r="A44" t="s">
        <v>127</v>
      </c>
      <c r="B44" s="1">
        <v>52.160499999999999</v>
      </c>
      <c r="C44" s="1">
        <v>3.05124</v>
      </c>
      <c r="D44" s="1">
        <v>0.14429500000000001</v>
      </c>
      <c r="E44" s="1">
        <v>6.2389999999999998E-3</v>
      </c>
      <c r="F44" s="1">
        <v>26.1981</v>
      </c>
      <c r="G44" s="1">
        <v>1.62246</v>
      </c>
      <c r="H44" s="1">
        <v>7.3523000000000005E-2</v>
      </c>
      <c r="I44" s="1">
        <v>0.26408500000000001</v>
      </c>
      <c r="J44" s="1">
        <v>12.824299999999999</v>
      </c>
      <c r="K44" s="1">
        <v>9.8239999999999994E-3</v>
      </c>
      <c r="L44" s="1">
        <v>-4.5229999999999999E-2</v>
      </c>
      <c r="M44" s="1">
        <v>-1.8799999999999999E-3</v>
      </c>
      <c r="N44" s="1">
        <v>96.307500000000005</v>
      </c>
      <c r="O44" s="1">
        <v>0.31046400000000002</v>
      </c>
      <c r="P44" s="1">
        <v>2.19659</v>
      </c>
      <c r="Q44" s="1">
        <v>12.2506</v>
      </c>
      <c r="R44" s="1">
        <v>217.00299999999999</v>
      </c>
      <c r="S44" s="1">
        <v>0.50210900000000003</v>
      </c>
      <c r="T44" s="1">
        <v>1.32833</v>
      </c>
      <c r="U44" s="1">
        <v>18.793199999999999</v>
      </c>
      <c r="V44" s="1">
        <v>8.6979600000000001</v>
      </c>
      <c r="W44" s="1">
        <v>0.252884</v>
      </c>
      <c r="X44" s="1">
        <v>48.946300000000001</v>
      </c>
      <c r="Y44" s="1">
        <v>-11.673</v>
      </c>
      <c r="Z44" s="1">
        <v>-542.1</v>
      </c>
      <c r="AA44" s="30">
        <v>44602.934282407397</v>
      </c>
      <c r="AB44" s="31">
        <v>44602.934282407397</v>
      </c>
    </row>
    <row r="45" spans="1:28" x14ac:dyDescent="0.25">
      <c r="A45" t="s">
        <v>127</v>
      </c>
      <c r="B45" s="1">
        <v>51.663499999999999</v>
      </c>
      <c r="C45" s="1">
        <v>3.0696300000000001</v>
      </c>
      <c r="D45" s="1">
        <v>0.16902</v>
      </c>
      <c r="E45" s="1">
        <v>-2.4330000000000001E-2</v>
      </c>
      <c r="F45" s="1">
        <v>26.0458</v>
      </c>
      <c r="G45" s="1">
        <v>1.69676</v>
      </c>
      <c r="H45" s="1">
        <v>3.5582999999999997E-2</v>
      </c>
      <c r="I45" s="1">
        <v>0.25361099999999998</v>
      </c>
      <c r="J45" s="1">
        <v>12.8675</v>
      </c>
      <c r="K45" s="1">
        <v>6.3460000000000001E-3</v>
      </c>
      <c r="L45" s="1">
        <v>-3.1559999999999998E-2</v>
      </c>
      <c r="M45" s="1">
        <v>-5.8900000000000003E-3</v>
      </c>
      <c r="N45" s="1">
        <v>95.745999999999995</v>
      </c>
      <c r="O45" s="1">
        <v>0.31167</v>
      </c>
      <c r="P45" s="1">
        <v>2.2153100000000001</v>
      </c>
      <c r="Q45" s="1">
        <v>10.438599999999999</v>
      </c>
      <c r="R45" s="1">
        <v>-56.514000000000003</v>
      </c>
      <c r="S45" s="1">
        <v>0.50314599999999998</v>
      </c>
      <c r="T45" s="1">
        <v>1.29132</v>
      </c>
      <c r="U45" s="1">
        <v>38.370899999999999</v>
      </c>
      <c r="V45" s="1">
        <v>8.9419400000000007</v>
      </c>
      <c r="W45" s="1">
        <v>0.252496</v>
      </c>
      <c r="X45" s="1">
        <v>74.641499999999994</v>
      </c>
      <c r="Y45" s="1">
        <v>-16.808</v>
      </c>
      <c r="Z45" s="1">
        <v>-175.37</v>
      </c>
      <c r="AA45" s="30">
        <v>44602.938078703701</v>
      </c>
      <c r="AB45" s="31">
        <v>44602.938078703701</v>
      </c>
    </row>
    <row r="46" spans="1:28" x14ac:dyDescent="0.25">
      <c r="A46" t="s">
        <v>127</v>
      </c>
      <c r="B46" s="1">
        <v>52.2911</v>
      </c>
      <c r="C46" s="1">
        <v>3.00217</v>
      </c>
      <c r="D46" s="1">
        <v>0.196046</v>
      </c>
      <c r="E46" s="1">
        <v>9.6050000000000007E-3</v>
      </c>
      <c r="F46" s="1">
        <v>26.351099999999999</v>
      </c>
      <c r="G46" s="1">
        <v>1.6930700000000001</v>
      </c>
      <c r="H46" s="1">
        <v>9.5861000000000002E-2</v>
      </c>
      <c r="I46" s="1">
        <v>0.24068300000000001</v>
      </c>
      <c r="J46" s="1">
        <v>12.894299999999999</v>
      </c>
      <c r="K46" s="1">
        <v>-3.3400000000000001E-3</v>
      </c>
      <c r="L46" s="1">
        <v>-3.5610000000000003E-2</v>
      </c>
      <c r="M46" s="1">
        <v>6.613E-3</v>
      </c>
      <c r="N46" s="1">
        <v>96.741500000000002</v>
      </c>
      <c r="O46" s="1">
        <v>0.31010399999999999</v>
      </c>
      <c r="P46" s="1">
        <v>2.2516799999999999</v>
      </c>
      <c r="Q46" s="1">
        <v>9.1698699999999995</v>
      </c>
      <c r="R46" s="1">
        <v>142.71700000000001</v>
      </c>
      <c r="S46" s="1">
        <v>0.50075899999999995</v>
      </c>
      <c r="T46" s="1">
        <v>1.28792</v>
      </c>
      <c r="U46" s="1">
        <v>14.2463</v>
      </c>
      <c r="V46" s="1">
        <v>9.1563099999999995</v>
      </c>
      <c r="W46" s="1">
        <v>0.25235800000000003</v>
      </c>
      <c r="X46" s="1">
        <v>-143.04</v>
      </c>
      <c r="Y46" s="1">
        <v>-14.686999999999999</v>
      </c>
      <c r="Z46" s="1">
        <v>156.27799999999999</v>
      </c>
      <c r="AA46" s="30">
        <v>44602.941921296297</v>
      </c>
      <c r="AB46" s="31">
        <v>44602.941921296297</v>
      </c>
    </row>
    <row r="47" spans="1:28" x14ac:dyDescent="0.25">
      <c r="A47" s="3" t="s">
        <v>104</v>
      </c>
      <c r="B47" s="5">
        <v>52.093814285714288</v>
      </c>
      <c r="C47" s="5">
        <v>3.1391557142857143</v>
      </c>
      <c r="D47" s="5">
        <v>0.15003514285714287</v>
      </c>
      <c r="E47" s="5">
        <v>2.1470000000000005E-3</v>
      </c>
      <c r="F47" s="5">
        <v>26.051614285714287</v>
      </c>
      <c r="G47" s="5">
        <v>1.7142157142857144</v>
      </c>
      <c r="H47" s="5">
        <v>5.8275571428571427E-2</v>
      </c>
      <c r="I47" s="5">
        <v>0.29011728571428569</v>
      </c>
      <c r="J47" s="5">
        <v>12.860757142857143</v>
      </c>
      <c r="K47" s="5">
        <v>2.3900000000000002E-3</v>
      </c>
      <c r="L47" s="5">
        <v>-3.3665714285714285E-2</v>
      </c>
      <c r="M47" s="5">
        <v>1.0005714285714286E-3</v>
      </c>
      <c r="N47" s="5">
        <v>96.329857000000004</v>
      </c>
      <c r="O47" s="5">
        <v>0.31057128571428566</v>
      </c>
      <c r="P47" s="5">
        <v>2.2202350000000002</v>
      </c>
      <c r="Q47" s="5">
        <v>11.106492500000002</v>
      </c>
      <c r="R47" s="5">
        <v>34.651499999999999</v>
      </c>
      <c r="S47" s="5">
        <v>0.50271200000000005</v>
      </c>
      <c r="T47" s="5">
        <v>1.2996975</v>
      </c>
      <c r="U47" s="5">
        <v>23.189000000000004</v>
      </c>
      <c r="V47" s="5">
        <v>8.8049975000000007</v>
      </c>
      <c r="W47" s="5">
        <v>0.25216225000000003</v>
      </c>
      <c r="X47" s="5">
        <v>-26.116799999999998</v>
      </c>
      <c r="Y47" s="5">
        <v>-15.354249999999999</v>
      </c>
      <c r="Z47" s="5">
        <v>-100.08250000000001</v>
      </c>
      <c r="AA47" s="30"/>
      <c r="AB47" s="31"/>
    </row>
    <row r="48" spans="1:28" x14ac:dyDescent="0.25">
      <c r="A48" s="32" t="s">
        <v>105</v>
      </c>
      <c r="B48" s="13">
        <v>0.21839208795566015</v>
      </c>
      <c r="C48" s="13">
        <v>0.12283426474692791</v>
      </c>
      <c r="D48" s="13">
        <v>2.2082396204271965E-2</v>
      </c>
      <c r="E48" s="13">
        <v>1.4858517691882997E-2</v>
      </c>
      <c r="F48" s="13">
        <v>0.18651629134951067</v>
      </c>
      <c r="G48" s="13">
        <v>5.2865638545046549E-2</v>
      </c>
      <c r="H48" s="13">
        <v>2.0569106181408114E-2</v>
      </c>
      <c r="I48" s="13">
        <v>4.0700683478691629E-2</v>
      </c>
      <c r="J48" s="13">
        <v>0.11966093594752096</v>
      </c>
      <c r="K48" s="13">
        <v>5.5705788362995605E-3</v>
      </c>
      <c r="L48" s="13">
        <v>5.1720122006895563E-3</v>
      </c>
      <c r="M48" s="13">
        <v>4.2558008766906399E-3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30"/>
      <c r="AB48" s="31"/>
    </row>
    <row r="49" spans="1:28" x14ac:dyDescent="0.25">
      <c r="A49" s="33" t="s">
        <v>106</v>
      </c>
      <c r="B49" s="18">
        <v>0.16178842880475508</v>
      </c>
      <c r="C49" s="18">
        <v>6.9696633873071429E-2</v>
      </c>
      <c r="D49" s="18">
        <v>1.6663641888792862E-2</v>
      </c>
      <c r="E49" s="18">
        <v>7.4396770500000011E-4</v>
      </c>
      <c r="F49" s="18">
        <v>0.13096459120800003</v>
      </c>
      <c r="G49" s="18">
        <v>2.2279618783178572E-2</v>
      </c>
      <c r="H49" s="18">
        <v>1.3513522258571432E-2</v>
      </c>
      <c r="I49" s="18">
        <v>2.5544819754210715E-2</v>
      </c>
      <c r="J49" s="18">
        <v>3.2429974578464291E-2</v>
      </c>
      <c r="K49" s="18">
        <v>-6.2419151999999994E-4</v>
      </c>
      <c r="L49" s="18">
        <v>5.1691179357142847E-3</v>
      </c>
      <c r="M49" s="18">
        <v>-1.0013969000000002E-3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30"/>
      <c r="AB49" s="31"/>
    </row>
    <row r="50" spans="1:28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30"/>
      <c r="AB50" s="31"/>
    </row>
    <row r="51" spans="1:28" x14ac:dyDescent="0.25">
      <c r="A51" t="s">
        <v>134</v>
      </c>
      <c r="B51" s="1">
        <v>51.775399999999998</v>
      </c>
      <c r="C51" s="1">
        <v>3.30952</v>
      </c>
      <c r="D51" s="1">
        <v>0.136937</v>
      </c>
      <c r="E51" s="1">
        <v>1.1546000000000001E-2</v>
      </c>
      <c r="F51" s="1">
        <v>26.0503</v>
      </c>
      <c r="G51" s="1">
        <v>1.8153699999999999</v>
      </c>
      <c r="H51" s="1">
        <v>6.5018000000000006E-2</v>
      </c>
      <c r="I51" s="1">
        <v>0.33792800000000001</v>
      </c>
      <c r="J51" s="1">
        <v>12.8843</v>
      </c>
      <c r="K51" s="1">
        <v>7.9880000000000003E-3</v>
      </c>
      <c r="L51" s="1">
        <v>-3.1449999999999999E-2</v>
      </c>
      <c r="M51" s="1">
        <v>-2.6900000000000001E-3</v>
      </c>
      <c r="N51" s="1">
        <v>96.360200000000006</v>
      </c>
      <c r="O51" s="1">
        <v>0.311635</v>
      </c>
      <c r="P51" s="1">
        <v>2.1115400000000002</v>
      </c>
      <c r="Q51" s="1">
        <v>12.6264</v>
      </c>
      <c r="R51" s="1">
        <v>117.066</v>
      </c>
      <c r="S51" s="1">
        <v>0.50342799999999999</v>
      </c>
      <c r="T51" s="1">
        <v>1.25244</v>
      </c>
      <c r="U51" s="1">
        <v>21.052399999999999</v>
      </c>
      <c r="V51" s="1">
        <v>6.8881399999999999</v>
      </c>
      <c r="W51" s="1">
        <v>0.25264199999999998</v>
      </c>
      <c r="X51" s="1">
        <v>61.430500000000002</v>
      </c>
      <c r="Y51" s="1">
        <v>-16.440999999999999</v>
      </c>
      <c r="Z51" s="1">
        <v>-384.15</v>
      </c>
      <c r="AA51" s="30">
        <v>44602.945752314801</v>
      </c>
      <c r="AB51" s="31">
        <v>44602.945752314801</v>
      </c>
    </row>
    <row r="52" spans="1:28" x14ac:dyDescent="0.25">
      <c r="A52" t="s">
        <v>134</v>
      </c>
      <c r="B52" s="1">
        <v>52.004199999999997</v>
      </c>
      <c r="C52" s="1">
        <v>3.2203300000000001</v>
      </c>
      <c r="D52" s="1">
        <v>0.123504</v>
      </c>
      <c r="E52" s="1">
        <v>3.3221000000000001E-2</v>
      </c>
      <c r="F52" s="1">
        <v>26.003900000000002</v>
      </c>
      <c r="G52" s="1">
        <v>1.8453999999999999</v>
      </c>
      <c r="H52" s="1">
        <v>7.3889999999999997E-2</v>
      </c>
      <c r="I52" s="1">
        <v>0.31903700000000002</v>
      </c>
      <c r="J52" s="1">
        <v>12.9308</v>
      </c>
      <c r="K52" s="1">
        <v>-6.2500000000000003E-3</v>
      </c>
      <c r="L52" s="1">
        <v>-2.215E-2</v>
      </c>
      <c r="M52" s="1">
        <v>-5.4400000000000004E-3</v>
      </c>
      <c r="N52" s="1">
        <v>96.520399999999995</v>
      </c>
      <c r="O52" s="1">
        <v>0.31059599999999998</v>
      </c>
      <c r="P52" s="1">
        <v>2.1414300000000002</v>
      </c>
      <c r="Q52" s="1">
        <v>13.5229</v>
      </c>
      <c r="R52" s="1">
        <v>40.8125</v>
      </c>
      <c r="S52" s="1">
        <v>0.50375300000000001</v>
      </c>
      <c r="T52" s="1">
        <v>1.22963</v>
      </c>
      <c r="U52" s="1">
        <v>18.508099999999999</v>
      </c>
      <c r="V52" s="1">
        <v>7.3286699999999998</v>
      </c>
      <c r="W52" s="1">
        <v>0.25203100000000001</v>
      </c>
      <c r="X52" s="1">
        <v>-76.944000000000003</v>
      </c>
      <c r="Y52" s="1">
        <v>-23.282</v>
      </c>
      <c r="Z52" s="1">
        <v>-190.16</v>
      </c>
      <c r="AA52" s="30">
        <v>44602.949479166702</v>
      </c>
      <c r="AB52" s="31">
        <v>44602.949479166702</v>
      </c>
    </row>
    <row r="53" spans="1:28" x14ac:dyDescent="0.25">
      <c r="A53" t="s">
        <v>134</v>
      </c>
      <c r="B53" s="1">
        <v>51.811</v>
      </c>
      <c r="C53" s="1">
        <v>3.2828200000000001</v>
      </c>
      <c r="D53" s="1">
        <v>0.14504600000000001</v>
      </c>
      <c r="E53" s="1">
        <v>1.2819000000000001E-2</v>
      </c>
      <c r="F53" s="1">
        <v>25.973700000000001</v>
      </c>
      <c r="G53" s="1">
        <v>1.8250500000000001</v>
      </c>
      <c r="H53" s="1">
        <v>5.876E-2</v>
      </c>
      <c r="I53" s="1">
        <v>0.33470299999999997</v>
      </c>
      <c r="J53" s="1">
        <v>12.9529</v>
      </c>
      <c r="K53" s="1">
        <v>-7.1700000000000002E-3</v>
      </c>
      <c r="L53" s="1">
        <v>-4.0989999999999999E-2</v>
      </c>
      <c r="M53" s="1">
        <v>7.6360000000000004E-3</v>
      </c>
      <c r="N53" s="1">
        <v>96.356300000000005</v>
      </c>
      <c r="O53" s="1">
        <v>0.311533</v>
      </c>
      <c r="P53" s="1">
        <v>2.1288800000000001</v>
      </c>
      <c r="Q53" s="1">
        <v>12.019500000000001</v>
      </c>
      <c r="R53" s="1">
        <v>106.295</v>
      </c>
      <c r="S53" s="1">
        <v>0.50476200000000004</v>
      </c>
      <c r="T53" s="1">
        <v>1.24407</v>
      </c>
      <c r="U53" s="1">
        <v>23.637</v>
      </c>
      <c r="V53" s="1">
        <v>6.9422100000000002</v>
      </c>
      <c r="W53" s="1">
        <v>0.251778</v>
      </c>
      <c r="X53" s="1">
        <v>-67.201999999999998</v>
      </c>
      <c r="Y53" s="1">
        <v>-12.648999999999999</v>
      </c>
      <c r="Z53" s="1">
        <v>136.21</v>
      </c>
      <c r="AA53" s="30">
        <v>44602.953159722201</v>
      </c>
      <c r="AB53" s="31">
        <v>44602.953159722201</v>
      </c>
    </row>
    <row r="54" spans="1:28" x14ac:dyDescent="0.25">
      <c r="A54" t="s">
        <v>134</v>
      </c>
      <c r="B54" s="1">
        <v>51.496299999999998</v>
      </c>
      <c r="C54" s="1">
        <v>3.2849200000000001</v>
      </c>
      <c r="D54" s="1">
        <v>0.138345</v>
      </c>
      <c r="E54" s="1">
        <v>-1.7170000000000001E-2</v>
      </c>
      <c r="F54" s="1">
        <v>25.9345</v>
      </c>
      <c r="G54" s="1">
        <v>1.7884</v>
      </c>
      <c r="H54" s="1">
        <v>5.8391999999999999E-2</v>
      </c>
      <c r="I54" s="1">
        <v>0.30892199999999997</v>
      </c>
      <c r="J54" s="1">
        <v>12.9221</v>
      </c>
      <c r="K54" s="1">
        <v>4.8630000000000001E-3</v>
      </c>
      <c r="L54" s="1">
        <v>-2.768E-2</v>
      </c>
      <c r="M54" s="1">
        <v>-1.0489999999999999E-2</v>
      </c>
      <c r="N54" s="1">
        <v>95.881399999999999</v>
      </c>
      <c r="O54" s="1">
        <v>0.31240099999999998</v>
      </c>
      <c r="P54" s="1">
        <v>2.1078999999999999</v>
      </c>
      <c r="Q54" s="1">
        <v>12.723100000000001</v>
      </c>
      <c r="R54" s="1">
        <v>-78.725999999999999</v>
      </c>
      <c r="S54" s="1">
        <v>0.50507000000000002</v>
      </c>
      <c r="T54" s="1">
        <v>1.25648</v>
      </c>
      <c r="U54" s="1">
        <v>23.764399999999998</v>
      </c>
      <c r="V54" s="1">
        <v>7.6519300000000001</v>
      </c>
      <c r="W54" s="1">
        <v>0.25219200000000003</v>
      </c>
      <c r="X54" s="1">
        <v>99.703900000000004</v>
      </c>
      <c r="Y54" s="1">
        <v>-18.561</v>
      </c>
      <c r="Z54" s="1">
        <v>-99.775000000000006</v>
      </c>
      <c r="AA54" s="30">
        <v>44602.956921296303</v>
      </c>
      <c r="AB54" s="31">
        <v>44602.956921296303</v>
      </c>
    </row>
    <row r="55" spans="1:28" x14ac:dyDescent="0.25">
      <c r="A55" t="s">
        <v>134</v>
      </c>
      <c r="B55" s="1">
        <v>51.371699999999997</v>
      </c>
      <c r="C55" s="1">
        <v>3.18696</v>
      </c>
      <c r="D55" s="1">
        <v>0.13674500000000001</v>
      </c>
      <c r="E55" s="1">
        <v>1.4206999999999999E-2</v>
      </c>
      <c r="F55" s="1">
        <v>25.895</v>
      </c>
      <c r="G55" s="1">
        <v>1.8265400000000001</v>
      </c>
      <c r="H55" s="1">
        <v>5.0168999999999998E-2</v>
      </c>
      <c r="I55" s="1">
        <v>0.31498900000000002</v>
      </c>
      <c r="J55" s="1">
        <v>12.862500000000001</v>
      </c>
      <c r="K55" s="1">
        <v>-9.9699999999999997E-3</v>
      </c>
      <c r="L55" s="1">
        <v>-1.908E-2</v>
      </c>
      <c r="M55" s="1">
        <v>-1.7430000000000001E-2</v>
      </c>
      <c r="N55" s="1">
        <v>95.612200000000001</v>
      </c>
      <c r="O55" s="1">
        <v>0.31288899999999997</v>
      </c>
      <c r="P55" s="1">
        <v>2.1553200000000001</v>
      </c>
      <c r="Q55" s="1">
        <v>12.8469</v>
      </c>
      <c r="R55" s="1">
        <v>95.6965</v>
      </c>
      <c r="S55" s="1">
        <v>0.50590100000000005</v>
      </c>
      <c r="T55" s="1">
        <v>1.2375799999999999</v>
      </c>
      <c r="U55" s="1">
        <v>27.6602</v>
      </c>
      <c r="V55" s="1">
        <v>7.4239899999999999</v>
      </c>
      <c r="W55" s="1">
        <v>0.252639</v>
      </c>
      <c r="X55" s="1">
        <v>-47.817999999999998</v>
      </c>
      <c r="Y55" s="1">
        <v>-27.297000000000001</v>
      </c>
      <c r="Z55" s="1">
        <v>-58.948999999999998</v>
      </c>
      <c r="AA55" s="30">
        <v>44602.960752314801</v>
      </c>
      <c r="AB55" s="31">
        <v>44602.960752314801</v>
      </c>
    </row>
    <row r="56" spans="1:28" x14ac:dyDescent="0.25">
      <c r="A56" t="s">
        <v>134</v>
      </c>
      <c r="B56" s="1">
        <v>51.177900000000001</v>
      </c>
      <c r="C56" s="1">
        <v>3.32464</v>
      </c>
      <c r="D56" s="1">
        <v>0.123253</v>
      </c>
      <c r="E56" s="1">
        <v>2.2875E-2</v>
      </c>
      <c r="F56" s="1">
        <v>25.938300000000002</v>
      </c>
      <c r="G56" s="1">
        <v>1.87348</v>
      </c>
      <c r="H56" s="1">
        <v>7.4448E-2</v>
      </c>
      <c r="I56" s="1">
        <v>0.32857399999999998</v>
      </c>
      <c r="J56" s="1">
        <v>12.9589</v>
      </c>
      <c r="K56" s="1">
        <v>-5.6999999999999998E-4</v>
      </c>
      <c r="L56" s="1">
        <v>-3.0040000000000001E-2</v>
      </c>
      <c r="M56" s="1">
        <v>-1.274E-2</v>
      </c>
      <c r="N56" s="1">
        <v>95.778999999999996</v>
      </c>
      <c r="O56" s="1">
        <v>0.31361899999999998</v>
      </c>
      <c r="P56" s="1">
        <v>2.1005400000000001</v>
      </c>
      <c r="Q56" s="1">
        <v>14.0762</v>
      </c>
      <c r="R56" s="1">
        <v>59.777500000000003</v>
      </c>
      <c r="S56" s="1">
        <v>0.50461999999999996</v>
      </c>
      <c r="T56" s="1">
        <v>1.2246699999999999</v>
      </c>
      <c r="U56" s="1">
        <v>18.878</v>
      </c>
      <c r="V56" s="1">
        <v>7.3202600000000002</v>
      </c>
      <c r="W56" s="1">
        <v>0.251772</v>
      </c>
      <c r="X56" s="1">
        <v>-810.73</v>
      </c>
      <c r="Y56" s="1">
        <v>-17.411999999999999</v>
      </c>
      <c r="Z56" s="1">
        <v>-81.385000000000005</v>
      </c>
      <c r="AA56" s="30">
        <v>44602.964467592603</v>
      </c>
      <c r="AB56" s="31">
        <v>44602.964467592603</v>
      </c>
    </row>
    <row r="57" spans="1:28" x14ac:dyDescent="0.25">
      <c r="A57" t="s">
        <v>134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30"/>
      <c r="AB57" s="31"/>
    </row>
    <row r="58" spans="1:28" x14ac:dyDescent="0.25">
      <c r="A58" t="s">
        <v>134</v>
      </c>
      <c r="B58" s="1">
        <v>51.171900000000001</v>
      </c>
      <c r="C58" s="1">
        <v>3.2458300000000002</v>
      </c>
      <c r="D58" s="1">
        <v>0.14735899999999999</v>
      </c>
      <c r="E58" s="1">
        <v>-7.3899999999999999E-3</v>
      </c>
      <c r="F58" s="1">
        <v>25.931799999999999</v>
      </c>
      <c r="G58" s="1">
        <v>1.8360300000000001</v>
      </c>
      <c r="H58" s="1">
        <v>7.1221000000000007E-2</v>
      </c>
      <c r="I58" s="1">
        <v>0.31258900000000001</v>
      </c>
      <c r="J58" s="1">
        <v>12.943099999999999</v>
      </c>
      <c r="K58" s="1">
        <v>1.8860000000000001E-3</v>
      </c>
      <c r="L58" s="1">
        <v>-2.997E-2</v>
      </c>
      <c r="M58" s="1">
        <v>1.7129999999999999E-3</v>
      </c>
      <c r="N58" s="1">
        <v>95.626000000000005</v>
      </c>
      <c r="O58" s="1">
        <v>0.313469</v>
      </c>
      <c r="P58" s="1">
        <v>2.1113900000000001</v>
      </c>
      <c r="Q58" s="1">
        <v>12.0701</v>
      </c>
      <c r="R58" s="1">
        <v>-185.25</v>
      </c>
      <c r="S58" s="1">
        <v>0.50467499999999998</v>
      </c>
      <c r="T58" s="1">
        <v>1.23858</v>
      </c>
      <c r="U58" s="1">
        <v>19.442</v>
      </c>
      <c r="V58" s="1">
        <v>7.7008400000000004</v>
      </c>
      <c r="W58" s="1">
        <v>0.25184499999999999</v>
      </c>
      <c r="X58" s="1">
        <v>252.55500000000001</v>
      </c>
      <c r="Y58" s="1">
        <v>-16.937000000000001</v>
      </c>
      <c r="Z58" s="1">
        <v>596.57600000000002</v>
      </c>
      <c r="AA58" s="30">
        <v>44602.972094907404</v>
      </c>
      <c r="AB58" s="31">
        <v>44602.972094907404</v>
      </c>
    </row>
    <row r="59" spans="1:28" x14ac:dyDescent="0.25">
      <c r="A59" t="s">
        <v>134</v>
      </c>
      <c r="B59" s="1">
        <v>51.7012</v>
      </c>
      <c r="C59" s="1">
        <v>3.34185</v>
      </c>
      <c r="D59" s="1">
        <v>0.12037100000000001</v>
      </c>
      <c r="E59" s="1">
        <v>1.0869E-2</v>
      </c>
      <c r="F59" s="1">
        <v>25.879200000000001</v>
      </c>
      <c r="G59" s="1">
        <v>1.8164400000000001</v>
      </c>
      <c r="H59" s="1">
        <v>6.5820000000000004E-2</v>
      </c>
      <c r="I59" s="1">
        <v>0.31154399999999999</v>
      </c>
      <c r="J59" s="1">
        <v>12.9651</v>
      </c>
      <c r="K59" s="1">
        <v>2.0839999999999999E-3</v>
      </c>
      <c r="L59" s="1">
        <v>-3.3439999999999998E-2</v>
      </c>
      <c r="M59" s="1">
        <v>2.23E-4</v>
      </c>
      <c r="N59" s="1">
        <v>96.181200000000004</v>
      </c>
      <c r="O59" s="1">
        <v>0.31175399999999998</v>
      </c>
      <c r="P59" s="1">
        <v>2.09551</v>
      </c>
      <c r="Q59" s="1">
        <v>14.2507</v>
      </c>
      <c r="R59" s="1">
        <v>126.16800000000001</v>
      </c>
      <c r="S59" s="1">
        <v>0.50514599999999998</v>
      </c>
      <c r="T59" s="1">
        <v>1.24092</v>
      </c>
      <c r="U59" s="1">
        <v>20.78</v>
      </c>
      <c r="V59" s="1">
        <v>7.5152299999999999</v>
      </c>
      <c r="W59" s="1">
        <v>0.25145099999999998</v>
      </c>
      <c r="X59" s="1">
        <v>230.679</v>
      </c>
      <c r="Y59" s="1">
        <v>-15.932</v>
      </c>
      <c r="Z59" s="1">
        <v>4582.32</v>
      </c>
      <c r="AA59" s="30">
        <v>44602.9758912037</v>
      </c>
      <c r="AB59" s="31">
        <v>44602.9758912037</v>
      </c>
    </row>
    <row r="60" spans="1:28" x14ac:dyDescent="0.25">
      <c r="A60" t="s">
        <v>134</v>
      </c>
      <c r="B60" s="1">
        <v>51.8536</v>
      </c>
      <c r="C60" s="1">
        <v>3.1635</v>
      </c>
      <c r="D60" s="1">
        <v>0.136493</v>
      </c>
      <c r="E60" s="1">
        <v>-2.8900000000000002E-3</v>
      </c>
      <c r="F60" s="1">
        <v>25.975300000000001</v>
      </c>
      <c r="G60" s="1">
        <v>1.8563499999999999</v>
      </c>
      <c r="H60" s="1">
        <v>7.2750999999999996E-2</v>
      </c>
      <c r="I60" s="1">
        <v>0.27990700000000002</v>
      </c>
      <c r="J60" s="1">
        <v>12.9633</v>
      </c>
      <c r="K60" s="1">
        <v>1.684E-3</v>
      </c>
      <c r="L60" s="1">
        <v>-3.1040000000000002E-2</v>
      </c>
      <c r="M60" s="1">
        <v>-4.5500000000000002E-3</v>
      </c>
      <c r="N60" s="1">
        <v>96.264399999999995</v>
      </c>
      <c r="O60" s="1">
        <v>0.31154700000000002</v>
      </c>
      <c r="P60" s="1">
        <v>2.1767300000000001</v>
      </c>
      <c r="Q60" s="1">
        <v>12.4542</v>
      </c>
      <c r="R60" s="1">
        <v>-472.39</v>
      </c>
      <c r="S60" s="1">
        <v>0.50483100000000003</v>
      </c>
      <c r="T60" s="1">
        <v>1.2289600000000001</v>
      </c>
      <c r="U60" s="1">
        <v>19.183399999999999</v>
      </c>
      <c r="V60" s="1">
        <v>8.3032299999999992</v>
      </c>
      <c r="W60" s="1">
        <v>0.25154300000000002</v>
      </c>
      <c r="X60" s="1">
        <v>290.03800000000001</v>
      </c>
      <c r="Y60" s="1">
        <v>-16.488</v>
      </c>
      <c r="Z60" s="1">
        <v>-231.61</v>
      </c>
      <c r="AA60" s="30">
        <v>44602.979675925897</v>
      </c>
      <c r="AB60" s="31">
        <v>44602.979675925897</v>
      </c>
    </row>
    <row r="61" spans="1:28" x14ac:dyDescent="0.25">
      <c r="A61" t="s">
        <v>134</v>
      </c>
      <c r="B61" s="1">
        <v>51.959000000000003</v>
      </c>
      <c r="C61" s="1">
        <v>3.1742699999999999</v>
      </c>
      <c r="D61" s="1">
        <v>0.157051</v>
      </c>
      <c r="E61" s="1">
        <v>-5.2700000000000004E-3</v>
      </c>
      <c r="F61" s="1">
        <v>26.059899999999999</v>
      </c>
      <c r="G61" s="1">
        <v>1.5095700000000001</v>
      </c>
      <c r="H61" s="1">
        <v>7.6190999999999995E-2</v>
      </c>
      <c r="I61" s="1">
        <v>0.29810500000000001</v>
      </c>
      <c r="J61" s="1">
        <v>12.860300000000001</v>
      </c>
      <c r="K61" s="1">
        <v>3.852E-3</v>
      </c>
      <c r="L61" s="1">
        <v>-2.4910000000000002E-2</v>
      </c>
      <c r="M61" s="1">
        <v>1.673E-3</v>
      </c>
      <c r="N61" s="1">
        <v>96.069699999999997</v>
      </c>
      <c r="O61" s="1">
        <v>0.31115700000000002</v>
      </c>
      <c r="P61" s="1">
        <v>2.1661800000000002</v>
      </c>
      <c r="Q61" s="1">
        <v>11.2103</v>
      </c>
      <c r="R61" s="1">
        <v>-262.39</v>
      </c>
      <c r="S61" s="1">
        <v>0.50380999999999998</v>
      </c>
      <c r="T61" s="1">
        <v>1.3816299999999999</v>
      </c>
      <c r="U61" s="1">
        <v>18.262699999999999</v>
      </c>
      <c r="V61" s="1">
        <v>7.8229499999999996</v>
      </c>
      <c r="W61" s="1">
        <v>0.25250099999999998</v>
      </c>
      <c r="X61" s="1">
        <v>125.134</v>
      </c>
      <c r="Y61" s="1">
        <v>-20.599</v>
      </c>
      <c r="Z61" s="1">
        <v>621.51800000000003</v>
      </c>
      <c r="AA61" s="30">
        <v>44602.983495370398</v>
      </c>
      <c r="AB61" s="31">
        <v>44602.983495370398</v>
      </c>
    </row>
    <row r="62" spans="1:28" x14ac:dyDescent="0.25">
      <c r="A62" s="3" t="s">
        <v>104</v>
      </c>
      <c r="B62" s="5">
        <v>51.632220000000004</v>
      </c>
      <c r="C62" s="5">
        <v>3.2534639999999997</v>
      </c>
      <c r="D62" s="5">
        <v>0.1365104</v>
      </c>
      <c r="E62" s="5">
        <v>7.2816999999999995E-3</v>
      </c>
      <c r="F62" s="5">
        <v>25.964190000000002</v>
      </c>
      <c r="G62" s="5">
        <v>1.7992630000000003</v>
      </c>
      <c r="H62" s="5">
        <v>6.6666000000000003E-2</v>
      </c>
      <c r="I62" s="5">
        <v>0.31462980000000002</v>
      </c>
      <c r="J62" s="5">
        <v>12.924330000000001</v>
      </c>
      <c r="K62" s="5">
        <v>-1.6029999999999988E-4</v>
      </c>
      <c r="L62" s="5">
        <v>-2.9074999999999997E-2</v>
      </c>
      <c r="M62" s="5">
        <v>-4.2094999999999997E-3</v>
      </c>
      <c r="N62" s="5">
        <v>96.065110099999998</v>
      </c>
      <c r="O62" s="5">
        <v>0.31206</v>
      </c>
      <c r="P62" s="5">
        <v>2.1342783333333331</v>
      </c>
      <c r="Q62" s="5">
        <v>12.818066666666668</v>
      </c>
      <c r="R62" s="5">
        <v>-106.39799999999998</v>
      </c>
      <c r="S62" s="5">
        <v>0.50483049999999996</v>
      </c>
      <c r="T62" s="5">
        <v>1.2587233333333332</v>
      </c>
      <c r="U62" s="5">
        <v>20.701049999999999</v>
      </c>
      <c r="V62" s="5">
        <v>7.6810833333333326</v>
      </c>
      <c r="W62" s="5">
        <v>0.25195849999999997</v>
      </c>
      <c r="X62" s="5">
        <v>6.6430000000000078</v>
      </c>
      <c r="Y62" s="5">
        <v>-19.110833333333336</v>
      </c>
      <c r="Z62" s="5">
        <v>904.745</v>
      </c>
      <c r="AA62" s="30"/>
      <c r="AB62" s="31"/>
    </row>
    <row r="63" spans="1:28" x14ac:dyDescent="0.25">
      <c r="A63" s="32" t="s">
        <v>105</v>
      </c>
      <c r="B63" s="13">
        <v>0.29257999179711519</v>
      </c>
      <c r="C63" s="13">
        <v>6.1494528732237652E-2</v>
      </c>
      <c r="D63" s="13">
        <v>1.1052028096236451E-2</v>
      </c>
      <c r="E63" s="13">
        <v>1.4490775700769093E-2</v>
      </c>
      <c r="F63" s="13">
        <v>5.742608205336653E-2</v>
      </c>
      <c r="G63" s="13">
        <v>9.9121668473649061E-2</v>
      </c>
      <c r="H63" s="13">
        <v>8.1718609630854495E-3</v>
      </c>
      <c r="I63" s="13">
        <v>1.6385177733549298E-2</v>
      </c>
      <c r="J63" s="13">
        <v>3.88799704217992E-2</v>
      </c>
      <c r="K63" s="13">
        <v>5.504279826643991E-3</v>
      </c>
      <c r="L63" s="13">
        <v>5.8258342750202152E-3</v>
      </c>
      <c r="M63" s="13">
        <v>7.2151051309041932E-3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30"/>
      <c r="AB63" s="31"/>
    </row>
    <row r="64" spans="1:28" x14ac:dyDescent="0.25">
      <c r="A64" s="33" t="s">
        <v>106</v>
      </c>
      <c r="B64" s="18">
        <v>0.16112350573200002</v>
      </c>
      <c r="C64" s="18">
        <v>6.9437977234799983E-2</v>
      </c>
      <c r="D64" s="18">
        <v>1.7497994078933335E-2</v>
      </c>
      <c r="E64" s="18">
        <v>-7.7475831659999982E-3</v>
      </c>
      <c r="F64" s="18">
        <v>0.13107515019795002</v>
      </c>
      <c r="G64" s="18">
        <v>2.2647743209033334E-2</v>
      </c>
      <c r="H64" s="18">
        <v>1.3800561992999999E-2</v>
      </c>
      <c r="I64" s="18">
        <v>2.41669771295E-2</v>
      </c>
      <c r="J64" s="18">
        <v>3.256394800305E-2</v>
      </c>
      <c r="K64" s="18">
        <v>-1.0648729000000005E-5</v>
      </c>
      <c r="L64" s="18">
        <v>5.5564747916666667E-3</v>
      </c>
      <c r="M64" s="18">
        <v>-3.8085240774999994E-2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30"/>
      <c r="AB64" s="31"/>
    </row>
    <row r="65" spans="1:28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30"/>
      <c r="AB65" s="31"/>
    </row>
    <row r="66" spans="1:28" s="34" customFormat="1" x14ac:dyDescent="0.25">
      <c r="A66" s="34" t="s">
        <v>108</v>
      </c>
      <c r="B66" s="36">
        <v>52.025233333333325</v>
      </c>
      <c r="C66" s="36">
        <v>3.1253014814814812</v>
      </c>
      <c r="D66" s="36">
        <v>0.15852788888888888</v>
      </c>
      <c r="E66" s="36">
        <v>3.1127037037037039E-3</v>
      </c>
      <c r="F66" s="36">
        <v>26.10369259259258</v>
      </c>
      <c r="G66" s="36">
        <v>1.7067192592592595</v>
      </c>
      <c r="H66" s="36">
        <v>6.4512148148148152E-2</v>
      </c>
      <c r="I66" s="36">
        <v>0.28693829629629619</v>
      </c>
      <c r="J66" s="36">
        <v>12.940255555555559</v>
      </c>
      <c r="K66" s="36">
        <v>8.9229629629629641E-4</v>
      </c>
      <c r="L66" s="36">
        <v>-3.2882962962962968E-2</v>
      </c>
      <c r="M66" s="36">
        <v>-2.6468148148148149E-3</v>
      </c>
      <c r="N66" s="36">
        <v>96.379655777777799</v>
      </c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7"/>
      <c r="AB66" s="38"/>
    </row>
    <row r="67" spans="1:28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30"/>
      <c r="AB67" s="31"/>
    </row>
    <row r="68" spans="1:28" x14ac:dyDescent="0.25">
      <c r="A68" t="s">
        <v>122</v>
      </c>
      <c r="B68" s="1">
        <v>46.938499999999998</v>
      </c>
      <c r="C68" s="1">
        <v>1.8034600000000001</v>
      </c>
      <c r="D68" s="1">
        <v>7.77494</v>
      </c>
      <c r="E68" s="1">
        <v>1.3998E-2</v>
      </c>
      <c r="F68" s="1">
        <v>7.6907300000000003</v>
      </c>
      <c r="G68" s="1">
        <v>0.13277</v>
      </c>
      <c r="H68" s="1">
        <v>12.4656</v>
      </c>
      <c r="I68" s="1">
        <v>22.337</v>
      </c>
      <c r="J68" s="1">
        <v>0.66788700000000001</v>
      </c>
      <c r="K68" s="1">
        <v>5.8570000000000002E-3</v>
      </c>
      <c r="L68" s="1">
        <v>2.3553999999999999E-2</v>
      </c>
      <c r="M68" s="1">
        <v>3.405E-3</v>
      </c>
      <c r="N68" s="1">
        <v>99.857699999999994</v>
      </c>
      <c r="O68" s="1">
        <v>0.32785199999999998</v>
      </c>
      <c r="P68" s="1">
        <v>3.1454800000000001</v>
      </c>
      <c r="Q68" s="1">
        <v>0.879104</v>
      </c>
      <c r="R68" s="1">
        <v>103.045</v>
      </c>
      <c r="S68" s="1">
        <v>0.95235599999999998</v>
      </c>
      <c r="T68" s="1">
        <v>7.4169200000000002</v>
      </c>
      <c r="U68" s="1">
        <v>0.50726300000000002</v>
      </c>
      <c r="V68" s="1">
        <v>0.64407099999999995</v>
      </c>
      <c r="W68" s="1">
        <v>1.2421500000000001</v>
      </c>
      <c r="X68" s="1">
        <v>78.773300000000006</v>
      </c>
      <c r="Y68" s="1">
        <v>20.881799999999998</v>
      </c>
      <c r="Z68" s="1">
        <v>303.06299999999999</v>
      </c>
      <c r="AA68" s="30">
        <v>44603.096458333297</v>
      </c>
      <c r="AB68" s="31">
        <v>44603.096458333297</v>
      </c>
    </row>
    <row r="69" spans="1:28" x14ac:dyDescent="0.25">
      <c r="A69" t="s">
        <v>122</v>
      </c>
      <c r="B69" s="1">
        <v>46.428600000000003</v>
      </c>
      <c r="C69" s="1">
        <v>2.1042800000000002</v>
      </c>
      <c r="D69" s="1">
        <v>8.1108499999999992</v>
      </c>
      <c r="E69" s="1">
        <v>5.7429000000000001E-2</v>
      </c>
      <c r="F69" s="1">
        <v>7.0153100000000004</v>
      </c>
      <c r="G69" s="1">
        <v>0.103878</v>
      </c>
      <c r="H69" s="1">
        <v>12.5143</v>
      </c>
      <c r="I69" s="1">
        <v>22.833600000000001</v>
      </c>
      <c r="J69" s="1">
        <v>0.54237400000000002</v>
      </c>
      <c r="K69" s="1">
        <v>-3.0500000000000002E-3</v>
      </c>
      <c r="L69" s="1">
        <v>1.3129E-2</v>
      </c>
      <c r="M69" s="1">
        <v>1.4791E-2</v>
      </c>
      <c r="N69" s="1">
        <v>99.735500000000002</v>
      </c>
      <c r="O69" s="1">
        <v>0.33003399999999999</v>
      </c>
      <c r="P69" s="1">
        <v>2.8917199999999998</v>
      </c>
      <c r="Q69" s="1">
        <v>0.85890900000000003</v>
      </c>
      <c r="R69" s="1">
        <v>25.486599999999999</v>
      </c>
      <c r="S69" s="1">
        <v>1.0012300000000001</v>
      </c>
      <c r="T69" s="1">
        <v>9.4951100000000004</v>
      </c>
      <c r="U69" s="1">
        <v>0.50508200000000003</v>
      </c>
      <c r="V69" s="1">
        <v>0.63749800000000001</v>
      </c>
      <c r="W69" s="1">
        <v>1.4117500000000001</v>
      </c>
      <c r="X69" s="1">
        <v>-150.19</v>
      </c>
      <c r="Y69" s="1">
        <v>37.055199999999999</v>
      </c>
      <c r="Z69" s="1">
        <v>68.176100000000005</v>
      </c>
      <c r="AA69" s="30">
        <v>44603.100289351903</v>
      </c>
      <c r="AB69" s="31">
        <v>44603.100289351903</v>
      </c>
    </row>
    <row r="70" spans="1:28" x14ac:dyDescent="0.25">
      <c r="A70" t="s">
        <v>122</v>
      </c>
      <c r="B70" s="1">
        <v>45.185200000000002</v>
      </c>
      <c r="C70" s="1">
        <v>2.5158299999999998</v>
      </c>
      <c r="D70" s="1">
        <v>8.8910400000000003</v>
      </c>
      <c r="E70" s="1">
        <v>1.0697E-2</v>
      </c>
      <c r="F70" s="1">
        <v>7.0721999999999996</v>
      </c>
      <c r="G70" s="1">
        <v>0.13225200000000001</v>
      </c>
      <c r="H70" s="1">
        <v>12.1319</v>
      </c>
      <c r="I70" s="1">
        <v>22.684200000000001</v>
      </c>
      <c r="J70" s="1">
        <v>0.52380300000000002</v>
      </c>
      <c r="K70" s="1">
        <v>7.9799999999999999E-4</v>
      </c>
      <c r="L70" s="1">
        <v>1.8127999999999998E-2</v>
      </c>
      <c r="M70" s="1">
        <v>1.1495999999999999E-2</v>
      </c>
      <c r="N70" s="1">
        <v>99.177499999999995</v>
      </c>
      <c r="O70" s="1">
        <v>0.33478799999999997</v>
      </c>
      <c r="P70" s="1">
        <v>2.5503900000000002</v>
      </c>
      <c r="Q70" s="1">
        <v>0.81772100000000003</v>
      </c>
      <c r="R70" s="1">
        <v>135.65899999999999</v>
      </c>
      <c r="S70" s="1">
        <v>1.0009300000000001</v>
      </c>
      <c r="T70" s="1">
        <v>7.3654900000000003</v>
      </c>
      <c r="U70" s="1">
        <v>0.513679</v>
      </c>
      <c r="V70" s="1">
        <v>0.63943399999999995</v>
      </c>
      <c r="W70" s="1">
        <v>1.45265</v>
      </c>
      <c r="X70" s="1">
        <v>570.13400000000001</v>
      </c>
      <c r="Y70" s="1">
        <v>26.546800000000001</v>
      </c>
      <c r="Z70" s="1">
        <v>89.317099999999996</v>
      </c>
      <c r="AA70" s="30">
        <v>44603.104085648098</v>
      </c>
      <c r="AB70" s="31">
        <v>44603.104085648098</v>
      </c>
    </row>
    <row r="71" spans="1:28" x14ac:dyDescent="0.25">
      <c r="A71" t="s">
        <v>122</v>
      </c>
      <c r="B71" s="1">
        <v>46.6462</v>
      </c>
      <c r="C71" s="1">
        <v>1.9877899999999999</v>
      </c>
      <c r="D71" s="1">
        <v>7.9462000000000002</v>
      </c>
      <c r="E71" s="1">
        <v>3.3563999999999997E-2</v>
      </c>
      <c r="F71" s="1">
        <v>7.5488299999999997</v>
      </c>
      <c r="G71" s="1">
        <v>0.147817</v>
      </c>
      <c r="H71" s="1">
        <v>12.2471</v>
      </c>
      <c r="I71" s="1">
        <v>22.485499999999998</v>
      </c>
      <c r="J71" s="1">
        <v>0.62868100000000005</v>
      </c>
      <c r="K71" s="1">
        <v>1.2808999999999999E-2</v>
      </c>
      <c r="L71" s="1">
        <v>2.3796000000000001E-2</v>
      </c>
      <c r="M71" s="1">
        <v>-3.2000000000000002E-3</v>
      </c>
      <c r="N71" s="1">
        <v>99.705100000000002</v>
      </c>
      <c r="O71" s="1">
        <v>0.32919700000000002</v>
      </c>
      <c r="P71" s="1">
        <v>2.96469</v>
      </c>
      <c r="Q71" s="1">
        <v>0.86536400000000002</v>
      </c>
      <c r="R71" s="1">
        <v>43.421100000000003</v>
      </c>
      <c r="S71" s="1">
        <v>0.96535800000000005</v>
      </c>
      <c r="T71" s="1">
        <v>6.7289199999999996</v>
      </c>
      <c r="U71" s="1">
        <v>0.51211600000000002</v>
      </c>
      <c r="V71" s="1">
        <v>0.64321899999999999</v>
      </c>
      <c r="W71" s="1">
        <v>1.2906899999999999</v>
      </c>
      <c r="X71" s="1">
        <v>35.836100000000002</v>
      </c>
      <c r="Y71" s="1">
        <v>20.855899999999998</v>
      </c>
      <c r="Z71" s="1">
        <v>-322.68</v>
      </c>
      <c r="AA71" s="30">
        <v>44603.107870370397</v>
      </c>
      <c r="AB71" s="31">
        <v>44603.107870370397</v>
      </c>
    </row>
    <row r="72" spans="1:28" x14ac:dyDescent="0.25">
      <c r="A72" t="s">
        <v>122</v>
      </c>
      <c r="B72" s="1">
        <v>45.719799999999999</v>
      </c>
      <c r="C72" s="1">
        <v>2.0525000000000002</v>
      </c>
      <c r="D72" s="1">
        <v>8.4437300000000004</v>
      </c>
      <c r="E72" s="1">
        <v>1.1660999999999999E-2</v>
      </c>
      <c r="F72" s="1">
        <v>7.0708500000000001</v>
      </c>
      <c r="G72" s="1">
        <v>0.105116</v>
      </c>
      <c r="H72" s="1">
        <v>12.277699999999999</v>
      </c>
      <c r="I72" s="1">
        <v>22.426300000000001</v>
      </c>
      <c r="J72" s="1">
        <v>0.62909999999999999</v>
      </c>
      <c r="K72" s="1">
        <v>4.1330000000000004E-3</v>
      </c>
      <c r="L72" s="1">
        <v>1.1671000000000001E-2</v>
      </c>
      <c r="M72" s="1">
        <v>9.4710000000000003E-3</v>
      </c>
      <c r="N72" s="1">
        <v>98.761899999999997</v>
      </c>
      <c r="O72" s="1">
        <v>0.33302700000000002</v>
      </c>
      <c r="P72" s="1">
        <v>2.89893</v>
      </c>
      <c r="Q72" s="1">
        <v>0.84069199999999999</v>
      </c>
      <c r="R72" s="1">
        <v>123.68300000000001</v>
      </c>
      <c r="S72" s="1">
        <v>0.99537399999999998</v>
      </c>
      <c r="T72" s="1">
        <v>9.2563700000000004</v>
      </c>
      <c r="U72" s="1">
        <v>0.51067600000000002</v>
      </c>
      <c r="V72" s="1">
        <v>0.64416600000000002</v>
      </c>
      <c r="W72" s="1">
        <v>1.2830600000000001</v>
      </c>
      <c r="X72" s="1">
        <v>110.93300000000001</v>
      </c>
      <c r="Y72" s="1">
        <v>41.0124</v>
      </c>
      <c r="Z72" s="1">
        <v>106.98</v>
      </c>
      <c r="AA72" s="30">
        <v>44603.1116203704</v>
      </c>
      <c r="AB72" s="31">
        <v>44603.1116203704</v>
      </c>
    </row>
    <row r="73" spans="1:28" x14ac:dyDescent="0.25">
      <c r="A73" t="s">
        <v>122</v>
      </c>
      <c r="B73" s="1">
        <v>47.484699999999997</v>
      </c>
      <c r="C73" s="1">
        <v>2.1068600000000002</v>
      </c>
      <c r="D73" s="1">
        <v>6.4049899999999997</v>
      </c>
      <c r="E73" s="1">
        <v>0.29459099999999999</v>
      </c>
      <c r="F73" s="1">
        <v>6.1236800000000002</v>
      </c>
      <c r="G73" s="1">
        <v>8.967E-2</v>
      </c>
      <c r="H73" s="1">
        <v>13.3248</v>
      </c>
      <c r="I73" s="1">
        <v>23.365600000000001</v>
      </c>
      <c r="J73" s="1">
        <v>0.37842399999999998</v>
      </c>
      <c r="K73" s="1">
        <v>6.803E-3</v>
      </c>
      <c r="L73" s="1">
        <v>1.7718000000000001E-2</v>
      </c>
      <c r="M73" s="1">
        <v>2.9276E-2</v>
      </c>
      <c r="N73" s="1">
        <v>99.627099999999999</v>
      </c>
      <c r="O73" s="1">
        <v>0.32505800000000001</v>
      </c>
      <c r="P73" s="1">
        <v>2.8399800000000002</v>
      </c>
      <c r="Q73" s="1">
        <v>0.97231699999999999</v>
      </c>
      <c r="R73" s="1">
        <v>5.3247600000000004</v>
      </c>
      <c r="S73" s="1">
        <v>1.0757699999999999</v>
      </c>
      <c r="T73" s="1">
        <v>10.694000000000001</v>
      </c>
      <c r="U73" s="1">
        <v>0.487429</v>
      </c>
      <c r="V73" s="1">
        <v>0.62996600000000003</v>
      </c>
      <c r="W73" s="1">
        <v>1.8008299999999999</v>
      </c>
      <c r="X73" s="1">
        <v>66.518100000000004</v>
      </c>
      <c r="Y73" s="1">
        <v>27.957999999999998</v>
      </c>
      <c r="Z73" s="1">
        <v>35.890099999999997</v>
      </c>
      <c r="AA73" s="30">
        <v>44603.115335648101</v>
      </c>
      <c r="AB73" s="31">
        <v>44603.115335648101</v>
      </c>
    </row>
    <row r="74" spans="1:28" x14ac:dyDescent="0.25">
      <c r="A74" s="3" t="s">
        <v>104</v>
      </c>
      <c r="B74" s="5">
        <v>46.400499999999994</v>
      </c>
      <c r="C74" s="5">
        <v>2.0951200000000001</v>
      </c>
      <c r="D74" s="5">
        <v>7.9286250000000003</v>
      </c>
      <c r="E74" s="5">
        <v>7.0323333333333335E-2</v>
      </c>
      <c r="F74" s="5">
        <v>7.0869333333333335</v>
      </c>
      <c r="G74" s="5">
        <v>0.11858383333333333</v>
      </c>
      <c r="H74" s="5">
        <v>12.493566666666666</v>
      </c>
      <c r="I74" s="5">
        <v>22.688700000000001</v>
      </c>
      <c r="J74" s="5">
        <v>0.56171150000000003</v>
      </c>
      <c r="K74" s="5">
        <v>4.5583333333333335E-3</v>
      </c>
      <c r="L74" s="5">
        <v>1.7999333333333332E-2</v>
      </c>
      <c r="M74" s="5">
        <v>1.0873166666666665E-2</v>
      </c>
      <c r="N74" s="5">
        <v>99.477494500000006</v>
      </c>
      <c r="O74" s="5">
        <v>0.32999266666666666</v>
      </c>
      <c r="P74" s="5">
        <v>2.8818649999999999</v>
      </c>
      <c r="Q74" s="5">
        <v>0.87235116666666679</v>
      </c>
      <c r="R74" s="5">
        <v>72.76991000000001</v>
      </c>
      <c r="S74" s="5">
        <v>0.99850300000000003</v>
      </c>
      <c r="T74" s="5">
        <v>8.4928016666666668</v>
      </c>
      <c r="U74" s="5">
        <v>0.50604083333333338</v>
      </c>
      <c r="V74" s="5">
        <v>0.63972566666666675</v>
      </c>
      <c r="W74" s="5">
        <v>1.4135216666666668</v>
      </c>
      <c r="X74" s="5">
        <v>118.66741666666667</v>
      </c>
      <c r="Y74" s="5">
        <v>29.051683333333333</v>
      </c>
      <c r="Z74" s="5">
        <v>46.791050000000006</v>
      </c>
      <c r="AA74" s="30"/>
      <c r="AB74" s="31"/>
    </row>
    <row r="75" spans="1:28" x14ac:dyDescent="0.25">
      <c r="A75" s="32" t="s">
        <v>105</v>
      </c>
      <c r="B75" s="13">
        <v>0.76008753004725138</v>
      </c>
      <c r="C75" s="13">
        <v>0.21432855860414948</v>
      </c>
      <c r="D75" s="13">
        <v>0.77138115491521675</v>
      </c>
      <c r="E75" s="13">
        <v>0.10163874825850404</v>
      </c>
      <c r="F75" s="13">
        <v>0.50189334460177437</v>
      </c>
      <c r="G75" s="13">
        <v>2.0315420927763801E-2</v>
      </c>
      <c r="H75" s="13">
        <v>0.39376555489557774</v>
      </c>
      <c r="I75" s="13">
        <v>0.34473341391090428</v>
      </c>
      <c r="J75" s="13">
        <v>9.6354087958165691E-2</v>
      </c>
      <c r="K75" s="13">
        <v>4.9498537913311696E-3</v>
      </c>
      <c r="L75" s="13">
        <v>4.6245597868577936E-3</v>
      </c>
      <c r="M75" s="13">
        <v>1.0084602279658277E-2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30"/>
      <c r="AB75" s="31"/>
    </row>
    <row r="76" spans="1:28" x14ac:dyDescent="0.25">
      <c r="A76" s="33" t="s">
        <v>106</v>
      </c>
      <c r="B76" s="18">
        <v>0.15311824729666665</v>
      </c>
      <c r="C76" s="18">
        <v>6.0378529988000001E-2</v>
      </c>
      <c r="D76" s="18">
        <v>6.9165452688125018E-2</v>
      </c>
      <c r="E76" s="18">
        <v>5.1174226375666675E-2</v>
      </c>
      <c r="F76" s="18">
        <v>7.0763241941333335E-2</v>
      </c>
      <c r="G76" s="18">
        <v>1.0071089773730555E-2</v>
      </c>
      <c r="H76" s="18">
        <v>6.3222548873055562E-2</v>
      </c>
      <c r="I76" s="18">
        <v>0.145145437333</v>
      </c>
      <c r="J76" s="18">
        <v>7.9399137566583348E-3</v>
      </c>
      <c r="K76" s="18">
        <v>5.4092564097222226E-3</v>
      </c>
      <c r="L76" s="18">
        <v>5.2291093221111104E-3</v>
      </c>
      <c r="M76" s="18">
        <v>5.0876688515833334E-3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30"/>
      <c r="AB76" s="31"/>
    </row>
    <row r="77" spans="1:28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30"/>
      <c r="AB77" s="31"/>
    </row>
    <row r="78" spans="1:28" x14ac:dyDescent="0.25">
      <c r="A78" t="s">
        <v>128</v>
      </c>
      <c r="B78" s="1">
        <v>46.365900000000003</v>
      </c>
      <c r="C78" s="1">
        <v>2.11328</v>
      </c>
      <c r="D78" s="1">
        <v>8.2183799999999998</v>
      </c>
      <c r="E78" s="1">
        <v>4.4578E-2</v>
      </c>
      <c r="F78" s="1">
        <v>7.7734800000000002</v>
      </c>
      <c r="G78" s="1">
        <v>0.140789</v>
      </c>
      <c r="H78" s="1">
        <v>12.100899999999999</v>
      </c>
      <c r="I78" s="1">
        <v>22.492999999999999</v>
      </c>
      <c r="J78" s="1">
        <v>0.64105400000000001</v>
      </c>
      <c r="K78" s="1">
        <v>1.2E-5</v>
      </c>
      <c r="L78" s="1">
        <v>1.9125E-2</v>
      </c>
      <c r="M78" s="1">
        <v>8.3459999999999993E-3</v>
      </c>
      <c r="N78" s="1">
        <v>99.918800000000005</v>
      </c>
      <c r="O78" s="1">
        <v>0.33012399999999997</v>
      </c>
      <c r="P78" s="1">
        <v>2.8219099999999999</v>
      </c>
      <c r="Q78" s="1">
        <v>0.85143199999999997</v>
      </c>
      <c r="R78" s="1">
        <v>32.554299999999998</v>
      </c>
      <c r="S78" s="1">
        <v>0.94761600000000001</v>
      </c>
      <c r="T78" s="1">
        <v>7.2822300000000002</v>
      </c>
      <c r="U78" s="1">
        <v>0.51536000000000004</v>
      </c>
      <c r="V78" s="1">
        <v>0.64142399999999999</v>
      </c>
      <c r="W78" s="1">
        <v>1.27525</v>
      </c>
      <c r="X78" s="1">
        <v>37537.599999999999</v>
      </c>
      <c r="Y78" s="1">
        <v>26.463100000000001</v>
      </c>
      <c r="Z78" s="1">
        <v>123.61</v>
      </c>
      <c r="AA78" s="30">
        <v>44603.122997685197</v>
      </c>
      <c r="AB78" s="31">
        <v>44603.122997685197</v>
      </c>
    </row>
    <row r="79" spans="1:28" x14ac:dyDescent="0.25">
      <c r="A79" t="s">
        <v>128</v>
      </c>
      <c r="B79" s="1">
        <v>46.873199999999997</v>
      </c>
      <c r="C79" s="1">
        <v>1.9033100000000001</v>
      </c>
      <c r="D79" s="1">
        <v>8.0039899999999999</v>
      </c>
      <c r="E79" s="1">
        <v>5.0854999999999997E-2</v>
      </c>
      <c r="F79" s="1">
        <v>6.8067200000000003</v>
      </c>
      <c r="G79" s="1">
        <v>0.12707099999999999</v>
      </c>
      <c r="H79" s="1">
        <v>12.718500000000001</v>
      </c>
      <c r="I79" s="1">
        <v>23.023299999999999</v>
      </c>
      <c r="J79" s="1">
        <v>0.55870699999999995</v>
      </c>
      <c r="K79" s="1">
        <v>8.9479999999999994E-3</v>
      </c>
      <c r="L79" s="1">
        <v>1.9948E-2</v>
      </c>
      <c r="M79" s="1">
        <v>-1.9130000000000001E-2</v>
      </c>
      <c r="N79" s="1">
        <v>100.07599999999999</v>
      </c>
      <c r="O79" s="1">
        <v>0.327901</v>
      </c>
      <c r="P79" s="1">
        <v>3.0470799999999998</v>
      </c>
      <c r="Q79" s="1">
        <v>0.86400900000000003</v>
      </c>
      <c r="R79" s="1">
        <v>28.66</v>
      </c>
      <c r="S79" s="1">
        <v>1.0186500000000001</v>
      </c>
      <c r="T79" s="1">
        <v>7.5716099999999997</v>
      </c>
      <c r="U79" s="1">
        <v>0.50050300000000003</v>
      </c>
      <c r="V79" s="1">
        <v>0.63439199999999996</v>
      </c>
      <c r="W79" s="1">
        <v>1.3831899999999999</v>
      </c>
      <c r="X79" s="1">
        <v>51.2851</v>
      </c>
      <c r="Y79" s="1">
        <v>24.5855</v>
      </c>
      <c r="Z79" s="1">
        <v>-54.661000000000001</v>
      </c>
      <c r="AA79" s="30">
        <v>44603.126759259299</v>
      </c>
      <c r="AB79" s="31">
        <v>44603.126759259299</v>
      </c>
    </row>
    <row r="80" spans="1:28" x14ac:dyDescent="0.25">
      <c r="A80" t="s">
        <v>128</v>
      </c>
      <c r="B80" s="1">
        <v>46.424300000000002</v>
      </c>
      <c r="C80" s="1">
        <v>2.03349</v>
      </c>
      <c r="D80" s="1">
        <v>8.3531200000000005</v>
      </c>
      <c r="E80" s="1">
        <v>3.4599999999999999E-2</v>
      </c>
      <c r="F80" s="1">
        <v>7.5871199999999996</v>
      </c>
      <c r="G80" s="1">
        <v>0.112248</v>
      </c>
      <c r="H80" s="1">
        <v>12.2682</v>
      </c>
      <c r="I80" s="1">
        <v>22.881499999999999</v>
      </c>
      <c r="J80" s="1">
        <v>0.57860999999999996</v>
      </c>
      <c r="K80" s="1">
        <v>2.4620000000000002E-3</v>
      </c>
      <c r="L80" s="1">
        <v>2.2706E-2</v>
      </c>
      <c r="M80" s="1">
        <v>2.1555000000000001E-2</v>
      </c>
      <c r="N80" s="1">
        <v>100.32</v>
      </c>
      <c r="O80" s="1">
        <v>0.32998</v>
      </c>
      <c r="P80" s="1">
        <v>2.9308000000000001</v>
      </c>
      <c r="Q80" s="1">
        <v>0.84630899999999998</v>
      </c>
      <c r="R80" s="1">
        <v>42.391599999999997</v>
      </c>
      <c r="S80" s="1">
        <v>0.96231500000000003</v>
      </c>
      <c r="T80" s="1">
        <v>8.8057200000000009</v>
      </c>
      <c r="U80" s="1">
        <v>0.51065400000000005</v>
      </c>
      <c r="V80" s="1">
        <v>0.63724400000000003</v>
      </c>
      <c r="W80" s="1">
        <v>1.3772899999999999</v>
      </c>
      <c r="X80" s="1">
        <v>187.404</v>
      </c>
      <c r="Y80" s="1">
        <v>21.785799999999998</v>
      </c>
      <c r="Z80" s="1">
        <v>48.0473</v>
      </c>
      <c r="AA80" s="30">
        <v>44603.130601851903</v>
      </c>
      <c r="AB80" s="31">
        <v>44603.130601851903</v>
      </c>
    </row>
    <row r="81" spans="1:29" x14ac:dyDescent="0.25">
      <c r="A81" t="s">
        <v>128</v>
      </c>
      <c r="B81" s="1">
        <v>47.842599999999997</v>
      </c>
      <c r="C81" s="1">
        <v>2.1366700000000001</v>
      </c>
      <c r="D81" s="1">
        <v>7.3297400000000001</v>
      </c>
      <c r="E81" s="1">
        <v>0.34931000000000001</v>
      </c>
      <c r="F81" s="1">
        <v>5.35588</v>
      </c>
      <c r="G81" s="1">
        <v>7.3055999999999996E-2</v>
      </c>
      <c r="H81" s="1">
        <v>13.837400000000001</v>
      </c>
      <c r="I81" s="1">
        <v>23.273299999999999</v>
      </c>
      <c r="J81" s="1">
        <v>0.36718099999999998</v>
      </c>
      <c r="K81" s="1">
        <v>-3.15E-3</v>
      </c>
      <c r="L81" s="1">
        <v>1.0137E-2</v>
      </c>
      <c r="M81" s="1">
        <v>2.1552000000000002E-2</v>
      </c>
      <c r="N81" s="1">
        <v>100.59399999999999</v>
      </c>
      <c r="O81" s="1">
        <v>0.32410899999999998</v>
      </c>
      <c r="P81" s="1">
        <v>2.78443</v>
      </c>
      <c r="Q81" s="1">
        <v>0.904609</v>
      </c>
      <c r="R81" s="1">
        <v>4.5649899999999999</v>
      </c>
      <c r="S81" s="1">
        <v>1.1550100000000001</v>
      </c>
      <c r="T81" s="1">
        <v>12.564299999999999</v>
      </c>
      <c r="U81" s="1">
        <v>0.47699200000000003</v>
      </c>
      <c r="V81" s="1">
        <v>0.63183199999999995</v>
      </c>
      <c r="W81" s="1">
        <v>1.8492900000000001</v>
      </c>
      <c r="X81" s="1">
        <v>-143.93</v>
      </c>
      <c r="Y81" s="1">
        <v>48.664299999999997</v>
      </c>
      <c r="Z81" s="1">
        <v>47.034199999999998</v>
      </c>
      <c r="AA81" s="30">
        <v>44603.134270833303</v>
      </c>
      <c r="AB81" s="31">
        <v>44603.134270833303</v>
      </c>
    </row>
    <row r="82" spans="1:29" x14ac:dyDescent="0.25">
      <c r="A82" t="s">
        <v>128</v>
      </c>
      <c r="B82" s="1">
        <v>47.826599999999999</v>
      </c>
      <c r="C82" s="1">
        <v>2.1305299999999998</v>
      </c>
      <c r="D82" s="1">
        <v>7.4025400000000001</v>
      </c>
      <c r="E82" s="1">
        <v>0.34082499999999999</v>
      </c>
      <c r="F82" s="1">
        <v>5.6482099999999997</v>
      </c>
      <c r="G82" s="1">
        <v>8.8113999999999998E-2</v>
      </c>
      <c r="H82" s="1">
        <v>13.4322</v>
      </c>
      <c r="I82" s="1">
        <v>23.12</v>
      </c>
      <c r="J82" s="1">
        <v>0.44267800000000002</v>
      </c>
      <c r="K82" s="1">
        <v>1.1739999999999999E-3</v>
      </c>
      <c r="L82" s="1">
        <v>1.0106E-2</v>
      </c>
      <c r="M82" s="1">
        <v>1.6479999999999999E-3</v>
      </c>
      <c r="N82" s="1">
        <v>100.44499999999999</v>
      </c>
      <c r="O82" s="1">
        <v>0.32442399999999999</v>
      </c>
      <c r="P82" s="1">
        <v>2.8196300000000001</v>
      </c>
      <c r="Q82" s="1">
        <v>0.89690700000000001</v>
      </c>
      <c r="R82" s="1">
        <v>4.6608099999999997</v>
      </c>
      <c r="S82" s="1">
        <v>1.1267400000000001</v>
      </c>
      <c r="T82" s="1">
        <v>10.5844</v>
      </c>
      <c r="U82" s="1">
        <v>0.48511500000000002</v>
      </c>
      <c r="V82" s="1">
        <v>0.63366299999999998</v>
      </c>
      <c r="W82" s="1">
        <v>1.6317600000000001</v>
      </c>
      <c r="X82" s="1">
        <v>390.64400000000001</v>
      </c>
      <c r="Y82" s="1">
        <v>48.280900000000003</v>
      </c>
      <c r="Z82" s="1">
        <v>625.62400000000002</v>
      </c>
      <c r="AA82" s="30">
        <v>44603.137951388897</v>
      </c>
      <c r="AB82" s="31">
        <v>44603.137951388897</v>
      </c>
    </row>
    <row r="83" spans="1:29" x14ac:dyDescent="0.25">
      <c r="A83" s="3" t="s">
        <v>104</v>
      </c>
      <c r="B83" s="5">
        <v>47.066520000000004</v>
      </c>
      <c r="C83" s="5">
        <v>2.063456</v>
      </c>
      <c r="D83" s="5">
        <v>7.8615539999999999</v>
      </c>
      <c r="E83" s="5">
        <v>0.1640336</v>
      </c>
      <c r="F83" s="5">
        <v>6.6342820000000007</v>
      </c>
      <c r="G83" s="5">
        <v>0.10825560000000001</v>
      </c>
      <c r="H83" s="5">
        <v>12.871440000000002</v>
      </c>
      <c r="I83" s="5">
        <v>22.958220000000001</v>
      </c>
      <c r="J83" s="5">
        <v>0.51764599999999994</v>
      </c>
      <c r="K83" s="5">
        <v>1.8892E-3</v>
      </c>
      <c r="L83" s="5">
        <v>1.6404400000000003E-2</v>
      </c>
      <c r="M83" s="5">
        <v>6.7942000000000002E-3</v>
      </c>
      <c r="N83" s="5">
        <v>100.270495</v>
      </c>
      <c r="O83" s="5">
        <v>0.32730760000000003</v>
      </c>
      <c r="P83" s="5">
        <v>2.8807700000000001</v>
      </c>
      <c r="Q83" s="5">
        <v>0.87265319999999991</v>
      </c>
      <c r="R83" s="5">
        <v>22.566339999999997</v>
      </c>
      <c r="S83" s="5">
        <v>1.0420662000000001</v>
      </c>
      <c r="T83" s="5">
        <v>9.3616520000000012</v>
      </c>
      <c r="U83" s="5">
        <v>0.49772480000000002</v>
      </c>
      <c r="V83" s="5">
        <v>0.63571099999999992</v>
      </c>
      <c r="W83" s="5">
        <v>1.5033559999999997</v>
      </c>
      <c r="X83" s="5">
        <v>7604.6006200000002</v>
      </c>
      <c r="Y83" s="5">
        <v>33.955920000000006</v>
      </c>
      <c r="Z83" s="5">
        <v>157.93090000000001</v>
      </c>
      <c r="AA83" s="30"/>
      <c r="AB83" s="31"/>
    </row>
    <row r="84" spans="1:29" x14ac:dyDescent="0.25">
      <c r="A84" s="32" t="s">
        <v>105</v>
      </c>
      <c r="B84" s="13">
        <v>0.65126174584417096</v>
      </c>
      <c r="C84" s="13">
        <v>8.8188825505275861E-2</v>
      </c>
      <c r="D84" s="13">
        <v>0.42018327513598164</v>
      </c>
      <c r="E84" s="13">
        <v>0.14792879110518009</v>
      </c>
      <c r="F84" s="13">
        <v>0.98407894643468474</v>
      </c>
      <c r="G84" s="13">
        <v>2.4791436187522425E-2</v>
      </c>
      <c r="H84" s="13">
        <v>0.66761538807909482</v>
      </c>
      <c r="I84" s="13">
        <v>0.26532967719424116</v>
      </c>
      <c r="J84" s="13">
        <v>9.8885860192446523E-2</v>
      </c>
      <c r="K84" s="13">
        <v>3.9895785441572641E-3</v>
      </c>
      <c r="L84" s="13">
        <v>5.2653408854508102E-3</v>
      </c>
      <c r="M84" s="13">
        <v>1.5077330538261737E-2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30"/>
      <c r="AB84" s="31"/>
    </row>
    <row r="85" spans="1:29" x14ac:dyDescent="0.25">
      <c r="A85" s="33" t="s">
        <v>106</v>
      </c>
      <c r="B85" s="18">
        <v>0.15405229701552003</v>
      </c>
      <c r="C85" s="18">
        <v>5.9443421411200001E-2</v>
      </c>
      <c r="D85" s="18">
        <v>6.8604102550727991E-2</v>
      </c>
      <c r="E85" s="18">
        <v>3.7016379890239995E-2</v>
      </c>
      <c r="F85" s="18">
        <v>6.9133610334684015E-2</v>
      </c>
      <c r="G85" s="18">
        <v>1.0134512542512002E-2</v>
      </c>
      <c r="H85" s="18">
        <v>6.4064348997120005E-2</v>
      </c>
      <c r="I85" s="18">
        <v>0.1459479299442</v>
      </c>
      <c r="J85" s="18">
        <v>7.7820621997599969E-3</v>
      </c>
      <c r="K85" s="18">
        <v>0.14366611491303999</v>
      </c>
      <c r="L85" s="18">
        <v>5.5702649404800022E-3</v>
      </c>
      <c r="M85" s="18">
        <v>1.0730141207800001E-2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30"/>
      <c r="AB85" s="31"/>
    </row>
    <row r="86" spans="1:29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30"/>
      <c r="AB86" s="31"/>
    </row>
    <row r="87" spans="1:29" s="42" customFormat="1" x14ac:dyDescent="0.25">
      <c r="A87" s="42" t="s">
        <v>135</v>
      </c>
      <c r="B87" s="14">
        <v>42.809399999999997</v>
      </c>
      <c r="C87" s="14">
        <v>4.3599399999999999</v>
      </c>
      <c r="D87" s="14">
        <v>10.2287</v>
      </c>
      <c r="E87" s="14">
        <v>8.0590000000000002E-3</v>
      </c>
      <c r="F87" s="14">
        <v>7.61442</v>
      </c>
      <c r="G87" s="14">
        <v>0.120045</v>
      </c>
      <c r="H87" s="14">
        <v>11.0991</v>
      </c>
      <c r="I87" s="14">
        <v>23.499600000000001</v>
      </c>
      <c r="J87" s="14">
        <v>0.40589399999999998</v>
      </c>
      <c r="K87" s="14">
        <v>1.142E-3</v>
      </c>
      <c r="L87" s="14">
        <v>2.9413999999999999E-2</v>
      </c>
      <c r="M87" s="14">
        <v>6.3379999999999999E-3</v>
      </c>
      <c r="N87" s="14">
        <v>100.182</v>
      </c>
      <c r="O87" s="14">
        <v>0.34434500000000001</v>
      </c>
      <c r="P87" s="14">
        <v>1.85944</v>
      </c>
      <c r="Q87" s="14">
        <v>0.75828099999999998</v>
      </c>
      <c r="R87" s="14">
        <v>182.23099999999999</v>
      </c>
      <c r="S87" s="14">
        <v>0.95381000000000005</v>
      </c>
      <c r="T87" s="14">
        <v>8.2217300000000009</v>
      </c>
      <c r="U87" s="14">
        <v>0.53961000000000003</v>
      </c>
      <c r="V87" s="14">
        <v>0.62586399999999998</v>
      </c>
      <c r="W87" s="14">
        <v>1.7507699999999999</v>
      </c>
      <c r="X87" s="14">
        <v>399.46699999999998</v>
      </c>
      <c r="Y87" s="14">
        <v>17.377199999999998</v>
      </c>
      <c r="Z87" s="14">
        <v>159.828</v>
      </c>
      <c r="AA87" s="43">
        <v>44603.141712962999</v>
      </c>
      <c r="AB87" s="44">
        <v>44603.141712962999</v>
      </c>
      <c r="AC87" s="42" t="s">
        <v>107</v>
      </c>
    </row>
    <row r="88" spans="1:29" x14ac:dyDescent="0.25">
      <c r="A88" t="s">
        <v>135</v>
      </c>
      <c r="B88" s="1">
        <v>46.436199999999999</v>
      </c>
      <c r="C88" s="1">
        <v>2.1112799999999998</v>
      </c>
      <c r="D88" s="1">
        <v>8.3899100000000004</v>
      </c>
      <c r="E88" s="1">
        <v>7.0224999999999996E-2</v>
      </c>
      <c r="F88" s="1">
        <v>7.6598600000000001</v>
      </c>
      <c r="G88" s="1">
        <v>0.117511</v>
      </c>
      <c r="H88" s="1">
        <v>12.280099999999999</v>
      </c>
      <c r="I88" s="1">
        <v>22.4758</v>
      </c>
      <c r="J88" s="1">
        <v>0.63958999999999999</v>
      </c>
      <c r="K88" s="1">
        <v>7.9600000000000001E-3</v>
      </c>
      <c r="L88" s="1">
        <v>1.413E-2</v>
      </c>
      <c r="M88" s="1">
        <v>-3.5100000000000001E-3</v>
      </c>
      <c r="N88" s="1">
        <v>100.199</v>
      </c>
      <c r="O88" s="1">
        <v>0.32977899999999999</v>
      </c>
      <c r="P88" s="1">
        <v>2.8288099999999998</v>
      </c>
      <c r="Q88" s="1">
        <v>0.84338000000000002</v>
      </c>
      <c r="R88" s="1">
        <v>20.812799999999999</v>
      </c>
      <c r="S88" s="1">
        <v>0.95307200000000003</v>
      </c>
      <c r="T88" s="1">
        <v>8.5714500000000005</v>
      </c>
      <c r="U88" s="1">
        <v>0.51023499999999999</v>
      </c>
      <c r="V88" s="1">
        <v>0.64336300000000002</v>
      </c>
      <c r="W88" s="1">
        <v>1.2840199999999999</v>
      </c>
      <c r="X88" s="1">
        <v>57.035699999999999</v>
      </c>
      <c r="Y88" s="1">
        <v>35.637900000000002</v>
      </c>
      <c r="Z88" s="1">
        <v>-291.77</v>
      </c>
      <c r="AA88" s="30">
        <v>44603.145462963003</v>
      </c>
      <c r="AB88" s="31">
        <v>44603.145462963003</v>
      </c>
    </row>
    <row r="89" spans="1:29" x14ac:dyDescent="0.25">
      <c r="A89" t="s">
        <v>135</v>
      </c>
      <c r="B89" s="1">
        <v>46.491900000000001</v>
      </c>
      <c r="C89" s="1">
        <v>2.5775399999999999</v>
      </c>
      <c r="D89" s="1">
        <v>8.3634299999999993</v>
      </c>
      <c r="E89" s="1">
        <v>0.33725699999999997</v>
      </c>
      <c r="F89" s="1">
        <v>6.2011900000000004</v>
      </c>
      <c r="G89" s="1">
        <v>9.2495999999999995E-2</v>
      </c>
      <c r="H89" s="1">
        <v>12.8253</v>
      </c>
      <c r="I89" s="1">
        <v>23.288399999999999</v>
      </c>
      <c r="J89" s="1">
        <v>0.49189699999999997</v>
      </c>
      <c r="K89" s="1">
        <v>5.5490000000000001E-3</v>
      </c>
      <c r="L89" s="1">
        <v>1.3377999999999999E-2</v>
      </c>
      <c r="M89" s="1">
        <v>5.5500000000000005E-4</v>
      </c>
      <c r="N89" s="1">
        <v>100.68899999999999</v>
      </c>
      <c r="O89" s="1">
        <v>0.32966099999999998</v>
      </c>
      <c r="P89" s="1">
        <v>2.50535</v>
      </c>
      <c r="Q89" s="1">
        <v>0.84325399999999995</v>
      </c>
      <c r="R89" s="1">
        <v>4.71875</v>
      </c>
      <c r="S89" s="1">
        <v>1.06779</v>
      </c>
      <c r="T89" s="1">
        <v>10.411</v>
      </c>
      <c r="U89" s="1">
        <v>0.497672</v>
      </c>
      <c r="V89" s="1">
        <v>0.63075700000000001</v>
      </c>
      <c r="W89" s="1">
        <v>1.5220499999999999</v>
      </c>
      <c r="X89" s="1">
        <v>82.992500000000007</v>
      </c>
      <c r="Y89" s="1">
        <v>36.170900000000003</v>
      </c>
      <c r="Z89" s="1">
        <v>1851.86</v>
      </c>
      <c r="AA89" s="30">
        <v>44603.149212962999</v>
      </c>
      <c r="AB89" s="31">
        <v>44603.149212962999</v>
      </c>
    </row>
    <row r="90" spans="1:29" x14ac:dyDescent="0.25">
      <c r="A90" t="s">
        <v>135</v>
      </c>
      <c r="B90" s="1">
        <v>46.378999999999998</v>
      </c>
      <c r="C90" s="1">
        <v>2.0948699999999998</v>
      </c>
      <c r="D90" s="1">
        <v>8.9463799999999996</v>
      </c>
      <c r="E90" s="1">
        <v>4.8830999999999999E-2</v>
      </c>
      <c r="F90" s="1">
        <v>6.7921300000000002</v>
      </c>
      <c r="G90" s="1">
        <v>0.102538</v>
      </c>
      <c r="H90" s="1">
        <v>12.530099999999999</v>
      </c>
      <c r="I90" s="1">
        <v>22.6737</v>
      </c>
      <c r="J90" s="1">
        <v>0.54624200000000001</v>
      </c>
      <c r="K90" s="1">
        <v>6.1440000000000002E-3</v>
      </c>
      <c r="L90" s="1">
        <v>1.4563E-2</v>
      </c>
      <c r="M90" s="1">
        <v>-1.91E-3</v>
      </c>
      <c r="N90" s="1">
        <v>100.133</v>
      </c>
      <c r="O90" s="1">
        <v>0.33027699999999999</v>
      </c>
      <c r="P90" s="1">
        <v>2.82375</v>
      </c>
      <c r="Q90" s="1">
        <v>0.81260600000000005</v>
      </c>
      <c r="R90" s="1">
        <v>29.888100000000001</v>
      </c>
      <c r="S90" s="1">
        <v>1.0160499999999999</v>
      </c>
      <c r="T90" s="1">
        <v>9.6271199999999997</v>
      </c>
      <c r="U90" s="1">
        <v>0.50390599999999997</v>
      </c>
      <c r="V90" s="1">
        <v>0.63969600000000004</v>
      </c>
      <c r="W90" s="1">
        <v>1.41038</v>
      </c>
      <c r="X90" s="1">
        <v>74.213200000000001</v>
      </c>
      <c r="Y90" s="1">
        <v>32.514200000000002</v>
      </c>
      <c r="Z90" s="1">
        <v>-535.37</v>
      </c>
      <c r="AA90" s="30">
        <v>44603.152997685203</v>
      </c>
      <c r="AB90" s="31">
        <v>44603.152997685203</v>
      </c>
    </row>
    <row r="91" spans="1:29" x14ac:dyDescent="0.25">
      <c r="A91" t="s">
        <v>135</v>
      </c>
      <c r="B91" s="1">
        <v>47.203200000000002</v>
      </c>
      <c r="C91" s="1">
        <v>2.25854</v>
      </c>
      <c r="D91" s="1">
        <v>7.4538900000000003</v>
      </c>
      <c r="E91" s="1">
        <v>0.66372500000000001</v>
      </c>
      <c r="F91" s="1">
        <v>5.4139799999999996</v>
      </c>
      <c r="G91" s="1">
        <v>8.2957000000000003E-2</v>
      </c>
      <c r="H91" s="1">
        <v>13.570499999999999</v>
      </c>
      <c r="I91" s="1">
        <v>23.138500000000001</v>
      </c>
      <c r="J91" s="1">
        <v>0.425848</v>
      </c>
      <c r="K91" s="1">
        <v>6.1850000000000004E-3</v>
      </c>
      <c r="L91" s="1">
        <v>1.362E-2</v>
      </c>
      <c r="M91" s="1">
        <v>8.0920000000000002E-3</v>
      </c>
      <c r="N91" s="1">
        <v>100.239</v>
      </c>
      <c r="O91" s="1">
        <v>0.32639299999999999</v>
      </c>
      <c r="P91" s="1">
        <v>2.7654899999999998</v>
      </c>
      <c r="Q91" s="1">
        <v>0.89737900000000004</v>
      </c>
      <c r="R91" s="1">
        <v>2.5738400000000001</v>
      </c>
      <c r="S91" s="1">
        <v>1.14754</v>
      </c>
      <c r="T91" s="1">
        <v>11.2424</v>
      </c>
      <c r="U91" s="1">
        <v>0.48240499999999997</v>
      </c>
      <c r="V91" s="1">
        <v>0.63244800000000001</v>
      </c>
      <c r="W91" s="1">
        <v>1.6718999999999999</v>
      </c>
      <c r="X91" s="1">
        <v>72.995800000000003</v>
      </c>
      <c r="Y91" s="1">
        <v>36.146000000000001</v>
      </c>
      <c r="Z91" s="1">
        <v>125.916</v>
      </c>
      <c r="AA91" s="30">
        <v>44603.1567013889</v>
      </c>
      <c r="AB91" s="31">
        <v>44603.1567013889</v>
      </c>
    </row>
    <row r="92" spans="1:29" s="42" customFormat="1" x14ac:dyDescent="0.25">
      <c r="A92" s="42" t="s">
        <v>135</v>
      </c>
      <c r="B92" s="14">
        <v>43.283700000000003</v>
      </c>
      <c r="C92" s="14">
        <v>4.0182099999999998</v>
      </c>
      <c r="D92" s="14">
        <v>9.5294600000000003</v>
      </c>
      <c r="E92" s="14">
        <v>9.2800000000000001E-3</v>
      </c>
      <c r="F92" s="14">
        <v>7.4588400000000004</v>
      </c>
      <c r="G92" s="14">
        <v>0.10320799999999999</v>
      </c>
      <c r="H92" s="14">
        <v>11.6701</v>
      </c>
      <c r="I92" s="14">
        <v>23.530899999999999</v>
      </c>
      <c r="J92" s="14">
        <v>0.37740800000000002</v>
      </c>
      <c r="K92" s="14">
        <v>2.6029999999999998E-3</v>
      </c>
      <c r="L92" s="14">
        <v>3.4204999999999999E-2</v>
      </c>
      <c r="M92" s="14">
        <v>1.4349000000000001E-2</v>
      </c>
      <c r="N92" s="14">
        <v>100.032</v>
      </c>
      <c r="O92" s="14">
        <v>0.34253499999999998</v>
      </c>
      <c r="P92" s="14">
        <v>1.9418599999999999</v>
      </c>
      <c r="Q92" s="14">
        <v>0.78834300000000002</v>
      </c>
      <c r="R92" s="14">
        <v>155.84299999999999</v>
      </c>
      <c r="S92" s="14">
        <v>0.96669700000000003</v>
      </c>
      <c r="T92" s="14">
        <v>9.2045200000000005</v>
      </c>
      <c r="U92" s="14">
        <v>0.525563</v>
      </c>
      <c r="V92" s="14">
        <v>0.62618200000000002</v>
      </c>
      <c r="W92" s="14">
        <v>1.8362099999999999</v>
      </c>
      <c r="X92" s="14">
        <v>176.90899999999999</v>
      </c>
      <c r="Y92" s="14">
        <v>14.766999999999999</v>
      </c>
      <c r="Z92" s="14">
        <v>71.651499999999999</v>
      </c>
      <c r="AA92" s="43">
        <v>44603.160335648201</v>
      </c>
      <c r="AB92" s="44">
        <v>44603.160335648201</v>
      </c>
      <c r="AC92" s="42" t="s">
        <v>107</v>
      </c>
    </row>
    <row r="93" spans="1:29" x14ac:dyDescent="0.25">
      <c r="A93" s="3" t="s">
        <v>104</v>
      </c>
      <c r="B93" s="5">
        <v>46.627575</v>
      </c>
      <c r="C93" s="5">
        <v>2.2605575</v>
      </c>
      <c r="D93" s="5">
        <v>8.2884025000000001</v>
      </c>
      <c r="E93" s="5">
        <v>0.28000950000000002</v>
      </c>
      <c r="F93" s="5">
        <v>6.5167899999999994</v>
      </c>
      <c r="G93" s="5">
        <v>9.8875500000000005E-2</v>
      </c>
      <c r="H93" s="5">
        <v>12.801500000000001</v>
      </c>
      <c r="I93" s="5">
        <v>22.894100000000002</v>
      </c>
      <c r="J93" s="5">
        <v>0.5258942499999999</v>
      </c>
      <c r="K93" s="5">
        <v>6.4595E-3</v>
      </c>
      <c r="L93" s="5">
        <v>1.3922749999999999E-2</v>
      </c>
      <c r="M93" s="5">
        <v>8.0674999999999996E-4</v>
      </c>
      <c r="N93" s="5">
        <v>100.31489325</v>
      </c>
      <c r="O93" s="5">
        <v>0.32902749999999997</v>
      </c>
      <c r="P93" s="5">
        <v>2.7308499999999998</v>
      </c>
      <c r="Q93" s="5">
        <v>0.84915474999999996</v>
      </c>
      <c r="R93" s="5">
        <v>14.4983725</v>
      </c>
      <c r="S93" s="5">
        <v>1.0461130000000001</v>
      </c>
      <c r="T93" s="5">
        <v>9.9629924999999986</v>
      </c>
      <c r="U93" s="5">
        <v>0.49855449999999996</v>
      </c>
      <c r="V93" s="5">
        <v>0.63656599999999997</v>
      </c>
      <c r="W93" s="5">
        <v>1.4720875</v>
      </c>
      <c r="X93" s="5">
        <v>71.809300000000007</v>
      </c>
      <c r="Y93" s="5">
        <v>35.117249999999999</v>
      </c>
      <c r="Z93" s="5">
        <v>287.65899999999993</v>
      </c>
      <c r="AA93" s="30"/>
      <c r="AB93" s="31"/>
    </row>
    <row r="94" spans="1:29" x14ac:dyDescent="0.25">
      <c r="A94" s="32" t="s">
        <v>105</v>
      </c>
      <c r="B94" s="13">
        <v>0.33472592053051548</v>
      </c>
      <c r="C94" s="13">
        <v>0.19378989606981584</v>
      </c>
      <c r="D94" s="13">
        <v>0.53508840425554893</v>
      </c>
      <c r="E94" s="13">
        <v>0.24898187509284683</v>
      </c>
      <c r="F94" s="13">
        <v>0.8213121204207382</v>
      </c>
      <c r="G94" s="13">
        <v>1.2794456113879983E-2</v>
      </c>
      <c r="H94" s="13">
        <v>0.48410829366991848</v>
      </c>
      <c r="I94" s="13">
        <v>0.3311928818679532</v>
      </c>
      <c r="J94" s="13">
        <v>7.8271673747196527E-2</v>
      </c>
      <c r="K94" s="13">
        <v>9.0213649189022386E-4</v>
      </c>
      <c r="L94" s="13">
        <v>4.586073347647201E-4</v>
      </c>
      <c r="M94" s="13">
        <v>4.448407207922854E-3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30"/>
      <c r="AB94" s="31"/>
    </row>
    <row r="95" spans="1:29" x14ac:dyDescent="0.25">
      <c r="A95" s="33" t="s">
        <v>106</v>
      </c>
      <c r="B95" s="18">
        <v>0.15341754433312499</v>
      </c>
      <c r="C95" s="18">
        <v>6.1732434488749995E-2</v>
      </c>
      <c r="D95" s="18">
        <v>7.0381363527868751E-2</v>
      </c>
      <c r="E95" s="18">
        <v>4.0596820345387502E-2</v>
      </c>
      <c r="F95" s="18">
        <v>6.81729873727E-2</v>
      </c>
      <c r="G95" s="18">
        <v>9.8509586493374986E-3</v>
      </c>
      <c r="H95" s="18">
        <v>6.3822454317499999E-2</v>
      </c>
      <c r="I95" s="18">
        <v>0.145736056606</v>
      </c>
      <c r="J95" s="18">
        <v>7.7416235174687488E-3</v>
      </c>
      <c r="K95" s="18">
        <v>4.6385217335000008E-3</v>
      </c>
      <c r="L95" s="18">
        <v>4.8892869243749998E-3</v>
      </c>
      <c r="M95" s="18">
        <v>2.3206889824999993E-3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30"/>
      <c r="AB95" s="31"/>
    </row>
    <row r="96" spans="1:29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30"/>
      <c r="AB96" s="31"/>
    </row>
    <row r="97" spans="1:29" s="42" customFormat="1" x14ac:dyDescent="0.25">
      <c r="A97" s="42" t="s">
        <v>140</v>
      </c>
      <c r="B97" s="14">
        <v>42.572299999999998</v>
      </c>
      <c r="C97" s="14">
        <v>4.3931699999999996</v>
      </c>
      <c r="D97" s="14">
        <v>10.2827</v>
      </c>
      <c r="E97" s="14">
        <v>7.326E-3</v>
      </c>
      <c r="F97" s="14">
        <v>7.6508200000000004</v>
      </c>
      <c r="G97" s="14">
        <v>0.10118099999999999</v>
      </c>
      <c r="H97" s="14">
        <v>11.2539</v>
      </c>
      <c r="I97" s="14">
        <v>23.157599999999999</v>
      </c>
      <c r="J97" s="14">
        <v>0.40262300000000001</v>
      </c>
      <c r="K97" s="14">
        <v>5.7099999999999998E-3</v>
      </c>
      <c r="L97" s="14">
        <v>3.2150999999999999E-2</v>
      </c>
      <c r="M97" s="14">
        <v>1.0610000000000001E-3</v>
      </c>
      <c r="N97" s="14">
        <v>99.860500000000002</v>
      </c>
      <c r="O97" s="14">
        <v>0.34562300000000001</v>
      </c>
      <c r="P97" s="14">
        <v>1.8401099999999999</v>
      </c>
      <c r="Q97" s="14">
        <v>0.75864900000000002</v>
      </c>
      <c r="R97" s="14">
        <v>194.434</v>
      </c>
      <c r="S97" s="14">
        <v>0.95597100000000002</v>
      </c>
      <c r="T97" s="14">
        <v>9.6210799999999992</v>
      </c>
      <c r="U97" s="14">
        <v>0.53561199999999998</v>
      </c>
      <c r="V97" s="14">
        <v>0.63113399999999997</v>
      </c>
      <c r="W97" s="14">
        <v>1.75726</v>
      </c>
      <c r="X97" s="14">
        <v>79.866799999999998</v>
      </c>
      <c r="Y97" s="14">
        <v>15.956</v>
      </c>
      <c r="Z97" s="14">
        <v>977.04600000000005</v>
      </c>
      <c r="AA97" s="43">
        <v>44603.164097222201</v>
      </c>
      <c r="AB97" s="44">
        <v>44603.164097222201</v>
      </c>
      <c r="AC97" s="42" t="s">
        <v>107</v>
      </c>
    </row>
    <row r="98" spans="1:29" x14ac:dyDescent="0.25">
      <c r="A98" t="s">
        <v>140</v>
      </c>
      <c r="B98" s="1">
        <v>46.351399999999998</v>
      </c>
      <c r="C98" s="1">
        <v>2.3455900000000001</v>
      </c>
      <c r="D98" s="1">
        <v>8.0369499999999992</v>
      </c>
      <c r="E98" s="1">
        <v>0.55803599999999998</v>
      </c>
      <c r="F98" s="1">
        <v>5.7309700000000001</v>
      </c>
      <c r="G98" s="1">
        <v>8.6029999999999995E-2</v>
      </c>
      <c r="H98" s="1">
        <v>13.1313</v>
      </c>
      <c r="I98" s="1">
        <v>23.024999999999999</v>
      </c>
      <c r="J98" s="1">
        <v>0.437724</v>
      </c>
      <c r="K98" s="1">
        <v>-3.2799999999999999E-3</v>
      </c>
      <c r="L98" s="1">
        <v>1.4716E-2</v>
      </c>
      <c r="M98" s="1">
        <v>6.5539999999999999E-3</v>
      </c>
      <c r="N98" s="1">
        <v>99.721000000000004</v>
      </c>
      <c r="O98" s="1">
        <v>0.329594</v>
      </c>
      <c r="P98" s="1">
        <v>2.6982400000000002</v>
      </c>
      <c r="Q98" s="1">
        <v>0.85926499999999995</v>
      </c>
      <c r="R98" s="1">
        <v>2.9423400000000002</v>
      </c>
      <c r="S98" s="1">
        <v>1.1165099999999999</v>
      </c>
      <c r="T98" s="1">
        <v>10.9754</v>
      </c>
      <c r="U98" s="1">
        <v>0.49108800000000002</v>
      </c>
      <c r="V98" s="1">
        <v>0.63481900000000002</v>
      </c>
      <c r="W98" s="1">
        <v>1.6384300000000001</v>
      </c>
      <c r="X98" s="1">
        <v>-139.57</v>
      </c>
      <c r="Y98" s="1">
        <v>33.756599999999999</v>
      </c>
      <c r="Z98" s="1">
        <v>156.57499999999999</v>
      </c>
      <c r="AA98" s="30">
        <v>44603.167789351901</v>
      </c>
      <c r="AB98" s="31">
        <v>44603.167789351901</v>
      </c>
    </row>
    <row r="99" spans="1:29" x14ac:dyDescent="0.25">
      <c r="A99" t="s">
        <v>140</v>
      </c>
      <c r="B99" s="1">
        <v>46.451900000000002</v>
      </c>
      <c r="C99" s="1">
        <v>2.4521199999999999</v>
      </c>
      <c r="D99" s="1">
        <v>8.2997099999999993</v>
      </c>
      <c r="E99" s="1">
        <v>7.3927000000000007E-2</v>
      </c>
      <c r="F99" s="1">
        <v>6.4825900000000001</v>
      </c>
      <c r="G99" s="1">
        <v>9.6948000000000006E-2</v>
      </c>
      <c r="H99" s="1">
        <v>12.795500000000001</v>
      </c>
      <c r="I99" s="1">
        <v>22.918099999999999</v>
      </c>
      <c r="J99" s="1">
        <v>0.47959000000000002</v>
      </c>
      <c r="K99" s="1">
        <v>2.954E-3</v>
      </c>
      <c r="L99" s="1">
        <v>2.0139000000000001E-2</v>
      </c>
      <c r="M99" s="1">
        <v>1.4389000000000001E-2</v>
      </c>
      <c r="N99" s="1">
        <v>100.08799999999999</v>
      </c>
      <c r="O99" s="1">
        <v>0.32981199999999999</v>
      </c>
      <c r="P99" s="1">
        <v>2.6312899999999999</v>
      </c>
      <c r="Q99" s="1">
        <v>0.84837899999999999</v>
      </c>
      <c r="R99" s="1">
        <v>19.726400000000002</v>
      </c>
      <c r="S99" s="1">
        <v>1.04155</v>
      </c>
      <c r="T99" s="1">
        <v>9.9837600000000002</v>
      </c>
      <c r="U99" s="1">
        <v>0.498419</v>
      </c>
      <c r="V99" s="1">
        <v>0.63646199999999997</v>
      </c>
      <c r="W99" s="1">
        <v>1.5431999999999999</v>
      </c>
      <c r="X99" s="1">
        <v>153.83799999999999</v>
      </c>
      <c r="Y99" s="1">
        <v>24.5458</v>
      </c>
      <c r="Z99" s="1">
        <v>69.718999999999994</v>
      </c>
      <c r="AA99" s="30">
        <v>44603.171481481499</v>
      </c>
      <c r="AB99" s="31">
        <v>44603.171481481499</v>
      </c>
    </row>
    <row r="100" spans="1:29" x14ac:dyDescent="0.25">
      <c r="A100" t="s">
        <v>140</v>
      </c>
      <c r="B100" s="1">
        <v>46.492100000000001</v>
      </c>
      <c r="C100" s="1">
        <v>2.2509000000000001</v>
      </c>
      <c r="D100" s="1">
        <v>8.4794099999999997</v>
      </c>
      <c r="E100" s="1">
        <v>3.2721E-2</v>
      </c>
      <c r="F100" s="1">
        <v>7.45181</v>
      </c>
      <c r="G100" s="1">
        <v>0.12982399999999999</v>
      </c>
      <c r="H100" s="1">
        <v>12.182399999999999</v>
      </c>
      <c r="I100" s="1">
        <v>22.842700000000001</v>
      </c>
      <c r="J100" s="1">
        <v>0.64117000000000002</v>
      </c>
      <c r="K100" s="1">
        <v>-7.6000000000000004E-4</v>
      </c>
      <c r="L100" s="1">
        <v>1.9223000000000001E-2</v>
      </c>
      <c r="M100" s="1">
        <v>-1.076E-2</v>
      </c>
      <c r="N100" s="1">
        <v>100.511</v>
      </c>
      <c r="O100" s="1">
        <v>0.32974100000000001</v>
      </c>
      <c r="P100" s="1">
        <v>2.7010100000000001</v>
      </c>
      <c r="Q100" s="1">
        <v>0.83783700000000005</v>
      </c>
      <c r="R100" s="1">
        <v>44.257300000000001</v>
      </c>
      <c r="S100" s="1">
        <v>0.96953699999999998</v>
      </c>
      <c r="T100" s="1">
        <v>7.6862899999999996</v>
      </c>
      <c r="U100" s="1">
        <v>0.51285199999999997</v>
      </c>
      <c r="V100" s="1">
        <v>0.63747600000000004</v>
      </c>
      <c r="W100" s="1">
        <v>1.27363</v>
      </c>
      <c r="X100" s="1">
        <v>-597.76</v>
      </c>
      <c r="Y100" s="1">
        <v>25.364999999999998</v>
      </c>
      <c r="Z100" s="1">
        <v>-95.043999999999997</v>
      </c>
      <c r="AA100" s="30">
        <v>44603.175150463001</v>
      </c>
      <c r="AB100" s="31">
        <v>44603.175150463001</v>
      </c>
    </row>
    <row r="101" spans="1:29" x14ac:dyDescent="0.25">
      <c r="A101" t="s">
        <v>140</v>
      </c>
      <c r="B101" s="1">
        <v>46.657899999999998</v>
      </c>
      <c r="C101" s="1">
        <v>2.0075500000000002</v>
      </c>
      <c r="D101" s="1">
        <v>8.30823</v>
      </c>
      <c r="E101" s="1">
        <v>5.7678E-2</v>
      </c>
      <c r="F101" s="1">
        <v>7.8970700000000003</v>
      </c>
      <c r="G101" s="1">
        <v>0.14402899999999999</v>
      </c>
      <c r="H101" s="1">
        <v>12.0326</v>
      </c>
      <c r="I101" s="1">
        <v>22.709199999999999</v>
      </c>
      <c r="J101" s="1">
        <v>0.63579200000000002</v>
      </c>
      <c r="K101" s="1">
        <v>3.8809999999999999E-3</v>
      </c>
      <c r="L101" s="1">
        <v>1.8915999999999999E-2</v>
      </c>
      <c r="M101" s="1">
        <v>-4.2500000000000003E-3</v>
      </c>
      <c r="N101" s="1">
        <v>100.46899999999999</v>
      </c>
      <c r="O101" s="1">
        <v>0.32942100000000002</v>
      </c>
      <c r="P101" s="1">
        <v>2.96522</v>
      </c>
      <c r="Q101" s="1">
        <v>0.84862499999999996</v>
      </c>
      <c r="R101" s="1">
        <v>25.360399999999998</v>
      </c>
      <c r="S101" s="1">
        <v>0.93990899999999999</v>
      </c>
      <c r="T101" s="1">
        <v>6.9283700000000001</v>
      </c>
      <c r="U101" s="1">
        <v>0.51744999999999997</v>
      </c>
      <c r="V101" s="1">
        <v>0.638957</v>
      </c>
      <c r="W101" s="1">
        <v>1.28199</v>
      </c>
      <c r="X101" s="1">
        <v>118.797</v>
      </c>
      <c r="Y101" s="1">
        <v>26.513000000000002</v>
      </c>
      <c r="Z101" s="1">
        <v>-242.8</v>
      </c>
      <c r="AA101" s="30">
        <v>44603.178912037001</v>
      </c>
      <c r="AB101" s="31">
        <v>44603.178912037001</v>
      </c>
    </row>
    <row r="102" spans="1:29" x14ac:dyDescent="0.25">
      <c r="A102" t="s">
        <v>140</v>
      </c>
      <c r="B102" s="1">
        <v>46.013599999999997</v>
      </c>
      <c r="C102" s="1">
        <v>2.4669400000000001</v>
      </c>
      <c r="D102" s="1">
        <v>8.7339800000000007</v>
      </c>
      <c r="E102" s="1">
        <v>6.4241999999999994E-2</v>
      </c>
      <c r="F102" s="1">
        <v>7.0970199999999997</v>
      </c>
      <c r="G102" s="1">
        <v>9.7055000000000002E-2</v>
      </c>
      <c r="H102" s="1">
        <v>12.341699999999999</v>
      </c>
      <c r="I102" s="1">
        <v>22.9373</v>
      </c>
      <c r="J102" s="1">
        <v>0.57276000000000005</v>
      </c>
      <c r="K102" s="1">
        <v>-2.7399999999999998E-3</v>
      </c>
      <c r="L102" s="1">
        <v>2.0709000000000002E-2</v>
      </c>
      <c r="M102" s="1">
        <v>-3.0100000000000001E-3</v>
      </c>
      <c r="N102" s="1">
        <v>100.34</v>
      </c>
      <c r="O102" s="1">
        <v>0.33173200000000003</v>
      </c>
      <c r="P102" s="1">
        <v>2.5405600000000002</v>
      </c>
      <c r="Q102" s="1">
        <v>0.823855</v>
      </c>
      <c r="R102" s="1">
        <v>22.9605</v>
      </c>
      <c r="S102" s="1">
        <v>0.99296200000000001</v>
      </c>
      <c r="T102" s="1">
        <v>9.86843</v>
      </c>
      <c r="U102" s="1">
        <v>0.50924899999999995</v>
      </c>
      <c r="V102" s="1">
        <v>0.63611200000000001</v>
      </c>
      <c r="W102" s="1">
        <v>1.36636</v>
      </c>
      <c r="X102" s="1">
        <v>-166.91</v>
      </c>
      <c r="Y102" s="1">
        <v>23.739899999999999</v>
      </c>
      <c r="Z102" s="1">
        <v>-342.5</v>
      </c>
      <c r="AA102" s="30">
        <v>44603.182662036997</v>
      </c>
      <c r="AB102" s="31">
        <v>44603.182662036997</v>
      </c>
    </row>
    <row r="103" spans="1:29" x14ac:dyDescent="0.25">
      <c r="A103" s="3" t="s">
        <v>104</v>
      </c>
      <c r="B103" s="5">
        <v>46.393380000000001</v>
      </c>
      <c r="C103" s="5">
        <v>2.3046199999999999</v>
      </c>
      <c r="D103" s="5">
        <v>8.3716559999999998</v>
      </c>
      <c r="E103" s="5">
        <v>0.15732079999999998</v>
      </c>
      <c r="F103" s="5">
        <v>6.9318920000000004</v>
      </c>
      <c r="G103" s="5">
        <v>0.11077719999999999</v>
      </c>
      <c r="H103" s="5">
        <v>12.496700000000001</v>
      </c>
      <c r="I103" s="5">
        <v>22.88646</v>
      </c>
      <c r="J103" s="5">
        <v>0.55340719999999999</v>
      </c>
      <c r="K103" s="5">
        <v>1.0999999999999986E-5</v>
      </c>
      <c r="L103" s="5">
        <v>1.8740600000000003E-2</v>
      </c>
      <c r="M103" s="5">
        <v>5.8459999999999979E-4</v>
      </c>
      <c r="N103" s="5">
        <v>100.22554940000001</v>
      </c>
      <c r="O103" s="5">
        <v>0.33006000000000002</v>
      </c>
      <c r="P103" s="5">
        <v>2.7072639999999999</v>
      </c>
      <c r="Q103" s="5">
        <v>0.84359220000000001</v>
      </c>
      <c r="R103" s="5">
        <v>23.049388</v>
      </c>
      <c r="S103" s="5">
        <v>1.0120936</v>
      </c>
      <c r="T103" s="5">
        <v>9.0884499999999999</v>
      </c>
      <c r="U103" s="5">
        <v>0.50581160000000003</v>
      </c>
      <c r="V103" s="5">
        <v>0.63676519999999992</v>
      </c>
      <c r="W103" s="5">
        <v>1.420722</v>
      </c>
      <c r="X103" s="5">
        <v>-126.32099999999998</v>
      </c>
      <c r="Y103" s="5">
        <v>26.78406</v>
      </c>
      <c r="Z103" s="5">
        <v>-90.81</v>
      </c>
      <c r="AA103" s="30"/>
      <c r="AB103" s="31"/>
    </row>
    <row r="104" spans="1:29" x14ac:dyDescent="0.25">
      <c r="A104" s="32" t="s">
        <v>105</v>
      </c>
      <c r="B104" s="13">
        <v>0.21407299129035492</v>
      </c>
      <c r="C104" s="13">
        <v>0.16788031248481752</v>
      </c>
      <c r="D104" s="13">
        <v>0.22983332931496303</v>
      </c>
      <c r="E104" s="13">
        <v>0.20082064542810332</v>
      </c>
      <c r="F104" s="13">
        <v>0.75805494419335695</v>
      </c>
      <c r="G104" s="13">
        <v>2.2183021646295136E-2</v>
      </c>
      <c r="H104" s="13">
        <v>0.40747930008774674</v>
      </c>
      <c r="I104" s="13">
        <v>0.1059388238560348</v>
      </c>
      <c r="J104" s="13">
        <v>8.2092237124833864E-2</v>
      </c>
      <c r="K104" s="13">
        <v>2.9199750683867147E-3</v>
      </c>
      <c r="L104" s="13">
        <v>2.1114450596688519E-3</v>
      </c>
      <c r="M104" s="13">
        <v>8.8452207569964039E-3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30"/>
      <c r="AB104" s="31"/>
    </row>
    <row r="105" spans="1:29" x14ac:dyDescent="0.25">
      <c r="A105" s="33" t="s">
        <v>106</v>
      </c>
      <c r="B105" s="18">
        <v>0.15312599002800001</v>
      </c>
      <c r="C105" s="18">
        <v>6.2392147596799993E-2</v>
      </c>
      <c r="D105" s="18">
        <v>7.0622637026831997E-2</v>
      </c>
      <c r="E105" s="18">
        <v>3.6261481596703997E-2</v>
      </c>
      <c r="F105" s="18">
        <v>7.0157235290912001E-2</v>
      </c>
      <c r="G105" s="18">
        <v>1.0067930433399999E-2</v>
      </c>
      <c r="H105" s="18">
        <v>6.3209758217199999E-2</v>
      </c>
      <c r="I105" s="18">
        <v>0.14573301279191997</v>
      </c>
      <c r="J105" s="18">
        <v>7.862377839984001E-3</v>
      </c>
      <c r="K105" s="18">
        <v>-1.3895309999999981E-5</v>
      </c>
      <c r="L105" s="18">
        <v>5.0194935483600014E-3</v>
      </c>
      <c r="M105" s="18">
        <v>-5.3087525999999982E-4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30"/>
      <c r="AB105" s="31"/>
    </row>
    <row r="106" spans="1:29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30"/>
      <c r="AB106" s="31"/>
    </row>
    <row r="107" spans="1:29" s="42" customFormat="1" x14ac:dyDescent="0.25">
      <c r="A107" s="42" t="s">
        <v>143</v>
      </c>
      <c r="B107" s="14">
        <v>41.093200000000003</v>
      </c>
      <c r="C107" s="14">
        <v>4.8551000000000002</v>
      </c>
      <c r="D107" s="14">
        <v>11.726699999999999</v>
      </c>
      <c r="E107" s="14">
        <v>1.4951000000000001E-2</v>
      </c>
      <c r="F107" s="14">
        <v>7.9779099999999996</v>
      </c>
      <c r="G107" s="14">
        <v>0.108456</v>
      </c>
      <c r="H107" s="14">
        <v>10.682600000000001</v>
      </c>
      <c r="I107" s="14">
        <v>23.122800000000002</v>
      </c>
      <c r="J107" s="14">
        <v>0.41469899999999998</v>
      </c>
      <c r="K107" s="14">
        <v>6.3270000000000002E-3</v>
      </c>
      <c r="L107" s="14">
        <v>1.7148E-2</v>
      </c>
      <c r="M107" s="14">
        <v>1.2664E-2</v>
      </c>
      <c r="N107" s="14">
        <v>100.033</v>
      </c>
      <c r="O107" s="14">
        <v>0.35295100000000001</v>
      </c>
      <c r="P107" s="14">
        <v>1.7444200000000001</v>
      </c>
      <c r="Q107" s="14">
        <v>0.70882000000000001</v>
      </c>
      <c r="R107" s="14">
        <v>97.378600000000006</v>
      </c>
      <c r="S107" s="14">
        <v>0.93453399999999998</v>
      </c>
      <c r="T107" s="14">
        <v>8.8235700000000001</v>
      </c>
      <c r="U107" s="14">
        <v>0.55137999999999998</v>
      </c>
      <c r="V107" s="14">
        <v>0.63104700000000002</v>
      </c>
      <c r="W107" s="14">
        <v>1.74437</v>
      </c>
      <c r="X107" s="14">
        <v>72.079599999999999</v>
      </c>
      <c r="Y107" s="14">
        <v>29.7043</v>
      </c>
      <c r="Z107" s="14">
        <v>80.821600000000004</v>
      </c>
      <c r="AA107" s="43">
        <v>44603.186400462997</v>
      </c>
      <c r="AB107" s="44">
        <v>44603.186400462997</v>
      </c>
      <c r="AC107" s="42" t="s">
        <v>107</v>
      </c>
    </row>
    <row r="108" spans="1:29" x14ac:dyDescent="0.25">
      <c r="A108" t="s">
        <v>143</v>
      </c>
      <c r="B108" s="1">
        <v>47.5396</v>
      </c>
      <c r="C108" s="1">
        <v>2.0306000000000002</v>
      </c>
      <c r="D108" s="1">
        <v>7.2477999999999998</v>
      </c>
      <c r="E108" s="1">
        <v>0.47932200000000003</v>
      </c>
      <c r="F108" s="1">
        <v>5.2513199999999998</v>
      </c>
      <c r="G108" s="1">
        <v>8.1214999999999996E-2</v>
      </c>
      <c r="H108" s="1">
        <v>13.847799999999999</v>
      </c>
      <c r="I108" s="1">
        <v>22.960100000000001</v>
      </c>
      <c r="J108" s="1">
        <v>0.43227700000000002</v>
      </c>
      <c r="K108" s="1">
        <v>5.3699999999999998E-3</v>
      </c>
      <c r="L108" s="1">
        <v>1.2985999999999999E-2</v>
      </c>
      <c r="M108" s="1">
        <v>2.0205000000000001E-2</v>
      </c>
      <c r="N108" s="1">
        <v>99.908600000000007</v>
      </c>
      <c r="O108" s="1">
        <v>0.32516499999999998</v>
      </c>
      <c r="P108" s="1">
        <v>2.8869899999999999</v>
      </c>
      <c r="Q108" s="1">
        <v>0.90994200000000003</v>
      </c>
      <c r="R108" s="1">
        <v>3.43188</v>
      </c>
      <c r="S108" s="1">
        <v>1.1652800000000001</v>
      </c>
      <c r="T108" s="1">
        <v>11.4619</v>
      </c>
      <c r="U108" s="1">
        <v>0.47674100000000003</v>
      </c>
      <c r="V108" s="1">
        <v>0.63624499999999995</v>
      </c>
      <c r="W108" s="1">
        <v>1.63429</v>
      </c>
      <c r="X108" s="1">
        <v>84.903999999999996</v>
      </c>
      <c r="Y108" s="1">
        <v>38.009700000000002</v>
      </c>
      <c r="Z108" s="1">
        <v>50.746699999999997</v>
      </c>
      <c r="AA108" s="30">
        <v>44603.193854166697</v>
      </c>
      <c r="AB108" s="31">
        <v>44603.193854166697</v>
      </c>
    </row>
    <row r="109" spans="1:29" x14ac:dyDescent="0.25">
      <c r="A109" t="s">
        <v>143</v>
      </c>
      <c r="B109" s="1">
        <v>46.753500000000003</v>
      </c>
      <c r="C109" s="1">
        <v>2.23332</v>
      </c>
      <c r="D109" s="1">
        <v>8.7615700000000007</v>
      </c>
      <c r="E109" s="1">
        <v>8.5602999999999999E-2</v>
      </c>
      <c r="F109" s="1">
        <v>6.25847</v>
      </c>
      <c r="G109" s="1">
        <v>8.9175000000000004E-2</v>
      </c>
      <c r="H109" s="1">
        <v>12.7179</v>
      </c>
      <c r="I109" s="1">
        <v>22.806000000000001</v>
      </c>
      <c r="J109" s="1">
        <v>0.55477500000000002</v>
      </c>
      <c r="K109" s="1">
        <v>4.7200000000000002E-3</v>
      </c>
      <c r="L109" s="1">
        <v>2.0582E-2</v>
      </c>
      <c r="M109" s="1">
        <v>3.0065000000000001E-2</v>
      </c>
      <c r="N109" s="1">
        <v>100.316</v>
      </c>
      <c r="O109" s="1">
        <v>0.32869700000000002</v>
      </c>
      <c r="P109" s="1">
        <v>2.7611500000000002</v>
      </c>
      <c r="Q109" s="1">
        <v>0.82089800000000002</v>
      </c>
      <c r="R109" s="1">
        <v>17.052199999999999</v>
      </c>
      <c r="S109" s="1">
        <v>1.06223</v>
      </c>
      <c r="T109" s="1">
        <v>10.6127</v>
      </c>
      <c r="U109" s="1">
        <v>0.49949500000000002</v>
      </c>
      <c r="V109" s="1">
        <v>0.63844000000000001</v>
      </c>
      <c r="W109" s="1">
        <v>1.3908100000000001</v>
      </c>
      <c r="X109" s="1">
        <v>96.622600000000006</v>
      </c>
      <c r="Y109" s="1">
        <v>23.668600000000001</v>
      </c>
      <c r="Z109" s="1">
        <v>34.269199999999998</v>
      </c>
      <c r="AA109" s="30">
        <v>44603.197534722203</v>
      </c>
      <c r="AB109" s="31">
        <v>44603.197534722203</v>
      </c>
    </row>
    <row r="110" spans="1:29" x14ac:dyDescent="0.25">
      <c r="A110" t="s">
        <v>143</v>
      </c>
      <c r="B110" s="1">
        <v>48.757899999999999</v>
      </c>
      <c r="C110" s="1">
        <v>1.6179300000000001</v>
      </c>
      <c r="D110" s="1">
        <v>6.4589800000000004</v>
      </c>
      <c r="E110" s="1">
        <v>0.58873399999999998</v>
      </c>
      <c r="F110" s="1">
        <v>5.5799000000000003</v>
      </c>
      <c r="G110" s="1">
        <v>8.8882000000000003E-2</v>
      </c>
      <c r="H110" s="1">
        <v>13.66</v>
      </c>
      <c r="I110" s="1">
        <v>23.005800000000001</v>
      </c>
      <c r="J110" s="1">
        <v>0.52795199999999998</v>
      </c>
      <c r="K110" s="1">
        <v>7.6109999999999997E-3</v>
      </c>
      <c r="L110" s="1">
        <v>8.5459999999999998E-3</v>
      </c>
      <c r="M110" s="1">
        <v>7.4619999999999999E-3</v>
      </c>
      <c r="N110" s="1">
        <v>100.31</v>
      </c>
      <c r="O110" s="1">
        <v>0.32040800000000003</v>
      </c>
      <c r="P110" s="1">
        <v>3.3904700000000001</v>
      </c>
      <c r="Q110" s="1">
        <v>0.96525700000000003</v>
      </c>
      <c r="R110" s="1">
        <v>2.8433199999999998</v>
      </c>
      <c r="S110" s="1">
        <v>1.13049</v>
      </c>
      <c r="T110" s="1">
        <v>10.734</v>
      </c>
      <c r="U110" s="1">
        <v>0.48015600000000003</v>
      </c>
      <c r="V110" s="1">
        <v>0.63497099999999995</v>
      </c>
      <c r="W110" s="1">
        <v>1.4349799999999999</v>
      </c>
      <c r="X110" s="1">
        <v>59.430599999999998</v>
      </c>
      <c r="Y110" s="1">
        <v>56.584499999999998</v>
      </c>
      <c r="Z110" s="1">
        <v>136.80199999999999</v>
      </c>
      <c r="AA110" s="30">
        <v>44603.201354166697</v>
      </c>
      <c r="AB110" s="31">
        <v>44603.201354166697</v>
      </c>
    </row>
    <row r="111" spans="1:29" x14ac:dyDescent="0.25">
      <c r="A111" t="s">
        <v>143</v>
      </c>
      <c r="B111" s="1">
        <v>46.74</v>
      </c>
      <c r="C111" s="1">
        <v>2.2126800000000002</v>
      </c>
      <c r="D111" s="1">
        <v>7.5608199999999997</v>
      </c>
      <c r="E111" s="1">
        <v>8.5116999999999998E-2</v>
      </c>
      <c r="F111" s="1">
        <v>6.4506800000000002</v>
      </c>
      <c r="G111" s="1">
        <v>7.8373999999999999E-2</v>
      </c>
      <c r="H111" s="1">
        <v>13.104100000000001</v>
      </c>
      <c r="I111" s="1">
        <v>22.908999999999999</v>
      </c>
      <c r="J111" s="1">
        <v>0.52171699999999999</v>
      </c>
      <c r="K111" s="1">
        <v>9.4799999999999995E-4</v>
      </c>
      <c r="L111" s="1">
        <v>1.8674E-2</v>
      </c>
      <c r="M111" s="1">
        <v>1.5805E-2</v>
      </c>
      <c r="N111" s="1">
        <v>99.697900000000004</v>
      </c>
      <c r="O111" s="1">
        <v>0.32862200000000003</v>
      </c>
      <c r="P111" s="1">
        <v>2.76268</v>
      </c>
      <c r="Q111" s="1">
        <v>0.88867700000000005</v>
      </c>
      <c r="R111" s="1">
        <v>17.266999999999999</v>
      </c>
      <c r="S111" s="1">
        <v>1.04966</v>
      </c>
      <c r="T111" s="1">
        <v>12.032299999999999</v>
      </c>
      <c r="U111" s="1">
        <v>0.49250300000000002</v>
      </c>
      <c r="V111" s="1">
        <v>0.63695500000000005</v>
      </c>
      <c r="W111" s="1">
        <v>1.45624</v>
      </c>
      <c r="X111" s="1">
        <v>478.10300000000001</v>
      </c>
      <c r="Y111" s="1">
        <v>26.382300000000001</v>
      </c>
      <c r="Z111" s="1">
        <v>64.427899999999994</v>
      </c>
      <c r="AA111" s="30">
        <v>44603.205138888901</v>
      </c>
      <c r="AB111" s="31">
        <v>44603.205138888901</v>
      </c>
    </row>
    <row r="112" spans="1:29" x14ac:dyDescent="0.25">
      <c r="A112" t="s">
        <v>143</v>
      </c>
      <c r="B112" s="1">
        <v>46.722200000000001</v>
      </c>
      <c r="C112" s="1">
        <v>2.1907800000000002</v>
      </c>
      <c r="D112" s="1">
        <v>8.5560100000000006</v>
      </c>
      <c r="E112" s="1">
        <v>5.1624000000000003E-2</v>
      </c>
      <c r="F112" s="1">
        <v>6.6619099999999998</v>
      </c>
      <c r="G112" s="1">
        <v>0.10054399999999999</v>
      </c>
      <c r="H112" s="1">
        <v>12.7448</v>
      </c>
      <c r="I112" s="1">
        <v>22.807099999999998</v>
      </c>
      <c r="J112" s="1">
        <v>0.54941200000000001</v>
      </c>
      <c r="K112" s="1">
        <v>1.09E-2</v>
      </c>
      <c r="L112" s="1">
        <v>1.9252999999999999E-2</v>
      </c>
      <c r="M112" s="1">
        <v>1.3767E-2</v>
      </c>
      <c r="N112" s="1">
        <v>100.428</v>
      </c>
      <c r="O112" s="1">
        <v>0.32888600000000001</v>
      </c>
      <c r="P112" s="1">
        <v>2.7483399999999998</v>
      </c>
      <c r="Q112" s="1">
        <v>0.83147199999999999</v>
      </c>
      <c r="R112" s="1">
        <v>28.145</v>
      </c>
      <c r="S112" s="1">
        <v>1.0286900000000001</v>
      </c>
      <c r="T112" s="1">
        <v>9.3375400000000006</v>
      </c>
      <c r="U112" s="1">
        <v>0.49896000000000001</v>
      </c>
      <c r="V112" s="1">
        <v>0.63771599999999995</v>
      </c>
      <c r="W112" s="1">
        <v>1.40151</v>
      </c>
      <c r="X112" s="1">
        <v>41.264000000000003</v>
      </c>
      <c r="Y112" s="1">
        <v>25.122699999999998</v>
      </c>
      <c r="Z112" s="1">
        <v>75.586799999999997</v>
      </c>
      <c r="AA112" s="30">
        <v>44603.208900463003</v>
      </c>
      <c r="AB112" s="31">
        <v>44603.208900463003</v>
      </c>
    </row>
    <row r="113" spans="1:28" x14ac:dyDescent="0.25">
      <c r="A113" t="s">
        <v>143</v>
      </c>
      <c r="B113" s="1">
        <v>46.273899999999998</v>
      </c>
      <c r="C113" s="1">
        <v>2.13537</v>
      </c>
      <c r="D113" s="1">
        <v>8.4872700000000005</v>
      </c>
      <c r="E113" s="1">
        <v>3.6749999999999998E-2</v>
      </c>
      <c r="F113" s="1">
        <v>6.7413800000000004</v>
      </c>
      <c r="G113" s="1">
        <v>9.2121999999999996E-2</v>
      </c>
      <c r="H113" s="1">
        <v>12.3316</v>
      </c>
      <c r="I113" s="1">
        <v>22.817599999999999</v>
      </c>
      <c r="J113" s="1">
        <v>0.54896299999999998</v>
      </c>
      <c r="K113" s="1">
        <v>3.2899999999999997E-4</v>
      </c>
      <c r="L113" s="1">
        <v>1.7484E-2</v>
      </c>
      <c r="M113" s="1">
        <v>2.7799999999999998E-4</v>
      </c>
      <c r="N113" s="1">
        <v>99.483000000000004</v>
      </c>
      <c r="O113" s="1">
        <v>0.330071</v>
      </c>
      <c r="P113" s="1">
        <v>2.8268800000000001</v>
      </c>
      <c r="Q113" s="1">
        <v>0.83393600000000001</v>
      </c>
      <c r="R113" s="1">
        <v>40.334899999999998</v>
      </c>
      <c r="S113" s="1">
        <v>1.0214099999999999</v>
      </c>
      <c r="T113" s="1">
        <v>10.2818</v>
      </c>
      <c r="U113" s="1">
        <v>0.50854200000000005</v>
      </c>
      <c r="V113" s="1">
        <v>0.63750300000000004</v>
      </c>
      <c r="W113" s="1">
        <v>1.39975</v>
      </c>
      <c r="X113" s="1">
        <v>1363.03</v>
      </c>
      <c r="Y113" s="1">
        <v>28.269100000000002</v>
      </c>
      <c r="Z113" s="1">
        <v>3706.82</v>
      </c>
      <c r="AA113" s="30">
        <v>44603.212638888901</v>
      </c>
      <c r="AB113" s="31">
        <v>44603.212638888901</v>
      </c>
    </row>
    <row r="114" spans="1:28" x14ac:dyDescent="0.25">
      <c r="A114" s="3" t="s">
        <v>104</v>
      </c>
      <c r="B114" s="5">
        <v>47.131183333333333</v>
      </c>
      <c r="C114" s="5">
        <v>2.0701133333333335</v>
      </c>
      <c r="D114" s="5">
        <v>7.8454083333333342</v>
      </c>
      <c r="E114" s="5">
        <v>0.22119166666666668</v>
      </c>
      <c r="F114" s="5">
        <v>6.1572766666666654</v>
      </c>
      <c r="G114" s="5">
        <v>8.838533333333333E-2</v>
      </c>
      <c r="H114" s="5">
        <v>13.0677</v>
      </c>
      <c r="I114" s="5">
        <v>22.884266666666665</v>
      </c>
      <c r="J114" s="5">
        <v>0.52251600000000009</v>
      </c>
      <c r="K114" s="5">
        <v>4.979666666666667E-3</v>
      </c>
      <c r="L114" s="5">
        <v>1.6254166666666667E-2</v>
      </c>
      <c r="M114" s="5">
        <v>1.4597000000000001E-2</v>
      </c>
      <c r="N114" s="5">
        <v>100.02387216666666</v>
      </c>
      <c r="O114" s="5">
        <v>0.32697483333333333</v>
      </c>
      <c r="P114" s="5">
        <v>2.8960849999999998</v>
      </c>
      <c r="Q114" s="5">
        <v>0.87503033333333347</v>
      </c>
      <c r="R114" s="5">
        <v>18.17905</v>
      </c>
      <c r="S114" s="5">
        <v>1.0762933333333333</v>
      </c>
      <c r="T114" s="5">
        <v>10.743373333333333</v>
      </c>
      <c r="U114" s="5">
        <v>0.49273283333333334</v>
      </c>
      <c r="V114" s="5">
        <v>0.6369716666666666</v>
      </c>
      <c r="W114" s="5">
        <v>1.4529300000000001</v>
      </c>
      <c r="X114" s="5">
        <v>353.89236666666665</v>
      </c>
      <c r="Y114" s="5">
        <v>33.006150000000005</v>
      </c>
      <c r="Z114" s="5">
        <v>678.10876666666672</v>
      </c>
      <c r="AA114" s="30"/>
      <c r="AB114" s="31"/>
    </row>
    <row r="115" spans="1:28" x14ac:dyDescent="0.25">
      <c r="A115" s="32" t="s">
        <v>105</v>
      </c>
      <c r="B115" s="13">
        <v>0.8176065137881966</v>
      </c>
      <c r="C115" s="13">
        <v>0.21284251530702925</v>
      </c>
      <c r="D115" s="13">
        <v>0.82831184649697387</v>
      </c>
      <c r="E115" s="13">
        <v>0.2241246525177947</v>
      </c>
      <c r="F115" s="13">
        <v>0.55471890913827304</v>
      </c>
      <c r="G115" s="13">
        <v>7.2377088839555353E-3</v>
      </c>
      <c r="H115" s="13">
        <v>0.53683764150190993</v>
      </c>
      <c r="I115" s="13">
        <v>7.9222885301885052E-2</v>
      </c>
      <c r="J115" s="13">
        <v>4.2104527317934189E-2</v>
      </c>
      <c r="K115" s="13">
        <v>3.6532425171193986E-3</v>
      </c>
      <c r="L115" s="13">
        <v>4.1870429667673027E-3</v>
      </c>
      <c r="M115" s="13">
        <v>9.387925205638711E-3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30"/>
      <c r="AB115" s="31"/>
    </row>
    <row r="116" spans="1:28" x14ac:dyDescent="0.25">
      <c r="A116" s="33" t="s">
        <v>106</v>
      </c>
      <c r="B116" s="18">
        <v>0.15410710815219444</v>
      </c>
      <c r="C116" s="18">
        <v>5.9952241729666664E-2</v>
      </c>
      <c r="D116" s="18">
        <v>6.8649702690527795E-2</v>
      </c>
      <c r="E116" s="18">
        <v>4.0210543679166676E-2</v>
      </c>
      <c r="F116" s="18">
        <v>6.6270358278222211E-2</v>
      </c>
      <c r="G116" s="18">
        <v>9.4955663319111101E-3</v>
      </c>
      <c r="H116" s="18">
        <v>6.4388848461500003E-2</v>
      </c>
      <c r="I116" s="18">
        <v>0.14576629479111108</v>
      </c>
      <c r="J116" s="18">
        <v>7.5917917188000018E-3</v>
      </c>
      <c r="K116" s="18">
        <v>1.7622660218777775E-2</v>
      </c>
      <c r="L116" s="18">
        <v>5.3648746312500006E-3</v>
      </c>
      <c r="M116" s="18">
        <v>9.8983536670333355E-2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30"/>
      <c r="AB116" s="31"/>
    </row>
    <row r="117" spans="1:28" x14ac:dyDescent="0.25">
      <c r="A117" s="33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30"/>
      <c r="AB117" s="31"/>
    </row>
    <row r="118" spans="1:28" s="3" customFormat="1" x14ac:dyDescent="0.25">
      <c r="A118" s="35" t="s">
        <v>109</v>
      </c>
      <c r="B118" s="39">
        <v>46.730765384615388</v>
      </c>
      <c r="C118" s="39">
        <v>2.1490003846153849</v>
      </c>
      <c r="D118" s="39">
        <v>8.0370715384615394</v>
      </c>
      <c r="E118" s="39">
        <v>0.17215</v>
      </c>
      <c r="F118" s="39">
        <v>6.6678188461538452</v>
      </c>
      <c r="G118" s="39">
        <v>0.10509542307692307</v>
      </c>
      <c r="H118" s="39">
        <v>12.746703846153848</v>
      </c>
      <c r="I118" s="39">
        <v>22.855292307692306</v>
      </c>
      <c r="J118" s="39">
        <v>0.53708492307692313</v>
      </c>
      <c r="K118" s="39">
        <v>3.5602692307692301E-3</v>
      </c>
      <c r="L118" s="39">
        <v>1.6805269230769228E-2</v>
      </c>
      <c r="M118" s="39">
        <v>7.4208461538461529E-3</v>
      </c>
      <c r="N118" s="5">
        <v>100.02876903846155</v>
      </c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40"/>
      <c r="AB118" s="41"/>
    </row>
    <row r="119" spans="1:28" s="3" customFormat="1" x14ac:dyDescent="0.25">
      <c r="A119" s="35" t="s">
        <v>110</v>
      </c>
      <c r="B119" s="39">
        <v>0.70893050432014904</v>
      </c>
      <c r="C119" s="39">
        <v>0.209364377718714</v>
      </c>
      <c r="D119" s="39">
        <v>0.65739430252903253</v>
      </c>
      <c r="E119" s="39">
        <v>0.20067262702586405</v>
      </c>
      <c r="F119" s="39">
        <v>0.80466345002275319</v>
      </c>
      <c r="G119" s="39">
        <v>2.1583458705815104E-2</v>
      </c>
      <c r="H119" s="39">
        <v>0.5568000949662617</v>
      </c>
      <c r="I119" s="39">
        <v>0.26551694850014457</v>
      </c>
      <c r="J119" s="39">
        <v>8.3682014901614712E-2</v>
      </c>
      <c r="K119" s="39">
        <v>4.3020109927057303E-3</v>
      </c>
      <c r="L119" s="39">
        <v>4.1989116864482564E-3</v>
      </c>
      <c r="M119" s="39">
        <v>1.1663685437130556E-2</v>
      </c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40"/>
      <c r="AB119" s="41"/>
    </row>
    <row r="120" spans="1:28" s="3" customFormat="1" x14ac:dyDescent="0.25">
      <c r="A120" s="35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40"/>
      <c r="AB120" s="41"/>
    </row>
    <row r="121" spans="1:28" s="3" customFormat="1" x14ac:dyDescent="0.25">
      <c r="A121" s="35" t="s">
        <v>111</v>
      </c>
      <c r="B121" s="39">
        <v>42.439649999999993</v>
      </c>
      <c r="C121" s="39">
        <v>4.4066049999999999</v>
      </c>
      <c r="D121" s="39">
        <v>10.441890000000001</v>
      </c>
      <c r="E121" s="39">
        <v>9.9039999999999996E-3</v>
      </c>
      <c r="F121" s="39">
        <v>7.6754975000000005</v>
      </c>
      <c r="G121" s="39">
        <v>0.1082225</v>
      </c>
      <c r="H121" s="39">
        <v>11.176425</v>
      </c>
      <c r="I121" s="39">
        <v>23.327725000000001</v>
      </c>
      <c r="J121" s="39">
        <v>0.40015599999999996</v>
      </c>
      <c r="K121" s="39">
        <v>3.9455000000000002E-3</v>
      </c>
      <c r="L121" s="39">
        <v>2.8229499999999998E-2</v>
      </c>
      <c r="M121" s="39">
        <v>8.6029999999999995E-3</v>
      </c>
      <c r="N121" s="5">
        <v>100.02685299999997</v>
      </c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40"/>
      <c r="AB121" s="41"/>
    </row>
    <row r="122" spans="1:28" s="3" customFormat="1" x14ac:dyDescent="0.25">
      <c r="A122" s="35" t="s">
        <v>112</v>
      </c>
      <c r="B122" s="39">
        <v>0.81848321454993722</v>
      </c>
      <c r="C122" s="39">
        <v>0.29763927937185997</v>
      </c>
      <c r="D122" s="39">
        <v>0.79907081557268711</v>
      </c>
      <c r="E122" s="39">
        <v>2.9963183242105638E-3</v>
      </c>
      <c r="F122" s="39">
        <v>0.18890025971064703</v>
      </c>
      <c r="G122" s="39">
        <v>7.3238302990989651E-3</v>
      </c>
      <c r="H122" s="39">
        <v>0.35339767525409632</v>
      </c>
      <c r="I122" s="39">
        <v>0.188253730042727</v>
      </c>
      <c r="J122" s="39">
        <v>1.3856235834453728E-2</v>
      </c>
      <c r="K122" s="39">
        <v>2.1474939464408275E-3</v>
      </c>
      <c r="L122" s="39">
        <v>6.6198082487334943E-3</v>
      </c>
      <c r="M122" s="39">
        <v>5.2801568632001852E-3</v>
      </c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40"/>
      <c r="AB122" s="41"/>
    </row>
    <row r="123" spans="1:28" s="3" customFormat="1" x14ac:dyDescent="0.25">
      <c r="A123" s="35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40"/>
      <c r="AB123" s="41"/>
    </row>
    <row r="124" spans="1:28" x14ac:dyDescent="0.25">
      <c r="A124" t="s">
        <v>123</v>
      </c>
      <c r="B124" s="1">
        <v>47.120699999999999</v>
      </c>
      <c r="C124" s="1">
        <v>2.9906000000000001</v>
      </c>
      <c r="D124" s="1">
        <v>6.3937799999999996</v>
      </c>
      <c r="E124" s="1">
        <v>2.1551000000000001E-2</v>
      </c>
      <c r="F124" s="1">
        <v>6.7309200000000002</v>
      </c>
      <c r="G124" s="1">
        <v>0.114416</v>
      </c>
      <c r="H124" s="1">
        <v>13.168799999999999</v>
      </c>
      <c r="I124" s="1">
        <v>22.8795</v>
      </c>
      <c r="J124" s="1">
        <v>0.51931000000000005</v>
      </c>
      <c r="K124" s="1">
        <v>-1.83E-3</v>
      </c>
      <c r="L124" s="1">
        <v>2.2813E-2</v>
      </c>
      <c r="M124" s="1">
        <v>1.253E-3</v>
      </c>
      <c r="N124" s="1">
        <v>99.961799999999997</v>
      </c>
      <c r="O124" s="1">
        <v>0.326291</v>
      </c>
      <c r="P124" s="1">
        <v>2.3092800000000002</v>
      </c>
      <c r="Q124" s="1">
        <v>0.97121599999999997</v>
      </c>
      <c r="R124" s="1">
        <v>66.608400000000003</v>
      </c>
      <c r="S124" s="1">
        <v>1.02328</v>
      </c>
      <c r="T124" s="1">
        <v>8.6766699999999997</v>
      </c>
      <c r="U124" s="1">
        <v>0.49147099999999999</v>
      </c>
      <c r="V124" s="1">
        <v>0.63551199999999997</v>
      </c>
      <c r="W124" s="1">
        <v>1.47142</v>
      </c>
      <c r="X124" s="1">
        <v>-258.38</v>
      </c>
      <c r="Y124" s="1">
        <v>21.663499999999999</v>
      </c>
      <c r="Z124" s="1">
        <v>815.90499999999997</v>
      </c>
      <c r="AA124" s="30">
        <v>44603.8191435185</v>
      </c>
      <c r="AB124" s="31">
        <v>44603.8191435185</v>
      </c>
    </row>
    <row r="125" spans="1:28" x14ac:dyDescent="0.25">
      <c r="A125" t="s">
        <v>123</v>
      </c>
      <c r="B125" s="1">
        <v>46.434600000000003</v>
      </c>
      <c r="C125" s="1">
        <v>3.1789900000000002</v>
      </c>
      <c r="D125" s="1">
        <v>7.4007300000000003</v>
      </c>
      <c r="E125" s="1">
        <v>1.7396999999999999E-2</v>
      </c>
      <c r="F125" s="1">
        <v>7.0390800000000002</v>
      </c>
      <c r="G125" s="1">
        <v>0.12438299999999999</v>
      </c>
      <c r="H125" s="1">
        <v>12.7226</v>
      </c>
      <c r="I125" s="1">
        <v>22.634799999999998</v>
      </c>
      <c r="J125" s="1">
        <v>0.50917400000000002</v>
      </c>
      <c r="K125" s="1">
        <v>-5.64E-3</v>
      </c>
      <c r="L125" s="1">
        <v>1.8290000000000001E-2</v>
      </c>
      <c r="M125" s="1">
        <v>2.5537000000000001E-2</v>
      </c>
      <c r="N125" s="1">
        <v>100.1</v>
      </c>
      <c r="O125" s="1">
        <v>0.32933699999999999</v>
      </c>
      <c r="P125" s="1">
        <v>2.21936</v>
      </c>
      <c r="Q125" s="1">
        <v>0.89971999999999996</v>
      </c>
      <c r="R125" s="1">
        <v>83.423500000000004</v>
      </c>
      <c r="S125" s="1">
        <v>0.99914099999999995</v>
      </c>
      <c r="T125" s="1">
        <v>7.6552800000000003</v>
      </c>
      <c r="U125" s="1">
        <v>0.50132900000000002</v>
      </c>
      <c r="V125" s="1">
        <v>0.63847600000000004</v>
      </c>
      <c r="W125" s="1">
        <v>1.4791799999999999</v>
      </c>
      <c r="X125" s="1">
        <v>-83.471999999999994</v>
      </c>
      <c r="Y125" s="1">
        <v>26.826000000000001</v>
      </c>
      <c r="Z125" s="1">
        <v>40.454000000000001</v>
      </c>
      <c r="AA125" s="30">
        <v>44603.822928240697</v>
      </c>
      <c r="AB125" s="31">
        <v>44603.822928240697</v>
      </c>
    </row>
    <row r="126" spans="1:28" x14ac:dyDescent="0.25">
      <c r="A126" t="s">
        <v>123</v>
      </c>
      <c r="B126" s="1">
        <v>48.051499999999997</v>
      </c>
      <c r="C126" s="1">
        <v>2.4554200000000002</v>
      </c>
      <c r="D126" s="1">
        <v>5.6653000000000002</v>
      </c>
      <c r="E126" s="1">
        <v>9.0810000000000005E-3</v>
      </c>
      <c r="F126" s="1">
        <v>6.8750799999999996</v>
      </c>
      <c r="G126" s="1">
        <v>0.14289499999999999</v>
      </c>
      <c r="H126" s="1">
        <v>13.6363</v>
      </c>
      <c r="I126" s="1">
        <v>22.808800000000002</v>
      </c>
      <c r="J126" s="1">
        <v>0.55273499999999998</v>
      </c>
      <c r="K126" s="1">
        <v>3.7139999999999999E-3</v>
      </c>
      <c r="L126" s="1">
        <v>2.6346999999999999E-2</v>
      </c>
      <c r="M126" s="1">
        <v>1.3663E-2</v>
      </c>
      <c r="N126" s="1">
        <v>100.241</v>
      </c>
      <c r="O126" s="1">
        <v>0.32307399999999997</v>
      </c>
      <c r="P126" s="1">
        <v>2.5905800000000001</v>
      </c>
      <c r="Q126" s="1">
        <v>1.0363</v>
      </c>
      <c r="R126" s="1">
        <v>158.196</v>
      </c>
      <c r="S126" s="1">
        <v>1.01284</v>
      </c>
      <c r="T126" s="1">
        <v>6.8913399999999996</v>
      </c>
      <c r="U126" s="1">
        <v>0.48352899999999999</v>
      </c>
      <c r="V126" s="1">
        <v>0.63766</v>
      </c>
      <c r="W126" s="1">
        <v>1.40587</v>
      </c>
      <c r="X126" s="1">
        <v>122.047</v>
      </c>
      <c r="Y126" s="1">
        <v>18.979900000000001</v>
      </c>
      <c r="Z126" s="1">
        <v>75.699299999999994</v>
      </c>
      <c r="AA126" s="30">
        <v>44603.826724537001</v>
      </c>
      <c r="AB126" s="31">
        <v>44603.826724537001</v>
      </c>
    </row>
    <row r="127" spans="1:28" x14ac:dyDescent="0.25">
      <c r="A127" s="3" t="s">
        <v>104</v>
      </c>
      <c r="B127" s="5">
        <v>47.202266666666667</v>
      </c>
      <c r="C127" s="5">
        <v>2.8750033333333334</v>
      </c>
      <c r="D127" s="5">
        <v>6.4866033333333322</v>
      </c>
      <c r="E127" s="5">
        <v>1.6009666666666665E-2</v>
      </c>
      <c r="F127" s="5">
        <v>6.8816933333333337</v>
      </c>
      <c r="G127" s="5">
        <v>0.12723133333333334</v>
      </c>
      <c r="H127" s="5">
        <v>13.175899999999999</v>
      </c>
      <c r="I127" s="5">
        <v>22.774366666666666</v>
      </c>
      <c r="J127" s="5">
        <v>0.52707300000000001</v>
      </c>
      <c r="K127" s="5">
        <v>-1.2520000000000001E-3</v>
      </c>
      <c r="L127" s="5">
        <v>2.2483333333333331E-2</v>
      </c>
      <c r="M127" s="5">
        <v>1.3484333333333334E-2</v>
      </c>
      <c r="N127" s="5">
        <v>100.100863</v>
      </c>
      <c r="O127" s="5">
        <v>0.32623399999999997</v>
      </c>
      <c r="P127" s="5">
        <v>2.3730733333333336</v>
      </c>
      <c r="Q127" s="5">
        <v>0.96907866666666675</v>
      </c>
      <c r="R127" s="5">
        <v>102.74263333333333</v>
      </c>
      <c r="S127" s="5">
        <v>1.0117536666666667</v>
      </c>
      <c r="T127" s="5">
        <v>7.7410966666666665</v>
      </c>
      <c r="U127" s="5">
        <v>0.49210966666666667</v>
      </c>
      <c r="V127" s="5">
        <v>0.637216</v>
      </c>
      <c r="W127" s="5">
        <v>1.4521566666666665</v>
      </c>
      <c r="X127" s="5">
        <v>-73.268333333333331</v>
      </c>
      <c r="Y127" s="5">
        <v>22.489800000000002</v>
      </c>
      <c r="Z127" s="5">
        <v>310.68609999999995</v>
      </c>
      <c r="AA127" s="30"/>
      <c r="AB127" s="31"/>
    </row>
    <row r="128" spans="1:28" x14ac:dyDescent="0.25">
      <c r="A128" s="32" t="s">
        <v>105</v>
      </c>
      <c r="B128" s="13">
        <v>0.66261162246237348</v>
      </c>
      <c r="C128" s="13">
        <v>0.30649668647837686</v>
      </c>
      <c r="D128" s="13">
        <v>0.71152017991215644</v>
      </c>
      <c r="E128" s="13">
        <v>5.1845118917363551E-3</v>
      </c>
      <c r="F128" s="13">
        <v>0.12589267527894102</v>
      </c>
      <c r="G128" s="13">
        <v>1.1799664185428702E-2</v>
      </c>
      <c r="H128" s="13">
        <v>0.37305024683903748</v>
      </c>
      <c r="I128" s="13">
        <v>0.1028227060959255</v>
      </c>
      <c r="J128" s="13">
        <v>1.8611614778590971E-2</v>
      </c>
      <c r="K128" s="13">
        <v>3.8405635003212744E-3</v>
      </c>
      <c r="L128" s="13">
        <v>3.297506364242868E-3</v>
      </c>
      <c r="M128" s="13">
        <v>9.9147064281074667E-3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30"/>
      <c r="AB128" s="31"/>
    </row>
    <row r="129" spans="1:28" x14ac:dyDescent="0.25">
      <c r="A129" s="33" t="s">
        <v>106</v>
      </c>
      <c r="B129" s="18">
        <v>0.15398984263733331</v>
      </c>
      <c r="C129" s="18">
        <v>6.8225937435777789E-2</v>
      </c>
      <c r="D129" s="18">
        <v>6.2860289094622213E-2</v>
      </c>
      <c r="E129" s="18">
        <v>1.644875312122222E-2</v>
      </c>
      <c r="F129" s="18">
        <v>6.9625784628755558E-2</v>
      </c>
      <c r="G129" s="18">
        <v>9.8491005036222216E-3</v>
      </c>
      <c r="H129" s="18">
        <v>6.4839877570333326E-2</v>
      </c>
      <c r="I129" s="18">
        <v>0.14512190829866667</v>
      </c>
      <c r="J129" s="18">
        <v>7.6539257077E-3</v>
      </c>
      <c r="K129" s="18">
        <v>9.1731953333333343E-4</v>
      </c>
      <c r="L129" s="18">
        <v>5.0564567000000006E-3</v>
      </c>
      <c r="M129" s="18">
        <v>4.1893949344333332E-2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30"/>
      <c r="AB129" s="31"/>
    </row>
    <row r="130" spans="1:28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30"/>
      <c r="AB130" s="31"/>
    </row>
    <row r="131" spans="1:28" x14ac:dyDescent="0.25">
      <c r="A131" t="s">
        <v>129</v>
      </c>
      <c r="B131" s="1">
        <v>48.600700000000003</v>
      </c>
      <c r="C131" s="1">
        <v>2.54888</v>
      </c>
      <c r="D131" s="1">
        <v>4.7125199999999996</v>
      </c>
      <c r="E131" s="1">
        <v>1.8082000000000001E-2</v>
      </c>
      <c r="F131" s="1">
        <v>6.80044</v>
      </c>
      <c r="G131" s="1">
        <v>0.11990199999999999</v>
      </c>
      <c r="H131" s="1">
        <v>13.827999999999999</v>
      </c>
      <c r="I131" s="1">
        <v>22.9087</v>
      </c>
      <c r="J131" s="1">
        <v>0.40876699999999999</v>
      </c>
      <c r="K131" s="1">
        <v>-4.1599999999999996E-3</v>
      </c>
      <c r="L131" s="1">
        <v>1.949E-2</v>
      </c>
      <c r="M131" s="1">
        <v>8.1259999999999995E-3</v>
      </c>
      <c r="N131" s="1">
        <v>99.969399999999993</v>
      </c>
      <c r="O131" s="1">
        <v>0.32070199999999999</v>
      </c>
      <c r="P131" s="1">
        <v>2.5359500000000001</v>
      </c>
      <c r="Q131" s="1">
        <v>1.14673</v>
      </c>
      <c r="R131" s="1">
        <v>80.513300000000001</v>
      </c>
      <c r="S131" s="1">
        <v>1.01661</v>
      </c>
      <c r="T131" s="1">
        <v>8.3140099999999997</v>
      </c>
      <c r="U131" s="1">
        <v>0.47940500000000003</v>
      </c>
      <c r="V131" s="1">
        <v>0.635768</v>
      </c>
      <c r="W131" s="1">
        <v>1.71065</v>
      </c>
      <c r="X131" s="1">
        <v>-112.9</v>
      </c>
      <c r="Y131" s="1">
        <v>25.130600000000001</v>
      </c>
      <c r="Z131" s="1">
        <v>125.54900000000001</v>
      </c>
      <c r="AA131" s="30">
        <v>44603.838125000002</v>
      </c>
      <c r="AB131" s="31">
        <v>44603.838125000002</v>
      </c>
    </row>
    <row r="132" spans="1:28" x14ac:dyDescent="0.25">
      <c r="A132" t="s">
        <v>129</v>
      </c>
      <c r="B132" s="1">
        <v>48.656500000000001</v>
      </c>
      <c r="C132" s="1">
        <v>2.5700500000000002</v>
      </c>
      <c r="D132" s="1">
        <v>4.9284499999999998</v>
      </c>
      <c r="E132" s="1">
        <v>1.3036000000000001E-2</v>
      </c>
      <c r="F132" s="1">
        <v>6.96434</v>
      </c>
      <c r="G132" s="1">
        <v>0.13514699999999999</v>
      </c>
      <c r="H132" s="1">
        <v>13.7028</v>
      </c>
      <c r="I132" s="1">
        <v>22.784099999999999</v>
      </c>
      <c r="J132" s="1">
        <v>0.53861400000000004</v>
      </c>
      <c r="K132" s="1">
        <v>-5.4599999999999996E-3</v>
      </c>
      <c r="L132" s="1">
        <v>2.6054000000000001E-2</v>
      </c>
      <c r="M132" s="1">
        <v>9.9909999999999999E-3</v>
      </c>
      <c r="N132" s="1">
        <v>100.324</v>
      </c>
      <c r="O132" s="1">
        <v>0.32073400000000002</v>
      </c>
      <c r="P132" s="1">
        <v>2.50773</v>
      </c>
      <c r="Q132" s="1">
        <v>1.1161700000000001</v>
      </c>
      <c r="R132" s="1">
        <v>110.925</v>
      </c>
      <c r="S132" s="1">
        <v>1.00779</v>
      </c>
      <c r="T132" s="1">
        <v>7.4617399999999998</v>
      </c>
      <c r="U132" s="1">
        <v>0.481987</v>
      </c>
      <c r="V132" s="1">
        <v>0.63766599999999996</v>
      </c>
      <c r="W132" s="1">
        <v>1.4185000000000001</v>
      </c>
      <c r="X132" s="1">
        <v>-87.460999999999999</v>
      </c>
      <c r="Y132" s="1">
        <v>19.1252</v>
      </c>
      <c r="Z132" s="1">
        <v>102.608</v>
      </c>
      <c r="AA132" s="30">
        <v>44603.842025462996</v>
      </c>
      <c r="AB132" s="31">
        <v>44603.842025462996</v>
      </c>
    </row>
    <row r="133" spans="1:28" x14ac:dyDescent="0.25">
      <c r="A133" t="s">
        <v>129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30"/>
      <c r="AB133" s="31"/>
    </row>
    <row r="134" spans="1:28" x14ac:dyDescent="0.25">
      <c r="A134" t="s">
        <v>129</v>
      </c>
      <c r="B134" s="1">
        <v>48.1706</v>
      </c>
      <c r="C134" s="1">
        <v>2.56101</v>
      </c>
      <c r="D134" s="1">
        <v>5.7153600000000004</v>
      </c>
      <c r="E134" s="1">
        <v>9.6710000000000008E-3</v>
      </c>
      <c r="F134" s="1">
        <v>6.6945699999999997</v>
      </c>
      <c r="G134" s="1">
        <v>0.120543</v>
      </c>
      <c r="H134" s="1">
        <v>13.628299999999999</v>
      </c>
      <c r="I134" s="1">
        <v>22.807700000000001</v>
      </c>
      <c r="J134" s="1">
        <v>0.48833199999999999</v>
      </c>
      <c r="K134" s="1">
        <v>5.1780000000000003E-3</v>
      </c>
      <c r="L134" s="1">
        <v>1.9175000000000001E-2</v>
      </c>
      <c r="M134" s="1">
        <v>1.0467000000000001E-2</v>
      </c>
      <c r="N134" s="1">
        <v>100.23099999999999</v>
      </c>
      <c r="O134" s="1">
        <v>0.32242799999999999</v>
      </c>
      <c r="P134" s="1">
        <v>2.5103599999999999</v>
      </c>
      <c r="Q134" s="1">
        <v>1.03301</v>
      </c>
      <c r="R134" s="1">
        <v>148.12799999999999</v>
      </c>
      <c r="S134" s="1">
        <v>1.02817</v>
      </c>
      <c r="T134" s="1">
        <v>8.3091200000000001</v>
      </c>
      <c r="U134" s="1">
        <v>0.48291499999999998</v>
      </c>
      <c r="V134" s="1">
        <v>0.63772099999999998</v>
      </c>
      <c r="W134" s="1">
        <v>1.5190999999999999</v>
      </c>
      <c r="X134" s="1">
        <v>88.606399999999994</v>
      </c>
      <c r="Y134" s="1">
        <v>25.439599999999999</v>
      </c>
      <c r="Z134" s="1">
        <v>97.795000000000002</v>
      </c>
      <c r="AA134" s="30">
        <v>44603.849849537</v>
      </c>
      <c r="AB134" s="31">
        <v>44603.849849537</v>
      </c>
    </row>
    <row r="135" spans="1:28" x14ac:dyDescent="0.25">
      <c r="A135" t="s">
        <v>129</v>
      </c>
      <c r="B135" s="1">
        <v>48.242800000000003</v>
      </c>
      <c r="C135" s="1">
        <v>2.5585300000000002</v>
      </c>
      <c r="D135" s="1">
        <v>5.6819600000000001</v>
      </c>
      <c r="E135" s="1">
        <v>1.3572000000000001E-2</v>
      </c>
      <c r="F135" s="1">
        <v>6.88089</v>
      </c>
      <c r="G135" s="1">
        <v>0.102006</v>
      </c>
      <c r="H135" s="1">
        <v>13.644399999999999</v>
      </c>
      <c r="I135" s="1">
        <v>22.414899999999999</v>
      </c>
      <c r="J135" s="1">
        <v>0.51470099999999996</v>
      </c>
      <c r="K135" s="1">
        <v>-1.5499999999999999E-3</v>
      </c>
      <c r="L135" s="1">
        <v>2.6853999999999999E-2</v>
      </c>
      <c r="M135" s="1">
        <v>-4.8500000000000001E-3</v>
      </c>
      <c r="N135" s="1">
        <v>100.074</v>
      </c>
      <c r="O135" s="1">
        <v>0.32216</v>
      </c>
      <c r="P135" s="1">
        <v>2.5507499999999999</v>
      </c>
      <c r="Q135" s="1">
        <v>1.03294</v>
      </c>
      <c r="R135" s="1">
        <v>105.664</v>
      </c>
      <c r="S135" s="1">
        <v>1.0121599999999999</v>
      </c>
      <c r="T135" s="1">
        <v>9.6994799999999994</v>
      </c>
      <c r="U135" s="1">
        <v>0.482624</v>
      </c>
      <c r="V135" s="1">
        <v>0.64270400000000005</v>
      </c>
      <c r="W135" s="1">
        <v>1.4657800000000001</v>
      </c>
      <c r="X135" s="1">
        <v>-290.13</v>
      </c>
      <c r="Y135" s="1">
        <v>18.256699999999999</v>
      </c>
      <c r="Z135" s="1">
        <v>-210.12</v>
      </c>
      <c r="AA135" s="30">
        <v>44603.853750000002</v>
      </c>
      <c r="AB135" s="31">
        <v>44603.853750000002</v>
      </c>
    </row>
    <row r="136" spans="1:28" x14ac:dyDescent="0.25">
      <c r="A136" t="s">
        <v>129</v>
      </c>
      <c r="B136" s="1">
        <v>46.063099999999999</v>
      </c>
      <c r="C136" s="1">
        <v>3.37073</v>
      </c>
      <c r="D136" s="1">
        <v>7.1233300000000002</v>
      </c>
      <c r="E136" s="1">
        <v>-1.2109999999999999E-2</v>
      </c>
      <c r="F136" s="1">
        <v>7.10738</v>
      </c>
      <c r="G136" s="1">
        <v>0.117781</v>
      </c>
      <c r="H136" s="1">
        <v>12.8414</v>
      </c>
      <c r="I136" s="1">
        <v>22.752500000000001</v>
      </c>
      <c r="J136" s="1">
        <v>0.51436099999999996</v>
      </c>
      <c r="K136" s="1">
        <v>3.9779999999999998E-3</v>
      </c>
      <c r="L136" s="1">
        <v>1.6798E-2</v>
      </c>
      <c r="M136" s="1">
        <v>9.8720000000000006E-3</v>
      </c>
      <c r="N136" s="1">
        <v>99.909199999999998</v>
      </c>
      <c r="O136" s="1">
        <v>0.33073200000000003</v>
      </c>
      <c r="P136" s="1">
        <v>2.1384300000000001</v>
      </c>
      <c r="Q136" s="1">
        <v>0.917269</v>
      </c>
      <c r="R136" s="1">
        <v>-118.8</v>
      </c>
      <c r="S136" s="1">
        <v>0.99356500000000003</v>
      </c>
      <c r="T136" s="1">
        <v>8.48597</v>
      </c>
      <c r="U136" s="1">
        <v>0.49901400000000001</v>
      </c>
      <c r="V136" s="1">
        <v>0.63754</v>
      </c>
      <c r="W136" s="1">
        <v>1.48156</v>
      </c>
      <c r="X136" s="1">
        <v>114.047</v>
      </c>
      <c r="Y136" s="1">
        <v>30.3063</v>
      </c>
      <c r="Z136" s="1">
        <v>104.91</v>
      </c>
      <c r="AA136" s="30">
        <v>44603.857615740701</v>
      </c>
      <c r="AB136" s="31">
        <v>44603.857615740701</v>
      </c>
    </row>
    <row r="137" spans="1:28" x14ac:dyDescent="0.25">
      <c r="A137" s="3" t="s">
        <v>104</v>
      </c>
      <c r="B137" s="5">
        <v>47.946740000000005</v>
      </c>
      <c r="C137" s="5">
        <v>2.7218399999999998</v>
      </c>
      <c r="D137" s="5">
        <v>5.6323239999999997</v>
      </c>
      <c r="E137" s="5">
        <v>8.4501999999999997E-3</v>
      </c>
      <c r="F137" s="5">
        <v>6.8895239999999998</v>
      </c>
      <c r="G137" s="5">
        <v>0.1190758</v>
      </c>
      <c r="H137" s="5">
        <v>13.528979999999999</v>
      </c>
      <c r="I137" s="5">
        <v>22.73358</v>
      </c>
      <c r="J137" s="5">
        <v>0.49295499999999998</v>
      </c>
      <c r="K137" s="5">
        <v>-4.0280000000000003E-4</v>
      </c>
      <c r="L137" s="5">
        <v>2.1674199999999998E-2</v>
      </c>
      <c r="M137" s="5">
        <v>6.721200000000001E-3</v>
      </c>
      <c r="N137" s="5">
        <v>100.10146160000001</v>
      </c>
      <c r="O137" s="5">
        <v>0.32335120000000001</v>
      </c>
      <c r="P137" s="5">
        <v>2.4486440000000003</v>
      </c>
      <c r="Q137" s="5">
        <v>1.0492238</v>
      </c>
      <c r="R137" s="5">
        <v>65.286059999999992</v>
      </c>
      <c r="S137" s="5">
        <v>1.0116590000000001</v>
      </c>
      <c r="T137" s="5">
        <v>8.4540639999999989</v>
      </c>
      <c r="U137" s="5">
        <v>0.48518899999999998</v>
      </c>
      <c r="V137" s="5">
        <v>0.63827980000000006</v>
      </c>
      <c r="W137" s="5">
        <v>1.519118</v>
      </c>
      <c r="X137" s="5">
        <v>-57.567519999999988</v>
      </c>
      <c r="Y137" s="5">
        <v>23.651679999999999</v>
      </c>
      <c r="Z137" s="5">
        <v>44.148399999999995</v>
      </c>
      <c r="AA137" s="30"/>
      <c r="AB137" s="31"/>
    </row>
    <row r="138" spans="1:28" x14ac:dyDescent="0.25">
      <c r="A138" s="32" t="s">
        <v>105</v>
      </c>
      <c r="B138" s="13">
        <v>0.96096695177305791</v>
      </c>
      <c r="C138" s="13">
        <v>0.32451503595365533</v>
      </c>
      <c r="D138" s="13">
        <v>0.84545083927097953</v>
      </c>
      <c r="E138" s="13">
        <v>1.0623051772442795E-2</v>
      </c>
      <c r="F138" s="13">
        <v>0.14076664215644283</v>
      </c>
      <c r="G138" s="13">
        <v>1.052780443207414E-2</v>
      </c>
      <c r="H138" s="13">
        <v>0.35087856816853291</v>
      </c>
      <c r="I138" s="13">
        <v>0.16770686807641494</v>
      </c>
      <c r="J138" s="13">
        <v>4.4999646900836902E-2</v>
      </c>
      <c r="K138" s="13">
        <v>4.2742163913400549E-3</v>
      </c>
      <c r="L138" s="13">
        <v>4.0201251920804655E-3</v>
      </c>
      <c r="M138" s="13">
        <v>5.8397993595670711E-3</v>
      </c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30"/>
      <c r="AB138" s="31"/>
    </row>
    <row r="139" spans="1:28" x14ac:dyDescent="0.25">
      <c r="A139" s="33" t="s">
        <v>106</v>
      </c>
      <c r="B139" s="18">
        <v>0.15503635915088002</v>
      </c>
      <c r="C139" s="18">
        <v>6.6648171849600008E-2</v>
      </c>
      <c r="D139" s="18">
        <v>5.9095683901111994E-2</v>
      </c>
      <c r="E139" s="18">
        <v>5.516802642119999E-3</v>
      </c>
      <c r="F139" s="18">
        <v>6.969848960316001E-2</v>
      </c>
      <c r="G139" s="18">
        <v>1.0066744340512E-2</v>
      </c>
      <c r="H139" s="18">
        <v>6.5641122772199995E-2</v>
      </c>
      <c r="I139" s="18">
        <v>0.14510384895684003</v>
      </c>
      <c r="J139" s="18">
        <v>7.4885681368999993E-3</v>
      </c>
      <c r="K139" s="18">
        <v>2.3188197055999996E-4</v>
      </c>
      <c r="L139" s="18">
        <v>5.1263124265599992E-3</v>
      </c>
      <c r="M139" s="18">
        <v>2.9673022607999999E-3</v>
      </c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30"/>
      <c r="AB139" s="31"/>
    </row>
    <row r="140" spans="1:28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30"/>
      <c r="AB140" s="31"/>
    </row>
    <row r="141" spans="1:28" x14ac:dyDescent="0.25">
      <c r="A141" t="s">
        <v>136</v>
      </c>
      <c r="B141" s="1">
        <v>47.3444</v>
      </c>
      <c r="C141" s="1">
        <v>2.7555499999999999</v>
      </c>
      <c r="D141" s="1">
        <v>6.5422599999999997</v>
      </c>
      <c r="E141" s="1">
        <v>2.2325000000000001E-2</v>
      </c>
      <c r="F141" s="1">
        <v>6.80077</v>
      </c>
      <c r="G141" s="1">
        <v>0.121479</v>
      </c>
      <c r="H141" s="1">
        <v>13.3644</v>
      </c>
      <c r="I141" s="1">
        <v>22.523700000000002</v>
      </c>
      <c r="J141" s="1">
        <v>0.50468999999999997</v>
      </c>
      <c r="K141" s="1">
        <v>-3.4000000000000002E-4</v>
      </c>
      <c r="L141" s="1">
        <v>1.7735000000000001E-2</v>
      </c>
      <c r="M141" s="1">
        <v>3.5690000000000001E-3</v>
      </c>
      <c r="N141" s="1">
        <v>100.001</v>
      </c>
      <c r="O141" s="1">
        <v>0.325847</v>
      </c>
      <c r="P141" s="1">
        <v>2.45133</v>
      </c>
      <c r="Q141" s="1">
        <v>0.96020700000000003</v>
      </c>
      <c r="R141" s="1">
        <v>64.403999999999996</v>
      </c>
      <c r="S141" s="1">
        <v>1.01739</v>
      </c>
      <c r="T141" s="1">
        <v>7.8827800000000003</v>
      </c>
      <c r="U141" s="1">
        <v>0.48748599999999997</v>
      </c>
      <c r="V141" s="1">
        <v>0.64110199999999995</v>
      </c>
      <c r="W141" s="1">
        <v>1.4959</v>
      </c>
      <c r="X141" s="1">
        <v>-1374.4</v>
      </c>
      <c r="Y141" s="1">
        <v>27.7684</v>
      </c>
      <c r="Z141" s="1">
        <v>282.791</v>
      </c>
      <c r="AA141" s="30">
        <v>44603.861527777801</v>
      </c>
      <c r="AB141" s="31">
        <v>44603.861527777801</v>
      </c>
    </row>
    <row r="142" spans="1:28" x14ac:dyDescent="0.25">
      <c r="A142" t="s">
        <v>136</v>
      </c>
      <c r="B142" s="1">
        <v>46.951700000000002</v>
      </c>
      <c r="C142" s="1">
        <v>3.1089899999999999</v>
      </c>
      <c r="D142" s="1">
        <v>6.6892199999999997</v>
      </c>
      <c r="E142" s="1">
        <v>5.2608000000000002E-2</v>
      </c>
      <c r="F142" s="1">
        <v>6.7674399999999997</v>
      </c>
      <c r="G142" s="1">
        <v>0.11587500000000001</v>
      </c>
      <c r="H142" s="1">
        <v>13.1427</v>
      </c>
      <c r="I142" s="1">
        <v>22.928799999999999</v>
      </c>
      <c r="J142" s="1">
        <v>0.51773100000000005</v>
      </c>
      <c r="K142" s="1">
        <v>6.3249999999999999E-3</v>
      </c>
      <c r="L142" s="1">
        <v>2.0715000000000001E-2</v>
      </c>
      <c r="M142" s="1">
        <v>8.9580000000000007E-3</v>
      </c>
      <c r="N142" s="1">
        <v>100.31100000000001</v>
      </c>
      <c r="O142" s="1">
        <v>0.327073</v>
      </c>
      <c r="P142" s="1">
        <v>2.2444700000000002</v>
      </c>
      <c r="Q142" s="1">
        <v>0.95172999999999996</v>
      </c>
      <c r="R142" s="1">
        <v>27.671399999999998</v>
      </c>
      <c r="S142" s="1">
        <v>1.0184200000000001</v>
      </c>
      <c r="T142" s="1">
        <v>8.2913700000000006</v>
      </c>
      <c r="U142" s="1">
        <v>0.49238199999999999</v>
      </c>
      <c r="V142" s="1">
        <v>0.63505699999999998</v>
      </c>
      <c r="W142" s="1">
        <v>1.4685600000000001</v>
      </c>
      <c r="X142" s="1">
        <v>70.623400000000004</v>
      </c>
      <c r="Y142" s="1">
        <v>24.075700000000001</v>
      </c>
      <c r="Z142" s="1">
        <v>113.7</v>
      </c>
      <c r="AA142" s="30">
        <v>44603.865462962996</v>
      </c>
      <c r="AB142" s="31">
        <v>44603.865462962996</v>
      </c>
    </row>
    <row r="143" spans="1:28" x14ac:dyDescent="0.25">
      <c r="A143" t="s">
        <v>136</v>
      </c>
      <c r="B143" s="1">
        <v>47.700800000000001</v>
      </c>
      <c r="C143" s="1">
        <v>2.8710800000000001</v>
      </c>
      <c r="D143" s="1">
        <v>6.43581</v>
      </c>
      <c r="E143" s="1">
        <v>4.8647000000000003E-2</v>
      </c>
      <c r="F143" s="1">
        <v>6.6385100000000001</v>
      </c>
      <c r="G143" s="1">
        <v>9.9826999999999999E-2</v>
      </c>
      <c r="H143" s="1">
        <v>13.3574</v>
      </c>
      <c r="I143" s="1">
        <v>22.525400000000001</v>
      </c>
      <c r="J143" s="1">
        <v>0.52445200000000003</v>
      </c>
      <c r="K143" s="1">
        <v>-4.0600000000000002E-3</v>
      </c>
      <c r="L143" s="1">
        <v>2.4320000000000001E-2</v>
      </c>
      <c r="M143" s="1">
        <v>2.5822999999999999E-2</v>
      </c>
      <c r="N143" s="1">
        <v>100.248</v>
      </c>
      <c r="O143" s="1">
        <v>0.32427400000000001</v>
      </c>
      <c r="P143" s="1">
        <v>2.33582</v>
      </c>
      <c r="Q143" s="1">
        <v>0.96899900000000005</v>
      </c>
      <c r="R143" s="1">
        <v>30.051500000000001</v>
      </c>
      <c r="S143" s="1">
        <v>1.02851</v>
      </c>
      <c r="T143" s="1">
        <v>9.4507100000000008</v>
      </c>
      <c r="U143" s="1">
        <v>0.48840699999999998</v>
      </c>
      <c r="V143" s="1">
        <v>0.64097700000000002</v>
      </c>
      <c r="W143" s="1">
        <v>1.44859</v>
      </c>
      <c r="X143" s="1">
        <v>-111.83</v>
      </c>
      <c r="Y143" s="1">
        <v>20.027000000000001</v>
      </c>
      <c r="Z143" s="1">
        <v>39.908200000000001</v>
      </c>
      <c r="AA143" s="30">
        <v>44603.869340277801</v>
      </c>
      <c r="AB143" s="31">
        <v>44603.869340277801</v>
      </c>
    </row>
    <row r="144" spans="1:28" x14ac:dyDescent="0.25">
      <c r="A144" t="s">
        <v>136</v>
      </c>
      <c r="B144" s="1">
        <v>47.004800000000003</v>
      </c>
      <c r="C144" s="1">
        <v>2.9554999999999998</v>
      </c>
      <c r="D144" s="1">
        <v>6.3336600000000001</v>
      </c>
      <c r="E144" s="1">
        <v>1.3438E-2</v>
      </c>
      <c r="F144" s="1">
        <v>6.5727099999999998</v>
      </c>
      <c r="G144" s="1">
        <v>9.0651999999999996E-2</v>
      </c>
      <c r="H144" s="1">
        <v>13.1698</v>
      </c>
      <c r="I144" s="1">
        <v>22.9526</v>
      </c>
      <c r="J144" s="1">
        <v>0.51302199999999998</v>
      </c>
      <c r="K144" s="1">
        <v>-3.5699999999999998E-3</v>
      </c>
      <c r="L144" s="1">
        <v>1.1233999999999999E-2</v>
      </c>
      <c r="M144" s="1">
        <v>7.1060000000000003E-3</v>
      </c>
      <c r="N144" s="1">
        <v>99.620900000000006</v>
      </c>
      <c r="O144" s="1">
        <v>0.32676500000000003</v>
      </c>
      <c r="P144" s="1">
        <v>2.3107600000000001</v>
      </c>
      <c r="Q144" s="1">
        <v>0.97651100000000002</v>
      </c>
      <c r="R144" s="1">
        <v>107.015</v>
      </c>
      <c r="S144" s="1">
        <v>1.0372600000000001</v>
      </c>
      <c r="T144" s="1">
        <v>10.483000000000001</v>
      </c>
      <c r="U144" s="1">
        <v>0.49094500000000002</v>
      </c>
      <c r="V144" s="1">
        <v>0.63429000000000002</v>
      </c>
      <c r="W144" s="1">
        <v>1.4653400000000001</v>
      </c>
      <c r="X144" s="1">
        <v>-128.01</v>
      </c>
      <c r="Y144" s="1">
        <v>43.459299999999999</v>
      </c>
      <c r="Z144" s="1">
        <v>141.55000000000001</v>
      </c>
      <c r="AA144" s="30">
        <v>44603.873194444401</v>
      </c>
      <c r="AB144" s="31">
        <v>44603.873194444401</v>
      </c>
    </row>
    <row r="145" spans="1:28" x14ac:dyDescent="0.25">
      <c r="A145" t="s">
        <v>136</v>
      </c>
      <c r="B145" s="1">
        <v>46.450499999999998</v>
      </c>
      <c r="C145" s="1">
        <v>3.2508900000000001</v>
      </c>
      <c r="D145" s="1">
        <v>6.4504200000000003</v>
      </c>
      <c r="E145" s="1">
        <v>1.2264000000000001E-2</v>
      </c>
      <c r="F145" s="1">
        <v>6.5957999999999997</v>
      </c>
      <c r="G145" s="1">
        <v>9.8587999999999995E-2</v>
      </c>
      <c r="H145" s="1">
        <v>13.3599</v>
      </c>
      <c r="I145" s="1">
        <v>22.6311</v>
      </c>
      <c r="J145" s="1">
        <v>0.51868199999999998</v>
      </c>
      <c r="K145" s="1">
        <v>3.787E-3</v>
      </c>
      <c r="L145" s="1">
        <v>1.8324E-2</v>
      </c>
      <c r="M145" s="1">
        <v>1.4796999999999999E-2</v>
      </c>
      <c r="N145" s="1">
        <v>99.405100000000004</v>
      </c>
      <c r="O145" s="1">
        <v>0.32874500000000001</v>
      </c>
      <c r="P145" s="1">
        <v>2.1733500000000001</v>
      </c>
      <c r="Q145" s="1">
        <v>0.96796300000000002</v>
      </c>
      <c r="R145" s="1">
        <v>116.864</v>
      </c>
      <c r="S145" s="1">
        <v>1.0344599999999999</v>
      </c>
      <c r="T145" s="1">
        <v>9.7187400000000004</v>
      </c>
      <c r="U145" s="1">
        <v>0.48782700000000001</v>
      </c>
      <c r="V145" s="1">
        <v>0.63852600000000004</v>
      </c>
      <c r="W145" s="1">
        <v>1.45258</v>
      </c>
      <c r="X145" s="1">
        <v>117.02200000000001</v>
      </c>
      <c r="Y145" s="1">
        <v>26.9984</v>
      </c>
      <c r="Z145" s="1">
        <v>69.350499999999997</v>
      </c>
      <c r="AA145" s="30">
        <v>44603.876990740697</v>
      </c>
      <c r="AB145" s="31">
        <v>44603.876990740697</v>
      </c>
    </row>
    <row r="146" spans="1:28" x14ac:dyDescent="0.25">
      <c r="A146" t="s">
        <v>136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30"/>
      <c r="AB146" s="31"/>
    </row>
    <row r="147" spans="1:28" x14ac:dyDescent="0.25">
      <c r="A147" s="3" t="s">
        <v>104</v>
      </c>
      <c r="B147" s="5">
        <v>47.090439999999994</v>
      </c>
      <c r="C147" s="5">
        <v>2.9884020000000002</v>
      </c>
      <c r="D147" s="5">
        <v>6.4902740000000012</v>
      </c>
      <c r="E147" s="5">
        <v>2.9856399999999998E-2</v>
      </c>
      <c r="F147" s="5">
        <v>6.675046</v>
      </c>
      <c r="G147" s="5">
        <v>0.10528420000000001</v>
      </c>
      <c r="H147" s="5">
        <v>13.278839999999999</v>
      </c>
      <c r="I147" s="5">
        <v>22.712320000000002</v>
      </c>
      <c r="J147" s="5">
        <v>0.51571540000000005</v>
      </c>
      <c r="K147" s="5">
        <v>4.2839999999999995E-4</v>
      </c>
      <c r="L147" s="5">
        <v>1.8465599999999999E-2</v>
      </c>
      <c r="M147" s="5">
        <v>1.2050599999999998E-2</v>
      </c>
      <c r="N147" s="5">
        <v>99.917122599999999</v>
      </c>
      <c r="O147" s="5">
        <v>0.32654079999999996</v>
      </c>
      <c r="P147" s="5">
        <v>2.3031460000000004</v>
      </c>
      <c r="Q147" s="5">
        <v>0.965082</v>
      </c>
      <c r="R147" s="5">
        <v>69.201179999999994</v>
      </c>
      <c r="S147" s="5">
        <v>1.0272080000000001</v>
      </c>
      <c r="T147" s="5">
        <v>9.1653199999999995</v>
      </c>
      <c r="U147" s="5">
        <v>0.48940939999999999</v>
      </c>
      <c r="V147" s="5">
        <v>0.63799039999999996</v>
      </c>
      <c r="W147" s="5">
        <v>1.4661940000000002</v>
      </c>
      <c r="X147" s="5">
        <v>-285.31892000000005</v>
      </c>
      <c r="Y147" s="5">
        <v>28.46576</v>
      </c>
      <c r="Z147" s="5">
        <v>129.45994000000002</v>
      </c>
      <c r="AA147" s="30"/>
      <c r="AB147" s="31"/>
    </row>
    <row r="148" spans="1:28" x14ac:dyDescent="0.25">
      <c r="A148" s="32" t="s">
        <v>105</v>
      </c>
      <c r="B148" s="13">
        <v>0.41788544171818254</v>
      </c>
      <c r="C148" s="13">
        <v>0.17464733784401068</v>
      </c>
      <c r="D148" s="13">
        <v>0.11946938412831953</v>
      </c>
      <c r="E148" s="13">
        <v>1.7357997195529218E-2</v>
      </c>
      <c r="F148" s="13">
        <v>9.2120182500904771E-2</v>
      </c>
      <c r="G148" s="13">
        <v>1.151657930811046E-2</v>
      </c>
      <c r="H148" s="13">
        <v>0.10048555319049596</v>
      </c>
      <c r="I148" s="13">
        <v>0.19063648549005441</v>
      </c>
      <c r="J148" s="13">
        <v>6.6031111939751745E-3</v>
      </c>
      <c r="K148" s="13">
        <v>4.0687457821790736E-3</v>
      </c>
      <c r="L148" s="13">
        <v>4.2938017001254271E-3</v>
      </c>
      <c r="M148" s="13">
        <v>7.7868157445774968E-3</v>
      </c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30"/>
      <c r="AB148" s="31"/>
    </row>
    <row r="149" spans="1:28" x14ac:dyDescent="0.25">
      <c r="A149" s="33" t="s">
        <v>106</v>
      </c>
      <c r="B149" s="18">
        <v>0.15376949949951996</v>
      </c>
      <c r="C149" s="18">
        <v>6.8827261126920017E-2</v>
      </c>
      <c r="D149" s="18">
        <v>6.2636466124680018E-2</v>
      </c>
      <c r="E149" s="18">
        <v>2.0660981105519997E-2</v>
      </c>
      <c r="F149" s="18">
        <v>6.8566606515680015E-2</v>
      </c>
      <c r="G149" s="18">
        <v>9.6496338394400014E-3</v>
      </c>
      <c r="H149" s="18">
        <v>6.4987891170959988E-2</v>
      </c>
      <c r="I149" s="18">
        <v>0.14490242121728</v>
      </c>
      <c r="J149" s="18">
        <v>7.5613882518760023E-3</v>
      </c>
      <c r="K149" s="18">
        <v>-1.2223062532800001E-3</v>
      </c>
      <c r="L149" s="18">
        <v>5.2563733785600001E-3</v>
      </c>
      <c r="M149" s="18">
        <v>1.5600699529639999E-2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30"/>
      <c r="AB149" s="31"/>
    </row>
    <row r="150" spans="1:28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30"/>
      <c r="AB150" s="31"/>
    </row>
    <row r="151" spans="1:28" x14ac:dyDescent="0.25">
      <c r="A151" t="s">
        <v>141</v>
      </c>
      <c r="B151" s="1">
        <v>46.894300000000001</v>
      </c>
      <c r="C151" s="1">
        <v>2.8958699999999999</v>
      </c>
      <c r="D151" s="1">
        <v>6.4248099999999999</v>
      </c>
      <c r="E151" s="1">
        <v>3.3400000000000001E-3</v>
      </c>
      <c r="F151" s="1">
        <v>6.8627000000000002</v>
      </c>
      <c r="G151" s="1">
        <v>0.13320100000000001</v>
      </c>
      <c r="H151" s="1">
        <v>13.2799</v>
      </c>
      <c r="I151" s="1">
        <v>22.502600000000001</v>
      </c>
      <c r="J151" s="1">
        <v>0.50982099999999997</v>
      </c>
      <c r="K151" s="1">
        <v>-3.15E-3</v>
      </c>
      <c r="L151" s="1">
        <v>1.6497999999999999E-2</v>
      </c>
      <c r="M151" s="1">
        <v>1.4787E-2</v>
      </c>
      <c r="N151" s="1">
        <v>99.534700000000001</v>
      </c>
      <c r="O151" s="1">
        <v>0.327206</v>
      </c>
      <c r="P151" s="1">
        <v>2.3324799999999999</v>
      </c>
      <c r="Q151" s="1">
        <v>0.97048000000000001</v>
      </c>
      <c r="R151" s="1">
        <v>432.28699999999998</v>
      </c>
      <c r="S151" s="1">
        <v>1.0126599999999999</v>
      </c>
      <c r="T151" s="1">
        <v>7.5002000000000004</v>
      </c>
      <c r="U151" s="1">
        <v>0.490039</v>
      </c>
      <c r="V151" s="1">
        <v>0.64172600000000002</v>
      </c>
      <c r="W151" s="1">
        <v>1.4818</v>
      </c>
      <c r="X151" s="1">
        <v>-151.04</v>
      </c>
      <c r="Y151" s="1">
        <v>30.651</v>
      </c>
      <c r="Z151" s="1">
        <v>68.962400000000002</v>
      </c>
      <c r="AA151" s="30">
        <v>44603.888356481497</v>
      </c>
      <c r="AB151" s="31">
        <v>44603.888356481497</v>
      </c>
    </row>
    <row r="152" spans="1:28" x14ac:dyDescent="0.25">
      <c r="A152" t="s">
        <v>141</v>
      </c>
      <c r="B152" s="1">
        <v>49.465499999999999</v>
      </c>
      <c r="C152" s="1">
        <v>2.1446399999999999</v>
      </c>
      <c r="D152" s="1">
        <v>4.0360699999999996</v>
      </c>
      <c r="E152" s="1">
        <v>4.4908000000000003E-2</v>
      </c>
      <c r="F152" s="1">
        <v>6.5156599999999996</v>
      </c>
      <c r="G152" s="1">
        <v>0.11566800000000001</v>
      </c>
      <c r="H152" s="1">
        <v>14.408200000000001</v>
      </c>
      <c r="I152" s="1">
        <v>22.846800000000002</v>
      </c>
      <c r="J152" s="1">
        <v>0.38136799999999998</v>
      </c>
      <c r="K152" s="1">
        <v>1.6770000000000001E-3</v>
      </c>
      <c r="L152" s="1">
        <v>1.5367E-2</v>
      </c>
      <c r="M152" s="1">
        <v>3.7668E-2</v>
      </c>
      <c r="N152" s="1">
        <v>100.014</v>
      </c>
      <c r="O152" s="1">
        <v>0.31769999999999998</v>
      </c>
      <c r="P152" s="1">
        <v>2.8262299999999998</v>
      </c>
      <c r="Q152" s="1">
        <v>1.2519800000000001</v>
      </c>
      <c r="R152" s="1">
        <v>32.294699999999999</v>
      </c>
      <c r="S152" s="1">
        <v>1.0415099999999999</v>
      </c>
      <c r="T152" s="1">
        <v>8.3126700000000007</v>
      </c>
      <c r="U152" s="1">
        <v>0.46914800000000001</v>
      </c>
      <c r="V152" s="1">
        <v>0.637015</v>
      </c>
      <c r="W152" s="1">
        <v>1.80077</v>
      </c>
      <c r="X152" s="1">
        <v>271.63400000000001</v>
      </c>
      <c r="Y152" s="1">
        <v>32.217599999999997</v>
      </c>
      <c r="Z152" s="1">
        <v>27.5487</v>
      </c>
      <c r="AA152" s="30">
        <v>44603.892129629603</v>
      </c>
      <c r="AB152" s="31">
        <v>44603.892129629603</v>
      </c>
    </row>
    <row r="153" spans="1:28" x14ac:dyDescent="0.25">
      <c r="A153" t="s">
        <v>141</v>
      </c>
      <c r="B153" s="1">
        <v>48.247199999999999</v>
      </c>
      <c r="C153" s="1">
        <v>2.5425499999999999</v>
      </c>
      <c r="D153" s="1">
        <v>5.2702099999999996</v>
      </c>
      <c r="E153" s="1">
        <v>3.1357999999999997E-2</v>
      </c>
      <c r="F153" s="1">
        <v>6.6794500000000001</v>
      </c>
      <c r="G153" s="1">
        <v>0.10855099999999999</v>
      </c>
      <c r="H153" s="1">
        <v>13.735900000000001</v>
      </c>
      <c r="I153" s="1">
        <v>22.739899999999999</v>
      </c>
      <c r="J153" s="1">
        <v>0.41753499999999999</v>
      </c>
      <c r="K153" s="1">
        <v>1.6490000000000001E-3</v>
      </c>
      <c r="L153" s="1">
        <v>2.2665999999999999E-2</v>
      </c>
      <c r="M153" s="1">
        <v>-9.7000000000000005E-4</v>
      </c>
      <c r="N153" s="1">
        <v>99.796000000000006</v>
      </c>
      <c r="O153" s="1">
        <v>0.32234400000000002</v>
      </c>
      <c r="P153" s="1">
        <v>2.5442200000000001</v>
      </c>
      <c r="Q153" s="1">
        <v>1.0765100000000001</v>
      </c>
      <c r="R153" s="1">
        <v>46.305599999999998</v>
      </c>
      <c r="S153" s="1">
        <v>1.02769</v>
      </c>
      <c r="T153" s="1">
        <v>9.0498899999999995</v>
      </c>
      <c r="U153" s="1">
        <v>0.481099</v>
      </c>
      <c r="V153" s="1">
        <v>0.638714</v>
      </c>
      <c r="W153" s="1">
        <v>1.6916100000000001</v>
      </c>
      <c r="X153" s="1">
        <v>270.55200000000002</v>
      </c>
      <c r="Y153" s="1">
        <v>21.673300000000001</v>
      </c>
      <c r="Z153" s="1">
        <v>-1038.5999999999999</v>
      </c>
      <c r="AA153" s="30">
        <v>44603.895902777796</v>
      </c>
      <c r="AB153" s="31">
        <v>44603.895902777796</v>
      </c>
    </row>
    <row r="154" spans="1:28" x14ac:dyDescent="0.25">
      <c r="A154" t="s">
        <v>141</v>
      </c>
      <c r="B154" s="1">
        <v>47.794600000000003</v>
      </c>
      <c r="C154" s="1">
        <v>2.9012699999999998</v>
      </c>
      <c r="D154" s="1">
        <v>5.8093000000000004</v>
      </c>
      <c r="E154" s="1">
        <v>-8.1099999999999992E-3</v>
      </c>
      <c r="F154" s="1">
        <v>6.8603899999999998</v>
      </c>
      <c r="G154" s="1">
        <v>0.145287</v>
      </c>
      <c r="H154" s="1">
        <v>13.3348</v>
      </c>
      <c r="I154" s="1">
        <v>22.569299999999998</v>
      </c>
      <c r="J154" s="1">
        <v>0.55079699999999998</v>
      </c>
      <c r="K154" s="1">
        <v>-1.9300000000000001E-3</v>
      </c>
      <c r="L154" s="1">
        <v>1.5162E-2</v>
      </c>
      <c r="M154" s="1">
        <v>-2.742E-2</v>
      </c>
      <c r="N154" s="1">
        <v>99.9435</v>
      </c>
      <c r="O154" s="1">
        <v>0.32413500000000001</v>
      </c>
      <c r="P154" s="1">
        <v>2.34382</v>
      </c>
      <c r="Q154" s="1">
        <v>1.0219100000000001</v>
      </c>
      <c r="R154" s="1">
        <v>-179.46</v>
      </c>
      <c r="S154" s="1">
        <v>1.0144899999999999</v>
      </c>
      <c r="T154" s="1">
        <v>6.8702500000000004</v>
      </c>
      <c r="U154" s="1">
        <v>0.48935099999999998</v>
      </c>
      <c r="V154" s="1">
        <v>0.64112400000000003</v>
      </c>
      <c r="W154" s="1">
        <v>1.39638</v>
      </c>
      <c r="X154" s="1">
        <v>-235.32</v>
      </c>
      <c r="Y154" s="1">
        <v>33.202599999999997</v>
      </c>
      <c r="Z154" s="1">
        <v>-37.661999999999999</v>
      </c>
      <c r="AA154" s="30">
        <v>44603.8996527778</v>
      </c>
      <c r="AB154" s="31">
        <v>44603.8996527778</v>
      </c>
    </row>
    <row r="155" spans="1:28" x14ac:dyDescent="0.25">
      <c r="A155" t="s">
        <v>141</v>
      </c>
      <c r="B155" s="1">
        <v>48.736600000000003</v>
      </c>
      <c r="C155" s="1">
        <v>2.4993300000000001</v>
      </c>
      <c r="D155" s="1">
        <v>4.88009</v>
      </c>
      <c r="E155" s="1">
        <v>1.7812999999999999E-2</v>
      </c>
      <c r="F155" s="1">
        <v>6.6426600000000002</v>
      </c>
      <c r="G155" s="1">
        <v>0.14063100000000001</v>
      </c>
      <c r="H155" s="1">
        <v>13.8482</v>
      </c>
      <c r="I155" s="1">
        <v>22.842600000000001</v>
      </c>
      <c r="J155" s="1">
        <v>0.47881099999999999</v>
      </c>
      <c r="K155" s="1">
        <v>1.6699999999999999E-4</v>
      </c>
      <c r="L155" s="1">
        <v>1.9427E-2</v>
      </c>
      <c r="M155" s="1">
        <v>2.648E-2</v>
      </c>
      <c r="N155" s="1">
        <v>100.133</v>
      </c>
      <c r="O155" s="1">
        <v>0.32032500000000003</v>
      </c>
      <c r="P155" s="1">
        <v>2.5839699999999999</v>
      </c>
      <c r="Q155" s="1">
        <v>1.12568</v>
      </c>
      <c r="R155" s="1">
        <v>81.683499999999995</v>
      </c>
      <c r="S155" s="1">
        <v>1.0271600000000001</v>
      </c>
      <c r="T155" s="1">
        <v>7.0605799999999999</v>
      </c>
      <c r="U155" s="1">
        <v>0.47855700000000001</v>
      </c>
      <c r="V155" s="1">
        <v>0.63684399999999997</v>
      </c>
      <c r="W155" s="1">
        <v>1.54399</v>
      </c>
      <c r="X155" s="1">
        <v>2692</v>
      </c>
      <c r="Y155" s="1">
        <v>25.119599999999998</v>
      </c>
      <c r="Z155" s="1">
        <v>38.574800000000003</v>
      </c>
      <c r="AA155" s="30">
        <v>44603.903437499997</v>
      </c>
      <c r="AB155" s="31">
        <v>44603.903437499997</v>
      </c>
    </row>
    <row r="156" spans="1:28" x14ac:dyDescent="0.25">
      <c r="A156" s="3" t="s">
        <v>104</v>
      </c>
      <c r="B156" s="5">
        <v>48.227640000000001</v>
      </c>
      <c r="C156" s="5">
        <v>2.5967320000000003</v>
      </c>
      <c r="D156" s="5">
        <v>5.2840959999999999</v>
      </c>
      <c r="E156" s="5">
        <v>1.7861800000000001E-2</v>
      </c>
      <c r="F156" s="5">
        <v>6.7121719999999998</v>
      </c>
      <c r="G156" s="5">
        <v>0.12866759999999999</v>
      </c>
      <c r="H156" s="5">
        <v>13.721399999999999</v>
      </c>
      <c r="I156" s="5">
        <v>22.700240000000001</v>
      </c>
      <c r="J156" s="5">
        <v>0.46766639999999998</v>
      </c>
      <c r="K156" s="5">
        <v>-3.1739999999999996E-4</v>
      </c>
      <c r="L156" s="5">
        <v>1.7824E-2</v>
      </c>
      <c r="M156" s="5">
        <v>1.0109000000000002E-2</v>
      </c>
      <c r="N156" s="5">
        <v>99.884091400000017</v>
      </c>
      <c r="O156" s="5">
        <v>0.32234200000000002</v>
      </c>
      <c r="P156" s="5">
        <v>2.5261439999999999</v>
      </c>
      <c r="Q156" s="5">
        <v>1.0893120000000001</v>
      </c>
      <c r="R156" s="5">
        <v>82.62215999999998</v>
      </c>
      <c r="S156" s="5">
        <v>1.024702</v>
      </c>
      <c r="T156" s="5">
        <v>7.758718</v>
      </c>
      <c r="U156" s="5">
        <v>0.48163879999999998</v>
      </c>
      <c r="V156" s="5">
        <v>0.6390846</v>
      </c>
      <c r="W156" s="5">
        <v>1.5829099999999998</v>
      </c>
      <c r="X156" s="5">
        <v>569.5652</v>
      </c>
      <c r="Y156" s="5">
        <v>28.572819999999997</v>
      </c>
      <c r="Z156" s="5">
        <v>-188.23522</v>
      </c>
      <c r="AA156" s="30"/>
      <c r="AB156" s="31"/>
    </row>
    <row r="157" spans="1:28" x14ac:dyDescent="0.25">
      <c r="A157" s="32" t="s">
        <v>105</v>
      </c>
      <c r="B157" s="13">
        <v>0.866837868577509</v>
      </c>
      <c r="C157" s="13">
        <v>0.28250201828659366</v>
      </c>
      <c r="D157" s="13">
        <v>0.81216380578304703</v>
      </c>
      <c r="E157" s="13">
        <v>1.8968731116234424E-2</v>
      </c>
      <c r="F157" s="13">
        <v>0.1335266773944444</v>
      </c>
      <c r="G157" s="13">
        <v>1.4237600269708356E-2</v>
      </c>
      <c r="H157" s="13">
        <v>0.40801091652062499</v>
      </c>
      <c r="I157" s="13">
        <v>0.1410857696580351</v>
      </c>
      <c r="J157" s="13">
        <v>6.1273942545261605E-2</v>
      </c>
      <c r="K157" s="13">
        <v>1.9340685199857838E-3</v>
      </c>
      <c r="L157" s="13">
        <v>2.8599280410527808E-3</v>
      </c>
      <c r="M157" s="13">
        <v>2.2718106822532551E-2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30"/>
      <c r="AB157" s="31"/>
    </row>
    <row r="158" spans="1:28" x14ac:dyDescent="0.25">
      <c r="A158" s="33" t="s">
        <v>106</v>
      </c>
      <c r="B158" s="18">
        <v>0.1554579393288</v>
      </c>
      <c r="C158" s="18">
        <v>6.5597189614080009E-2</v>
      </c>
      <c r="D158" s="18">
        <v>5.756029181952E-2</v>
      </c>
      <c r="E158" s="18">
        <v>1.4757804974879997E-2</v>
      </c>
      <c r="F158" s="18">
        <v>6.8779760727439992E-2</v>
      </c>
      <c r="G158" s="18">
        <v>9.9829562413679997E-3</v>
      </c>
      <c r="H158" s="18">
        <v>6.6087586303199997E-2</v>
      </c>
      <c r="I158" s="18">
        <v>0.14507373800303999</v>
      </c>
      <c r="J158" s="18">
        <v>7.4027382122399989E-3</v>
      </c>
      <c r="K158" s="18">
        <v>-1.8077999447999999E-3</v>
      </c>
      <c r="L158" s="18">
        <v>5.0928194367999991E-3</v>
      </c>
      <c r="M158" s="18">
        <v>-1.9028698389800001E-2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30"/>
      <c r="AB158" s="31"/>
    </row>
    <row r="159" spans="1:28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30"/>
      <c r="AB159" s="31"/>
    </row>
    <row r="160" spans="1:28" x14ac:dyDescent="0.25">
      <c r="A160" t="s">
        <v>144</v>
      </c>
      <c r="B160" s="1">
        <v>47.070399999999999</v>
      </c>
      <c r="C160" s="1">
        <v>3.08175</v>
      </c>
      <c r="D160" s="1">
        <v>6.7649699999999999</v>
      </c>
      <c r="E160" s="1">
        <v>6.1804999999999999E-2</v>
      </c>
      <c r="F160" s="1">
        <v>6.8115100000000002</v>
      </c>
      <c r="G160" s="1">
        <v>0.106653</v>
      </c>
      <c r="H160" s="1">
        <v>13.1699</v>
      </c>
      <c r="I160" s="1">
        <v>22.891300000000001</v>
      </c>
      <c r="J160" s="1">
        <v>0.53200800000000004</v>
      </c>
      <c r="K160" s="1">
        <v>-1.83E-3</v>
      </c>
      <c r="L160" s="1">
        <v>1.6986999999999999E-2</v>
      </c>
      <c r="M160" s="1">
        <v>2.3283999999999999E-2</v>
      </c>
      <c r="N160" s="1">
        <v>100.529</v>
      </c>
      <c r="O160" s="1">
        <v>0.32671899999999998</v>
      </c>
      <c r="P160" s="1">
        <v>2.2757499999999999</v>
      </c>
      <c r="Q160" s="1">
        <v>0.94191499999999995</v>
      </c>
      <c r="R160" s="1">
        <v>23.952100000000002</v>
      </c>
      <c r="S160" s="1">
        <v>1.01664</v>
      </c>
      <c r="T160" s="1">
        <v>8.7545099999999998</v>
      </c>
      <c r="U160" s="1">
        <v>0.49244700000000002</v>
      </c>
      <c r="V160" s="1">
        <v>0.63557600000000003</v>
      </c>
      <c r="W160" s="1">
        <v>1.4353400000000001</v>
      </c>
      <c r="X160" s="1">
        <v>-242.12</v>
      </c>
      <c r="Y160" s="1">
        <v>28.886800000000001</v>
      </c>
      <c r="Z160" s="1">
        <v>44.857500000000002</v>
      </c>
      <c r="AA160" s="30">
        <v>44603.915162037003</v>
      </c>
      <c r="AB160" s="31">
        <v>44603.915162037003</v>
      </c>
    </row>
    <row r="161" spans="1:28" x14ac:dyDescent="0.25">
      <c r="A161" t="s">
        <v>144</v>
      </c>
      <c r="B161" s="1">
        <v>46.741100000000003</v>
      </c>
      <c r="C161" s="1">
        <v>3.21671</v>
      </c>
      <c r="D161" s="1">
        <v>6.4400700000000004</v>
      </c>
      <c r="E161" s="1">
        <v>0.211258</v>
      </c>
      <c r="F161" s="1">
        <v>6.6538000000000004</v>
      </c>
      <c r="G161" s="1">
        <v>7.0951E-2</v>
      </c>
      <c r="H161" s="1">
        <v>13.351100000000001</v>
      </c>
      <c r="I161" s="1">
        <v>23.123799999999999</v>
      </c>
      <c r="J161" s="1">
        <v>0.43367499999999998</v>
      </c>
      <c r="K161" s="1">
        <v>-8.9999999999999998E-4</v>
      </c>
      <c r="L161" s="1">
        <v>1.7479000000000001E-2</v>
      </c>
      <c r="M161" s="1">
        <v>2.3646E-2</v>
      </c>
      <c r="N161" s="1">
        <v>100.283</v>
      </c>
      <c r="O161" s="1">
        <v>0.32779000000000003</v>
      </c>
      <c r="P161" s="1">
        <v>2.2033100000000001</v>
      </c>
      <c r="Q161" s="1">
        <v>0.968024</v>
      </c>
      <c r="R161" s="1">
        <v>7.2049700000000003</v>
      </c>
      <c r="S161" s="1">
        <v>1.0306299999999999</v>
      </c>
      <c r="T161" s="1">
        <v>12.936500000000001</v>
      </c>
      <c r="U161" s="1">
        <v>0.48810500000000001</v>
      </c>
      <c r="V161" s="1">
        <v>0.63292199999999998</v>
      </c>
      <c r="W161" s="1">
        <v>1.65561</v>
      </c>
      <c r="X161" s="1">
        <v>-491.84</v>
      </c>
      <c r="Y161" s="1">
        <v>27.525300000000001</v>
      </c>
      <c r="Z161" s="1">
        <v>43.629800000000003</v>
      </c>
      <c r="AA161" s="30">
        <v>44603.918993055602</v>
      </c>
      <c r="AB161" s="31">
        <v>44603.918993055602</v>
      </c>
    </row>
    <row r="162" spans="1:28" x14ac:dyDescent="0.25">
      <c r="A162" t="s">
        <v>144</v>
      </c>
      <c r="B162" s="1">
        <v>47.931600000000003</v>
      </c>
      <c r="C162" s="1">
        <v>2.70269</v>
      </c>
      <c r="D162" s="1">
        <v>5.8011200000000001</v>
      </c>
      <c r="E162" s="1">
        <v>0.16123399999999999</v>
      </c>
      <c r="F162" s="1">
        <v>6.4661499999999998</v>
      </c>
      <c r="G162" s="1">
        <v>9.0874999999999997E-2</v>
      </c>
      <c r="H162" s="1">
        <v>13.7174</v>
      </c>
      <c r="I162" s="1">
        <v>22.807300000000001</v>
      </c>
      <c r="J162" s="1">
        <v>0.40216200000000002</v>
      </c>
      <c r="K162" s="1">
        <v>-1.56E-3</v>
      </c>
      <c r="L162" s="1">
        <v>2.4226000000000001E-2</v>
      </c>
      <c r="M162" s="1">
        <v>2.3681000000000001E-2</v>
      </c>
      <c r="N162" s="1">
        <v>100.127</v>
      </c>
      <c r="O162" s="1">
        <v>0.323683</v>
      </c>
      <c r="P162" s="1">
        <v>2.4517099999999998</v>
      </c>
      <c r="Q162" s="1">
        <v>1.02278</v>
      </c>
      <c r="R162" s="1">
        <v>9.4109800000000003</v>
      </c>
      <c r="S162" s="1">
        <v>1.0456000000000001</v>
      </c>
      <c r="T162" s="1">
        <v>10.3597</v>
      </c>
      <c r="U162" s="1">
        <v>0.481068</v>
      </c>
      <c r="V162" s="1">
        <v>0.63841599999999998</v>
      </c>
      <c r="W162" s="1">
        <v>1.7566299999999999</v>
      </c>
      <c r="X162" s="1">
        <v>-288.27999999999997</v>
      </c>
      <c r="Y162" s="1">
        <v>20.552800000000001</v>
      </c>
      <c r="Z162" s="1">
        <v>44.233699999999999</v>
      </c>
      <c r="AA162" s="30">
        <v>44603.922812500001</v>
      </c>
      <c r="AB162" s="31">
        <v>44603.922812500001</v>
      </c>
    </row>
    <row r="163" spans="1:28" x14ac:dyDescent="0.25">
      <c r="A163" t="s">
        <v>144</v>
      </c>
      <c r="B163" s="1">
        <v>47.484999999999999</v>
      </c>
      <c r="C163" s="1">
        <v>2.91343</v>
      </c>
      <c r="D163" s="1">
        <v>6.1520400000000004</v>
      </c>
      <c r="E163" s="1">
        <v>0.34114800000000001</v>
      </c>
      <c r="F163" s="1">
        <v>6.6837499999999999</v>
      </c>
      <c r="G163" s="1">
        <v>7.2598999999999997E-2</v>
      </c>
      <c r="H163" s="1">
        <v>13.4213</v>
      </c>
      <c r="I163" s="1">
        <v>22.8172</v>
      </c>
      <c r="J163" s="1">
        <v>0.43846600000000002</v>
      </c>
      <c r="K163" s="1">
        <v>-9.3000000000000005E-4</v>
      </c>
      <c r="L163" s="1">
        <v>2.3914999999999999E-2</v>
      </c>
      <c r="M163" s="1">
        <v>3.8274000000000002E-2</v>
      </c>
      <c r="N163" s="1">
        <v>100.386</v>
      </c>
      <c r="O163" s="1">
        <v>0.32488</v>
      </c>
      <c r="P163" s="1">
        <v>2.3555899999999999</v>
      </c>
      <c r="Q163" s="1">
        <v>0.99331000000000003</v>
      </c>
      <c r="R163" s="1">
        <v>4.6805700000000003</v>
      </c>
      <c r="S163" s="1">
        <v>1.02596</v>
      </c>
      <c r="T163" s="1">
        <v>13.019600000000001</v>
      </c>
      <c r="U163" s="1">
        <v>0.487147</v>
      </c>
      <c r="V163" s="1">
        <v>0.63682899999999998</v>
      </c>
      <c r="W163" s="1">
        <v>1.64924</v>
      </c>
      <c r="X163" s="1">
        <v>-483.95</v>
      </c>
      <c r="Y163" s="1">
        <v>20.284800000000001</v>
      </c>
      <c r="Z163" s="1">
        <v>27.370100000000001</v>
      </c>
      <c r="AA163" s="30">
        <v>44603.926608796297</v>
      </c>
      <c r="AB163" s="31">
        <v>44603.926608796297</v>
      </c>
    </row>
    <row r="164" spans="1:28" x14ac:dyDescent="0.25">
      <c r="A164" s="3" t="s">
        <v>104</v>
      </c>
      <c r="B164" s="5">
        <v>47.307024999999996</v>
      </c>
      <c r="C164" s="5">
        <v>2.9786450000000002</v>
      </c>
      <c r="D164" s="5">
        <v>6.2895500000000002</v>
      </c>
      <c r="E164" s="5">
        <v>0.19386124999999998</v>
      </c>
      <c r="F164" s="5">
        <v>6.6538025000000003</v>
      </c>
      <c r="G164" s="5">
        <v>8.5269499999999998E-2</v>
      </c>
      <c r="H164" s="5">
        <v>13.414925</v>
      </c>
      <c r="I164" s="5">
        <v>22.9099</v>
      </c>
      <c r="J164" s="5">
        <v>0.45157775</v>
      </c>
      <c r="K164" s="5">
        <v>-1.305E-3</v>
      </c>
      <c r="L164" s="5">
        <v>2.0651749999999996E-2</v>
      </c>
      <c r="M164" s="5">
        <v>2.7221250000000002E-2</v>
      </c>
      <c r="N164" s="5">
        <v>100.33112399999999</v>
      </c>
      <c r="O164" s="5">
        <v>0.325768</v>
      </c>
      <c r="P164" s="5">
        <v>2.32159</v>
      </c>
      <c r="Q164" s="5">
        <v>0.98150725000000005</v>
      </c>
      <c r="R164" s="5">
        <v>11.312155000000001</v>
      </c>
      <c r="S164" s="5">
        <v>1.0297075000000002</v>
      </c>
      <c r="T164" s="5">
        <v>11.267577499999998</v>
      </c>
      <c r="U164" s="5">
        <v>0.48719175000000003</v>
      </c>
      <c r="V164" s="5">
        <v>0.63593575000000002</v>
      </c>
      <c r="W164" s="5">
        <v>1.6242050000000001</v>
      </c>
      <c r="X164" s="5">
        <v>-376.54750000000001</v>
      </c>
      <c r="Y164" s="5">
        <v>24.312425000000001</v>
      </c>
      <c r="Z164" s="5">
        <v>40.022775000000003</v>
      </c>
      <c r="AA164" s="30"/>
      <c r="AB164" s="31"/>
    </row>
    <row r="165" spans="1:28" x14ac:dyDescent="0.25">
      <c r="A165" s="32" t="s">
        <v>105</v>
      </c>
      <c r="B165" s="13">
        <v>0.44666305183549732</v>
      </c>
      <c r="C165" s="13">
        <v>0.19216512658388354</v>
      </c>
      <c r="D165" s="13">
        <v>0.3557222623761408</v>
      </c>
      <c r="E165" s="13">
        <v>0.10062234374475434</v>
      </c>
      <c r="F165" s="13">
        <v>0.12347263773302175</v>
      </c>
      <c r="G165" s="13">
        <v>1.4613664111029739E-2</v>
      </c>
      <c r="H165" s="13">
        <v>0.1972578563074229</v>
      </c>
      <c r="I165" s="13">
        <v>0.12769026979374681</v>
      </c>
      <c r="J165" s="13">
        <v>4.8485482128030014E-2</v>
      </c>
      <c r="K165" s="13">
        <v>4.0165283516987652E-4</v>
      </c>
      <c r="L165" s="13">
        <v>3.4249379100211438E-3</v>
      </c>
      <c r="M165" s="13">
        <v>6.3832006616978488E-3</v>
      </c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30"/>
      <c r="AB165" s="31"/>
    </row>
    <row r="166" spans="1:28" x14ac:dyDescent="0.25">
      <c r="A166" s="33" t="s">
        <v>106</v>
      </c>
      <c r="B166" s="18">
        <v>0.154111149202</v>
      </c>
      <c r="C166" s="18">
        <v>6.9151924455500002E-2</v>
      </c>
      <c r="D166" s="18">
        <v>6.1732389242375001E-2</v>
      </c>
      <c r="E166" s="18">
        <v>2.1929885084937498E-2</v>
      </c>
      <c r="F166" s="18">
        <v>6.8514703377687516E-2</v>
      </c>
      <c r="G166" s="18">
        <v>9.6078069963624977E-3</v>
      </c>
      <c r="H166" s="18">
        <v>6.5356407868687502E-2</v>
      </c>
      <c r="I166" s="18">
        <v>0.14569224438925002</v>
      </c>
      <c r="J166" s="18">
        <v>7.3345483943874999E-3</v>
      </c>
      <c r="K166" s="18">
        <v>4.9139448749999995E-3</v>
      </c>
      <c r="L166" s="18">
        <v>5.0209412299374988E-3</v>
      </c>
      <c r="M166" s="18">
        <v>1.0894699639687502E-2</v>
      </c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30"/>
      <c r="AB166" s="31"/>
    </row>
    <row r="167" spans="1:28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30"/>
      <c r="AB167" s="31"/>
    </row>
    <row r="168" spans="1:28" s="3" customFormat="1" x14ac:dyDescent="0.25">
      <c r="A168" s="35" t="s">
        <v>118</v>
      </c>
      <c r="B168" s="39">
        <v>47.598136363636357</v>
      </c>
      <c r="C168" s="39">
        <v>2.8215663636363635</v>
      </c>
      <c r="D168" s="39">
        <v>5.9841581818181817</v>
      </c>
      <c r="E168" s="39">
        <v>5.0196181818181813E-2</v>
      </c>
      <c r="F168" s="39">
        <v>6.7565454545454546</v>
      </c>
      <c r="G168" s="39">
        <v>0.11308681818181819</v>
      </c>
      <c r="H168" s="39">
        <v>13.446977272727274</v>
      </c>
      <c r="I168" s="39">
        <v>22.758790909090912</v>
      </c>
      <c r="J168" s="39">
        <v>0.48950972727272729</v>
      </c>
      <c r="K168" s="39">
        <v>-4.7431818181818182E-4</v>
      </c>
      <c r="L168" s="39">
        <v>1.999436363636364E-2</v>
      </c>
      <c r="M168" s="39">
        <v>1.3351909090909088E-2</v>
      </c>
      <c r="N168" s="5">
        <v>100.05183922727272</v>
      </c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40"/>
      <c r="AB168" s="41"/>
    </row>
    <row r="169" spans="1:28" s="3" customFormat="1" x14ac:dyDescent="0.25">
      <c r="A169" s="35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40"/>
      <c r="AB169" s="41"/>
    </row>
    <row r="170" spans="1:28" x14ac:dyDescent="0.25">
      <c r="A170" t="s">
        <v>124</v>
      </c>
      <c r="B170" s="1">
        <v>54.320700000000002</v>
      </c>
      <c r="C170" s="1">
        <v>5.1725E-2</v>
      </c>
      <c r="D170" s="1">
        <v>0.87526700000000002</v>
      </c>
      <c r="E170" s="1">
        <v>1.2836099999999999</v>
      </c>
      <c r="F170" s="1">
        <v>3.81867</v>
      </c>
      <c r="G170" s="1">
        <v>0.117186</v>
      </c>
      <c r="H170" s="1">
        <v>15.3871</v>
      </c>
      <c r="I170" s="1">
        <v>24.583600000000001</v>
      </c>
      <c r="J170" s="1">
        <v>0.44605699999999998</v>
      </c>
      <c r="K170" s="1">
        <v>-1.439E-2</v>
      </c>
      <c r="L170" s="1">
        <v>1.0299000000000001E-2</v>
      </c>
      <c r="M170" s="1">
        <v>6.0975000000000001E-2</v>
      </c>
      <c r="N170" s="1">
        <v>100.941</v>
      </c>
      <c r="O170" s="1">
        <v>0.30092200000000002</v>
      </c>
      <c r="P170" s="1">
        <v>55.839199999999998</v>
      </c>
      <c r="Q170" s="1">
        <v>3.0115599999999998</v>
      </c>
      <c r="R170" s="1">
        <v>1.4796400000000001</v>
      </c>
      <c r="S170" s="1">
        <v>1.3849</v>
      </c>
      <c r="T170" s="1">
        <v>8.4951399999999992</v>
      </c>
      <c r="U170" s="1">
        <v>0.451102</v>
      </c>
      <c r="V170" s="1">
        <v>0.61652399999999996</v>
      </c>
      <c r="W170" s="1">
        <v>1.6053599999999999</v>
      </c>
      <c r="X170" s="1">
        <v>-33.423000000000002</v>
      </c>
      <c r="Y170" s="1">
        <v>46.408000000000001</v>
      </c>
      <c r="Z170" s="1">
        <v>17.4146</v>
      </c>
      <c r="AA170" s="30">
        <v>44602.990983796299</v>
      </c>
      <c r="AB170" s="31">
        <v>44602.990983796299</v>
      </c>
    </row>
    <row r="171" spans="1:28" x14ac:dyDescent="0.25">
      <c r="A171" t="s">
        <v>124</v>
      </c>
      <c r="B171" s="1">
        <v>55.165399999999998</v>
      </c>
      <c r="C171" s="1">
        <v>-2.759E-2</v>
      </c>
      <c r="D171" s="1">
        <v>0.18407599999999999</v>
      </c>
      <c r="E171" s="1">
        <v>0.52288999999999997</v>
      </c>
      <c r="F171" s="1">
        <v>3.7288000000000001</v>
      </c>
      <c r="G171" s="1">
        <v>0.112863</v>
      </c>
      <c r="H171" s="1">
        <v>15.979900000000001</v>
      </c>
      <c r="I171" s="1">
        <v>25.071400000000001</v>
      </c>
      <c r="J171" s="1">
        <v>0.212062</v>
      </c>
      <c r="K171" s="1">
        <v>7.6610000000000003E-3</v>
      </c>
      <c r="L171" s="1">
        <v>2.049E-3</v>
      </c>
      <c r="M171" s="1">
        <v>4.7660000000000001E-2</v>
      </c>
      <c r="N171" s="1">
        <v>101.00700000000001</v>
      </c>
      <c r="O171" s="1">
        <v>0.29837799999999998</v>
      </c>
      <c r="P171" s="1">
        <v>-103.09</v>
      </c>
      <c r="Q171" s="1">
        <v>9.3828300000000002</v>
      </c>
      <c r="R171" s="1">
        <v>3.14506</v>
      </c>
      <c r="S171" s="1">
        <v>1.39784</v>
      </c>
      <c r="T171" s="1">
        <v>8.7524999999999995</v>
      </c>
      <c r="U171" s="1">
        <v>0.441083</v>
      </c>
      <c r="V171" s="1">
        <v>0.61058100000000004</v>
      </c>
      <c r="W171" s="1">
        <v>2.7557100000000001</v>
      </c>
      <c r="X171" s="1">
        <v>58.011899999999997</v>
      </c>
      <c r="Y171" s="1">
        <v>228.196</v>
      </c>
      <c r="Z171" s="1">
        <v>21.9513</v>
      </c>
      <c r="AA171" s="30">
        <v>44602.994710648098</v>
      </c>
      <c r="AB171" s="31">
        <v>44602.994710648098</v>
      </c>
    </row>
    <row r="172" spans="1:28" x14ac:dyDescent="0.25">
      <c r="A172" t="s">
        <v>124</v>
      </c>
      <c r="B172" s="1">
        <v>54.906100000000002</v>
      </c>
      <c r="C172" s="1">
        <v>5.1718E-2</v>
      </c>
      <c r="D172" s="1">
        <v>0.639351</v>
      </c>
      <c r="E172" s="1">
        <v>0.16639000000000001</v>
      </c>
      <c r="F172" s="1">
        <v>3.2293699999999999</v>
      </c>
      <c r="G172" s="1">
        <v>0.100351</v>
      </c>
      <c r="H172" s="1">
        <v>16.293700000000001</v>
      </c>
      <c r="I172" s="1">
        <v>25.0425</v>
      </c>
      <c r="J172" s="1">
        <v>0.23888899999999999</v>
      </c>
      <c r="K172" s="1">
        <v>-2.2899999999999999E-3</v>
      </c>
      <c r="L172" s="1">
        <v>1.4095999999999999E-2</v>
      </c>
      <c r="M172" s="1">
        <v>6.0983000000000002E-2</v>
      </c>
      <c r="N172" s="1">
        <v>100.741</v>
      </c>
      <c r="O172" s="1">
        <v>0.29927399999999998</v>
      </c>
      <c r="P172" s="1">
        <v>56.838799999999999</v>
      </c>
      <c r="Q172" s="1">
        <v>3.6307800000000001</v>
      </c>
      <c r="R172" s="1">
        <v>8.9862500000000001</v>
      </c>
      <c r="S172" s="1">
        <v>1.51586</v>
      </c>
      <c r="T172" s="1">
        <v>9.80823</v>
      </c>
      <c r="U172" s="1">
        <v>0.43560300000000002</v>
      </c>
      <c r="V172" s="1">
        <v>0.61134900000000003</v>
      </c>
      <c r="W172" s="1">
        <v>2.5149599999999999</v>
      </c>
      <c r="X172" s="1">
        <v>-197.13</v>
      </c>
      <c r="Y172" s="1">
        <v>33.273600000000002</v>
      </c>
      <c r="Z172" s="1">
        <v>17.607600000000001</v>
      </c>
      <c r="AA172" s="30">
        <v>44602.998495370397</v>
      </c>
      <c r="AB172" s="31">
        <v>44602.998495370397</v>
      </c>
    </row>
    <row r="173" spans="1:28" x14ac:dyDescent="0.25">
      <c r="A173" t="s">
        <v>124</v>
      </c>
      <c r="B173" s="1">
        <v>54.750999999999998</v>
      </c>
      <c r="C173" s="1">
        <v>-5.4260000000000003E-2</v>
      </c>
      <c r="D173" s="1">
        <v>0.52071500000000004</v>
      </c>
      <c r="E173" s="1">
        <v>0.21168000000000001</v>
      </c>
      <c r="F173" s="1">
        <v>3.36009</v>
      </c>
      <c r="G173" s="1">
        <v>9.8941000000000001E-2</v>
      </c>
      <c r="H173" s="1">
        <v>16.249700000000001</v>
      </c>
      <c r="I173" s="1">
        <v>25.180700000000002</v>
      </c>
      <c r="J173" s="1">
        <v>0.22217000000000001</v>
      </c>
      <c r="K173" s="1">
        <v>3.1159999999999998E-3</v>
      </c>
      <c r="L173" s="1">
        <v>1.3733E-2</v>
      </c>
      <c r="M173" s="1">
        <v>6.5946000000000005E-2</v>
      </c>
      <c r="N173" s="1">
        <v>100.624</v>
      </c>
      <c r="O173" s="1">
        <v>0.29965900000000001</v>
      </c>
      <c r="P173" s="1">
        <v>-52.984999999999999</v>
      </c>
      <c r="Q173" s="1">
        <v>4.2764199999999999</v>
      </c>
      <c r="R173" s="1">
        <v>7.1162200000000002</v>
      </c>
      <c r="S173" s="1">
        <v>1.48899</v>
      </c>
      <c r="T173" s="1">
        <v>9.84877</v>
      </c>
      <c r="U173" s="1">
        <v>0.436361</v>
      </c>
      <c r="V173" s="1">
        <v>0.60972099999999996</v>
      </c>
      <c r="W173" s="1">
        <v>2.69801</v>
      </c>
      <c r="X173" s="1">
        <v>147.804</v>
      </c>
      <c r="Y173" s="1">
        <v>34.441699999999997</v>
      </c>
      <c r="Z173" s="1">
        <v>16.160699999999999</v>
      </c>
      <c r="AA173" s="30">
        <v>44603.002187500002</v>
      </c>
      <c r="AB173" s="31">
        <v>44603.002187500002</v>
      </c>
    </row>
    <row r="174" spans="1:28" x14ac:dyDescent="0.25">
      <c r="A174" t="s">
        <v>124</v>
      </c>
      <c r="B174" s="1">
        <v>54.9741</v>
      </c>
      <c r="C174" s="1">
        <v>5.1223999999999999E-2</v>
      </c>
      <c r="D174" s="1">
        <v>0.51391900000000001</v>
      </c>
      <c r="E174" s="1">
        <v>0.23503499999999999</v>
      </c>
      <c r="F174" s="1">
        <v>3.3805999999999998</v>
      </c>
      <c r="G174" s="1">
        <v>0.111359</v>
      </c>
      <c r="H174" s="1">
        <v>16.264600000000002</v>
      </c>
      <c r="I174" s="1">
        <v>25.419499999999999</v>
      </c>
      <c r="J174" s="1">
        <v>0.22000400000000001</v>
      </c>
      <c r="K174" s="1">
        <v>7.7720000000000003E-3</v>
      </c>
      <c r="L174" s="1">
        <v>6.2459999999999998E-3</v>
      </c>
      <c r="M174" s="1">
        <v>4.8280999999999998E-2</v>
      </c>
      <c r="N174" s="1">
        <v>101.233</v>
      </c>
      <c r="O174" s="1">
        <v>0.29878500000000002</v>
      </c>
      <c r="P174" s="1">
        <v>56.574199999999998</v>
      </c>
      <c r="Q174" s="1">
        <v>4.2995299999999999</v>
      </c>
      <c r="R174" s="1">
        <v>6.4893200000000002</v>
      </c>
      <c r="S174" s="1">
        <v>1.4805699999999999</v>
      </c>
      <c r="T174" s="1">
        <v>8.7787500000000005</v>
      </c>
      <c r="U174" s="1">
        <v>0.43603799999999998</v>
      </c>
      <c r="V174" s="1">
        <v>0.60661500000000002</v>
      </c>
      <c r="W174" s="1">
        <v>2.70329</v>
      </c>
      <c r="X174" s="1">
        <v>58.012500000000003</v>
      </c>
      <c r="Y174" s="1">
        <v>77.266599999999997</v>
      </c>
      <c r="Z174" s="1">
        <v>22.283899999999999</v>
      </c>
      <c r="AA174" s="30">
        <v>44603.005995370397</v>
      </c>
      <c r="AB174" s="31">
        <v>44603.005995370397</v>
      </c>
    </row>
    <row r="175" spans="1:28" x14ac:dyDescent="0.25">
      <c r="A175" t="s">
        <v>124</v>
      </c>
      <c r="B175" s="1">
        <v>55.116100000000003</v>
      </c>
      <c r="C175" s="1">
        <v>2.1472999999999999E-2</v>
      </c>
      <c r="D175" s="1">
        <v>0.57121200000000005</v>
      </c>
      <c r="E175" s="1">
        <v>0.21607799999999999</v>
      </c>
      <c r="F175" s="1">
        <v>3.2989000000000002</v>
      </c>
      <c r="G175" s="1">
        <v>0.11924</v>
      </c>
      <c r="H175" s="1">
        <v>16.207100000000001</v>
      </c>
      <c r="I175" s="1">
        <v>25.220400000000001</v>
      </c>
      <c r="J175" s="1">
        <v>0.21892700000000001</v>
      </c>
      <c r="K175" s="1">
        <v>-7.0699999999999999E-3</v>
      </c>
      <c r="L175" s="1">
        <v>5.5139999999999998E-3</v>
      </c>
      <c r="M175" s="1">
        <v>5.5710000000000003E-2</v>
      </c>
      <c r="N175" s="1">
        <v>101.044</v>
      </c>
      <c r="O175" s="1">
        <v>0.29861300000000002</v>
      </c>
      <c r="P175" s="1">
        <v>139.13800000000001</v>
      </c>
      <c r="Q175" s="1">
        <v>4.01431</v>
      </c>
      <c r="R175" s="1">
        <v>7.0925099999999999</v>
      </c>
      <c r="S175" s="1">
        <v>1.49698</v>
      </c>
      <c r="T175" s="1">
        <v>8.0275099999999995</v>
      </c>
      <c r="U175" s="1">
        <v>0.437338</v>
      </c>
      <c r="V175" s="1">
        <v>0.60931900000000006</v>
      </c>
      <c r="W175" s="1">
        <v>2.6951299999999998</v>
      </c>
      <c r="X175" s="1">
        <v>-63.191000000000003</v>
      </c>
      <c r="Y175" s="1">
        <v>87.697599999999994</v>
      </c>
      <c r="Z175" s="1">
        <v>19.112300000000001</v>
      </c>
      <c r="AA175" s="30">
        <v>44603.009826388901</v>
      </c>
      <c r="AB175" s="31">
        <v>44603.009826388901</v>
      </c>
    </row>
    <row r="176" spans="1:28" x14ac:dyDescent="0.25">
      <c r="A176" s="3" t="s">
        <v>104</v>
      </c>
      <c r="B176" s="5">
        <v>54.872233333333334</v>
      </c>
      <c r="C176" s="5">
        <v>1.5714999999999996E-2</v>
      </c>
      <c r="D176" s="5">
        <v>0.55075666666666667</v>
      </c>
      <c r="E176" s="5">
        <v>0.43928049999999996</v>
      </c>
      <c r="F176" s="5">
        <v>3.4694050000000001</v>
      </c>
      <c r="G176" s="5">
        <v>0.10999000000000002</v>
      </c>
      <c r="H176" s="5">
        <v>16.063683333333334</v>
      </c>
      <c r="I176" s="5">
        <v>25.086349999999999</v>
      </c>
      <c r="J176" s="5">
        <v>0.25968483333333336</v>
      </c>
      <c r="K176" s="5">
        <v>-8.6683333333333317E-4</v>
      </c>
      <c r="L176" s="5">
        <v>8.6561666666666679E-3</v>
      </c>
      <c r="M176" s="5">
        <v>5.6592499999999997E-2</v>
      </c>
      <c r="N176" s="5">
        <v>100.93148050000001</v>
      </c>
      <c r="O176" s="5">
        <v>0.29927183333333335</v>
      </c>
      <c r="P176" s="5">
        <v>25.385866666666669</v>
      </c>
      <c r="Q176" s="5">
        <v>4.769238333333333</v>
      </c>
      <c r="R176" s="5">
        <v>5.718166666666666</v>
      </c>
      <c r="S176" s="5">
        <v>1.4608566666666667</v>
      </c>
      <c r="T176" s="5">
        <v>8.9518166666666676</v>
      </c>
      <c r="U176" s="5">
        <v>0.43958750000000002</v>
      </c>
      <c r="V176" s="5">
        <v>0.61068483333333334</v>
      </c>
      <c r="W176" s="5">
        <v>2.4954099999999997</v>
      </c>
      <c r="X176" s="5">
        <v>-4.9859333333333327</v>
      </c>
      <c r="Y176" s="5">
        <v>84.547250000000005</v>
      </c>
      <c r="Z176" s="5">
        <v>19.0884</v>
      </c>
      <c r="AA176" s="30"/>
      <c r="AB176" s="31"/>
    </row>
    <row r="177" spans="1:28" x14ac:dyDescent="0.25">
      <c r="A177" s="32" t="s">
        <v>105</v>
      </c>
      <c r="B177" s="13">
        <v>0.28161082878484744</v>
      </c>
      <c r="C177" s="13">
        <v>4.2148158132948109E-2</v>
      </c>
      <c r="D177" s="13">
        <v>0.20424191527423771</v>
      </c>
      <c r="E177" s="13">
        <v>0.39532468637132107</v>
      </c>
      <c r="F177" s="13">
        <v>0.22203477946408912</v>
      </c>
      <c r="G177" s="13">
        <v>7.7724291355191315E-3</v>
      </c>
      <c r="H177" s="13">
        <v>0.3196952633194447</v>
      </c>
      <c r="I177" s="13">
        <v>0.25585286624672898</v>
      </c>
      <c r="J177" s="13">
        <v>8.3743773578331571E-2</v>
      </c>
      <c r="K177" s="13">
        <v>8.0270071304454575E-3</v>
      </c>
      <c r="L177" s="13">
        <v>4.4234543596856774E-3</v>
      </c>
      <c r="M177" s="13">
        <v>6.7776612669858344E-3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30"/>
      <c r="AB177" s="31"/>
    </row>
    <row r="178" spans="1:28" x14ac:dyDescent="0.25">
      <c r="A178" s="33" t="s">
        <v>106</v>
      </c>
      <c r="B178" s="18">
        <v>0.16421713868761112</v>
      </c>
      <c r="C178" s="18">
        <v>3.989388946666666E-3</v>
      </c>
      <c r="D178" s="18">
        <v>2.6266898070055555E-2</v>
      </c>
      <c r="E178" s="18">
        <v>2.5118791124166661E-2</v>
      </c>
      <c r="F178" s="18">
        <v>5.0683034236166671E-2</v>
      </c>
      <c r="G178" s="18">
        <v>9.846103151666669E-3</v>
      </c>
      <c r="H178" s="18">
        <v>7.0613943972916676E-2</v>
      </c>
      <c r="I178" s="18">
        <v>0.15319853468691666</v>
      </c>
      <c r="J178" s="18">
        <v>6.4802012994833336E-3</v>
      </c>
      <c r="K178" s="18">
        <v>4.3219732111111102E-5</v>
      </c>
      <c r="L178" s="18">
        <v>7.3185508720833344E-3</v>
      </c>
      <c r="M178" s="18">
        <v>1.0802602770000001E-2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30"/>
      <c r="AB178" s="31"/>
    </row>
    <row r="179" spans="1:28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30"/>
      <c r="AB179" s="31"/>
    </row>
    <row r="180" spans="1:28" x14ac:dyDescent="0.25">
      <c r="A180" t="s">
        <v>130</v>
      </c>
      <c r="B180" s="1">
        <v>54.886600000000001</v>
      </c>
      <c r="C180" s="1">
        <v>1.9147999999999998E-2</v>
      </c>
      <c r="D180" s="1">
        <v>0.64083500000000004</v>
      </c>
      <c r="E180" s="1">
        <v>1.00949</v>
      </c>
      <c r="F180" s="1">
        <v>3.1536</v>
      </c>
      <c r="G180" s="1">
        <v>7.9504000000000005E-2</v>
      </c>
      <c r="H180" s="1">
        <v>15.9931</v>
      </c>
      <c r="I180" s="1">
        <v>24.721599999999999</v>
      </c>
      <c r="J180" s="1">
        <v>0.40002199999999999</v>
      </c>
      <c r="K180" s="1">
        <v>1.573E-3</v>
      </c>
      <c r="L180" s="1">
        <v>1.0952E-2</v>
      </c>
      <c r="M180" s="1">
        <v>6.2633999999999995E-2</v>
      </c>
      <c r="N180" s="1">
        <v>100.979</v>
      </c>
      <c r="O180" s="1">
        <v>0.299375</v>
      </c>
      <c r="P180" s="1">
        <v>149.054</v>
      </c>
      <c r="Q180" s="1">
        <v>3.7140499999999999</v>
      </c>
      <c r="R180" s="1">
        <v>1.80185</v>
      </c>
      <c r="S180" s="1">
        <v>1.52441</v>
      </c>
      <c r="T180" s="1">
        <v>11.974399999999999</v>
      </c>
      <c r="U180" s="1">
        <v>0.44126100000000001</v>
      </c>
      <c r="V180" s="1">
        <v>0.61526000000000003</v>
      </c>
      <c r="W180" s="1">
        <v>1.7124200000000001</v>
      </c>
      <c r="X180" s="1">
        <v>279.86</v>
      </c>
      <c r="Y180" s="1">
        <v>44.066600000000001</v>
      </c>
      <c r="Z180" s="1">
        <v>17.232500000000002</v>
      </c>
      <c r="AA180" s="30">
        <v>44603.0136458333</v>
      </c>
      <c r="AB180" s="31">
        <v>44603.0136458333</v>
      </c>
    </row>
    <row r="181" spans="1:28" x14ac:dyDescent="0.25">
      <c r="A181" t="s">
        <v>130</v>
      </c>
      <c r="B181" s="1">
        <v>54.692300000000003</v>
      </c>
      <c r="C181" s="1">
        <v>-1.299E-2</v>
      </c>
      <c r="D181" s="1">
        <v>0.71963500000000002</v>
      </c>
      <c r="E181" s="1">
        <v>1.2678799999999999</v>
      </c>
      <c r="F181" s="1">
        <v>3.04799</v>
      </c>
      <c r="G181" s="1">
        <v>8.5415000000000005E-2</v>
      </c>
      <c r="H181" s="1">
        <v>15.8733</v>
      </c>
      <c r="I181" s="1">
        <v>24.7669</v>
      </c>
      <c r="J181" s="1">
        <v>0.51748300000000003</v>
      </c>
      <c r="K181" s="1">
        <v>-2.1800000000000001E-3</v>
      </c>
      <c r="L181" s="1">
        <v>1.632E-3</v>
      </c>
      <c r="M181" s="1">
        <v>2.7224999999999999E-2</v>
      </c>
      <c r="N181" s="1">
        <v>100.985</v>
      </c>
      <c r="O181" s="1">
        <v>0.29961700000000002</v>
      </c>
      <c r="P181" s="1">
        <v>-216.79</v>
      </c>
      <c r="Q181" s="1">
        <v>3.4214600000000002</v>
      </c>
      <c r="R181" s="1">
        <v>1.50081</v>
      </c>
      <c r="S181" s="1">
        <v>1.5711299999999999</v>
      </c>
      <c r="T181" s="1">
        <v>11.1182</v>
      </c>
      <c r="U181" s="1">
        <v>0.44218600000000002</v>
      </c>
      <c r="V181" s="1">
        <v>0.61421999999999999</v>
      </c>
      <c r="W181" s="1">
        <v>1.4476599999999999</v>
      </c>
      <c r="X181" s="1">
        <v>-208.05</v>
      </c>
      <c r="Y181" s="1">
        <v>289.75200000000001</v>
      </c>
      <c r="Z181" s="1">
        <v>39.676600000000001</v>
      </c>
      <c r="AA181" s="30">
        <v>44603.017430555599</v>
      </c>
      <c r="AB181" s="31">
        <v>44603.017430555599</v>
      </c>
    </row>
    <row r="182" spans="1:28" x14ac:dyDescent="0.25">
      <c r="A182" t="s">
        <v>130</v>
      </c>
      <c r="B182" s="1">
        <v>55.020400000000002</v>
      </c>
      <c r="C182" s="1">
        <v>1.9453000000000002E-2</v>
      </c>
      <c r="D182" s="1">
        <v>0.23105600000000001</v>
      </c>
      <c r="E182" s="1">
        <v>0.25254799999999999</v>
      </c>
      <c r="F182" s="1">
        <v>3.87215</v>
      </c>
      <c r="G182" s="1">
        <v>0.122521</v>
      </c>
      <c r="H182" s="1">
        <v>16.003900000000002</v>
      </c>
      <c r="I182" s="1">
        <v>25.052299999999999</v>
      </c>
      <c r="J182" s="1">
        <v>0.15299399999999999</v>
      </c>
      <c r="K182" s="1">
        <v>-7.6000000000000004E-4</v>
      </c>
      <c r="L182" s="1">
        <v>8.4119999999999993E-3</v>
      </c>
      <c r="M182" s="1">
        <v>6.4390000000000003E-2</v>
      </c>
      <c r="N182" s="1">
        <v>100.79900000000001</v>
      </c>
      <c r="O182" s="1">
        <v>0.29867899999999997</v>
      </c>
      <c r="P182" s="1">
        <v>145.16900000000001</v>
      </c>
      <c r="Q182" s="1">
        <v>7.8748399999999998</v>
      </c>
      <c r="R182" s="1">
        <v>6.0557800000000004</v>
      </c>
      <c r="S182" s="1">
        <v>1.37815</v>
      </c>
      <c r="T182" s="1">
        <v>8.0900999999999996</v>
      </c>
      <c r="U182" s="1">
        <v>0.440527</v>
      </c>
      <c r="V182" s="1">
        <v>0.61060700000000001</v>
      </c>
      <c r="W182" s="1">
        <v>3.5960399999999999</v>
      </c>
      <c r="X182" s="1">
        <v>-606.39</v>
      </c>
      <c r="Y182" s="1">
        <v>57.676200000000001</v>
      </c>
      <c r="Z182" s="1">
        <v>16.543399999999998</v>
      </c>
      <c r="AA182" s="30">
        <v>44603.021203703698</v>
      </c>
      <c r="AB182" s="31">
        <v>44603.021203703698</v>
      </c>
    </row>
    <row r="183" spans="1:28" x14ac:dyDescent="0.25">
      <c r="A183" t="s">
        <v>130</v>
      </c>
      <c r="B183" s="1">
        <v>55.146799999999999</v>
      </c>
      <c r="C183" s="1">
        <v>4.3049999999999998E-2</v>
      </c>
      <c r="D183" s="1">
        <v>0.59701800000000005</v>
      </c>
      <c r="E183" s="1">
        <v>0.27443000000000001</v>
      </c>
      <c r="F183" s="1">
        <v>3.41018</v>
      </c>
      <c r="G183" s="1">
        <v>0.104269</v>
      </c>
      <c r="H183" s="1">
        <v>16.242100000000001</v>
      </c>
      <c r="I183" s="1">
        <v>25.1158</v>
      </c>
      <c r="J183" s="1">
        <v>0.25473800000000002</v>
      </c>
      <c r="K183" s="1">
        <v>-5.0000000000000002E-5</v>
      </c>
      <c r="L183" s="1">
        <v>1.7000000000000001E-2</v>
      </c>
      <c r="M183" s="1">
        <v>5.5466000000000001E-2</v>
      </c>
      <c r="N183" s="1">
        <v>101.261</v>
      </c>
      <c r="O183" s="1">
        <v>0.29835299999999998</v>
      </c>
      <c r="P183" s="1">
        <v>66.154499999999999</v>
      </c>
      <c r="Q183" s="1">
        <v>3.8292700000000002</v>
      </c>
      <c r="R183" s="1">
        <v>5.5987099999999996</v>
      </c>
      <c r="S183" s="1">
        <v>1.4709000000000001</v>
      </c>
      <c r="T183" s="1">
        <v>9.2157699999999991</v>
      </c>
      <c r="U183" s="1">
        <v>0.43615500000000001</v>
      </c>
      <c r="V183" s="1">
        <v>0.60963299999999998</v>
      </c>
      <c r="W183" s="1">
        <v>2.4005200000000002</v>
      </c>
      <c r="X183" s="1">
        <v>-9399.6</v>
      </c>
      <c r="Y183" s="1">
        <v>28.328399999999998</v>
      </c>
      <c r="Z183" s="1">
        <v>19.284500000000001</v>
      </c>
      <c r="AA183" s="30">
        <v>44603.024895833303</v>
      </c>
      <c r="AB183" s="31">
        <v>44603.024895833303</v>
      </c>
    </row>
    <row r="184" spans="1:28" x14ac:dyDescent="0.25">
      <c r="A184" t="s">
        <v>130</v>
      </c>
      <c r="B184" s="1">
        <v>54.748199999999997</v>
      </c>
      <c r="C184" s="1">
        <v>3.5028999999999998E-2</v>
      </c>
      <c r="D184" s="1">
        <v>0.55097300000000005</v>
      </c>
      <c r="E184" s="1">
        <v>0.27885399999999999</v>
      </c>
      <c r="F184" s="1">
        <v>3.4876</v>
      </c>
      <c r="G184" s="1">
        <v>0.122923</v>
      </c>
      <c r="H184" s="1">
        <v>16.182600000000001</v>
      </c>
      <c r="I184" s="1">
        <v>25.145299999999999</v>
      </c>
      <c r="J184" s="1">
        <v>0.255444</v>
      </c>
      <c r="K184" s="1">
        <v>-2.1800000000000001E-3</v>
      </c>
      <c r="L184" s="1">
        <v>4.6930000000000001E-3</v>
      </c>
      <c r="M184" s="1">
        <v>4.0892999999999999E-2</v>
      </c>
      <c r="N184" s="1">
        <v>100.85</v>
      </c>
      <c r="O184" s="1">
        <v>0.29938900000000002</v>
      </c>
      <c r="P184" s="1">
        <v>82.568299999999994</v>
      </c>
      <c r="Q184" s="1">
        <v>4.1360099999999997</v>
      </c>
      <c r="R184" s="1">
        <v>5.4879100000000003</v>
      </c>
      <c r="S184" s="1">
        <v>1.4543999999999999</v>
      </c>
      <c r="T184" s="1">
        <v>7.8633100000000002</v>
      </c>
      <c r="U184" s="1">
        <v>0.43767800000000001</v>
      </c>
      <c r="V184" s="1">
        <v>0.61016099999999995</v>
      </c>
      <c r="W184" s="1">
        <v>2.3906000000000001</v>
      </c>
      <c r="X184" s="1">
        <v>-206.25</v>
      </c>
      <c r="Y184" s="1">
        <v>101.122</v>
      </c>
      <c r="Z184" s="1">
        <v>26.052199999999999</v>
      </c>
      <c r="AA184" s="30">
        <v>44603.028599537</v>
      </c>
      <c r="AB184" s="31">
        <v>44603.028599537</v>
      </c>
    </row>
    <row r="185" spans="1:28" x14ac:dyDescent="0.25">
      <c r="A185" t="s">
        <v>130</v>
      </c>
      <c r="B185" s="1">
        <v>54.7821</v>
      </c>
      <c r="C185" s="1">
        <v>1.7138E-2</v>
      </c>
      <c r="D185" s="1">
        <v>0.54617700000000002</v>
      </c>
      <c r="E185" s="1">
        <v>0.24829599999999999</v>
      </c>
      <c r="F185" s="1">
        <v>3.3355899999999998</v>
      </c>
      <c r="G185" s="1">
        <v>0.10609499999999999</v>
      </c>
      <c r="H185" s="1">
        <v>16.229600000000001</v>
      </c>
      <c r="I185" s="1">
        <v>25.3171</v>
      </c>
      <c r="J185" s="1">
        <v>0.23464399999999999</v>
      </c>
      <c r="K185" s="1">
        <v>4.9200000000000003E-4</v>
      </c>
      <c r="L185" s="1">
        <v>1.2279E-2</v>
      </c>
      <c r="M185" s="1">
        <v>6.7221000000000003E-2</v>
      </c>
      <c r="N185" s="1">
        <v>100.89700000000001</v>
      </c>
      <c r="O185" s="1">
        <v>0.299566</v>
      </c>
      <c r="P185" s="1">
        <v>169.661</v>
      </c>
      <c r="Q185" s="1">
        <v>4.1326000000000001</v>
      </c>
      <c r="R185" s="1">
        <v>6.1499800000000002</v>
      </c>
      <c r="S185" s="1">
        <v>1.48898</v>
      </c>
      <c r="T185" s="1">
        <v>9.1616400000000002</v>
      </c>
      <c r="U185" s="1">
        <v>0.43710199999999999</v>
      </c>
      <c r="V185" s="1">
        <v>0.607769</v>
      </c>
      <c r="W185" s="1">
        <v>2.5468999999999999</v>
      </c>
      <c r="X185" s="1">
        <v>925.35599999999999</v>
      </c>
      <c r="Y185" s="1">
        <v>38.0441</v>
      </c>
      <c r="Z185" s="1">
        <v>15.9961</v>
      </c>
      <c r="AA185" s="30">
        <v>44603.0324652778</v>
      </c>
      <c r="AB185" s="31">
        <v>44603.0324652778</v>
      </c>
    </row>
    <row r="186" spans="1:28" x14ac:dyDescent="0.25">
      <c r="A186" s="3" t="s">
        <v>104</v>
      </c>
      <c r="B186" s="5">
        <v>54.879400000000004</v>
      </c>
      <c r="C186" s="5">
        <v>2.0138E-2</v>
      </c>
      <c r="D186" s="5">
        <v>0.54761566666666672</v>
      </c>
      <c r="E186" s="5">
        <v>0.55524966666666664</v>
      </c>
      <c r="F186" s="5">
        <v>3.3845183333333329</v>
      </c>
      <c r="G186" s="5">
        <v>0.1034545</v>
      </c>
      <c r="H186" s="5">
        <v>16.087433333333337</v>
      </c>
      <c r="I186" s="5">
        <v>25.019833333333334</v>
      </c>
      <c r="J186" s="5">
        <v>0.30255416666666668</v>
      </c>
      <c r="K186" s="5">
        <v>-5.1750000000000006E-4</v>
      </c>
      <c r="L186" s="5">
        <v>9.1613333333333338E-3</v>
      </c>
      <c r="M186" s="5">
        <v>5.2971500000000005E-2</v>
      </c>
      <c r="N186" s="5">
        <v>100.96181233333334</v>
      </c>
      <c r="O186" s="5">
        <v>0.2991631666666667</v>
      </c>
      <c r="P186" s="5">
        <v>65.969466666666676</v>
      </c>
      <c r="Q186" s="5">
        <v>4.5180383333333332</v>
      </c>
      <c r="R186" s="5">
        <v>4.4325066666666659</v>
      </c>
      <c r="S186" s="5">
        <v>1.4813283333333331</v>
      </c>
      <c r="T186" s="5">
        <v>9.5705699999999982</v>
      </c>
      <c r="U186" s="5">
        <v>0.43915149999999997</v>
      </c>
      <c r="V186" s="5">
        <v>0.61127500000000001</v>
      </c>
      <c r="W186" s="5">
        <v>2.3490233333333332</v>
      </c>
      <c r="X186" s="5">
        <v>-1535.8456666666668</v>
      </c>
      <c r="Y186" s="5">
        <v>93.164883333333322</v>
      </c>
      <c r="Z186" s="5">
        <v>22.464216666666669</v>
      </c>
      <c r="AA186" s="30"/>
      <c r="AB186" s="31"/>
    </row>
    <row r="187" spans="1:28" x14ac:dyDescent="0.25">
      <c r="A187" s="32" t="s">
        <v>105</v>
      </c>
      <c r="B187" s="13">
        <v>0.15975123369372338</v>
      </c>
      <c r="C187" s="13">
        <v>1.7581312683263062E-2</v>
      </c>
      <c r="D187" s="13">
        <v>0.15326689667338095</v>
      </c>
      <c r="E187" s="13">
        <v>0.41938037122945498</v>
      </c>
      <c r="F187" s="13">
        <v>0.26395630038680434</v>
      </c>
      <c r="G187" s="13">
        <v>1.6579302234513149E-2</v>
      </c>
      <c r="H187" s="13">
        <v>0.13839527528865381</v>
      </c>
      <c r="I187" s="13">
        <v>0.21106532690667673</v>
      </c>
      <c r="J187" s="13">
        <v>0.1205405669756268</v>
      </c>
      <c r="K187" s="13">
        <v>1.3659218803918961E-3</v>
      </c>
      <c r="L187" s="13">
        <v>5.0264200536321614E-3</v>
      </c>
      <c r="M187" s="13">
        <v>1.4386273860292412E-2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30"/>
      <c r="AB187" s="31"/>
    </row>
    <row r="188" spans="1:28" x14ac:dyDescent="0.25">
      <c r="A188" s="33" t="s">
        <v>106</v>
      </c>
      <c r="B188" s="18">
        <v>0.16417895088766671</v>
      </c>
      <c r="C188" s="18">
        <v>1.3284931197333334E-2</v>
      </c>
      <c r="D188" s="18">
        <v>2.4741485739338889E-2</v>
      </c>
      <c r="E188" s="18">
        <v>2.461147849164444E-2</v>
      </c>
      <c r="F188" s="18">
        <v>5.0135829018527762E-2</v>
      </c>
      <c r="G188" s="18">
        <v>9.9011853406499976E-3</v>
      </c>
      <c r="H188" s="18">
        <v>7.0648204794833344E-2</v>
      </c>
      <c r="I188" s="18">
        <v>0.15293998620833335</v>
      </c>
      <c r="J188" s="18">
        <v>7.1070679709722218E-3</v>
      </c>
      <c r="K188" s="18">
        <v>7.9480013250000023E-3</v>
      </c>
      <c r="L188" s="18">
        <v>8.5351455117777773E-3</v>
      </c>
      <c r="M188" s="18">
        <v>1.1899632531583335E-2</v>
      </c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30"/>
      <c r="AB188" s="31"/>
    </row>
    <row r="189" spans="1:28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30"/>
      <c r="AB189" s="31"/>
    </row>
    <row r="190" spans="1:28" x14ac:dyDescent="0.25">
      <c r="A190" t="s">
        <v>137</v>
      </c>
      <c r="B190" s="1">
        <v>54.994399999999999</v>
      </c>
      <c r="C190" s="1">
        <v>4.0152E-2</v>
      </c>
      <c r="D190" s="1">
        <v>0.62112100000000003</v>
      </c>
      <c r="E190" s="1">
        <v>0.37312099999999998</v>
      </c>
      <c r="F190" s="1">
        <v>3.47715</v>
      </c>
      <c r="G190" s="1">
        <v>0.102253</v>
      </c>
      <c r="H190" s="1">
        <v>16.049199999999999</v>
      </c>
      <c r="I190" s="1">
        <v>24.979500000000002</v>
      </c>
      <c r="J190" s="1">
        <v>0.28645500000000002</v>
      </c>
      <c r="K190" s="1">
        <v>-3.8000000000000002E-4</v>
      </c>
      <c r="L190" s="1">
        <v>1.392E-2</v>
      </c>
      <c r="M190" s="1">
        <v>4.6849000000000002E-2</v>
      </c>
      <c r="N190" s="1">
        <v>100.98399999999999</v>
      </c>
      <c r="O190" s="1">
        <v>0.29863000000000001</v>
      </c>
      <c r="P190" s="1">
        <v>71.548100000000005</v>
      </c>
      <c r="Q190" s="1">
        <v>3.7983699999999998</v>
      </c>
      <c r="R190" s="1">
        <v>4.2256499999999999</v>
      </c>
      <c r="S190" s="1">
        <v>1.4513799999999999</v>
      </c>
      <c r="T190" s="1">
        <v>9.2899600000000007</v>
      </c>
      <c r="U190" s="1">
        <v>0.43954199999999999</v>
      </c>
      <c r="V190" s="1">
        <v>0.611425</v>
      </c>
      <c r="W190" s="1">
        <v>2.2104499999999998</v>
      </c>
      <c r="X190" s="1">
        <v>-1250.7</v>
      </c>
      <c r="Y190" s="1">
        <v>34.052999999999997</v>
      </c>
      <c r="Z190" s="1">
        <v>22.6433</v>
      </c>
      <c r="AA190" s="30">
        <v>44603.036307870403</v>
      </c>
      <c r="AB190" s="31">
        <v>44603.036307870403</v>
      </c>
    </row>
    <row r="191" spans="1:28" x14ac:dyDescent="0.25">
      <c r="A191" t="s">
        <v>137</v>
      </c>
      <c r="B191" s="1">
        <v>54.938899999999997</v>
      </c>
      <c r="C191" s="1">
        <v>-5.321E-2</v>
      </c>
      <c r="D191" s="1">
        <v>0.75593299999999997</v>
      </c>
      <c r="E191" s="1">
        <v>0.50587499999999996</v>
      </c>
      <c r="F191" s="1">
        <v>3.1367699999999998</v>
      </c>
      <c r="G191" s="1">
        <v>0.10327</v>
      </c>
      <c r="H191" s="1">
        <v>16.145299999999999</v>
      </c>
      <c r="I191" s="1">
        <v>24.7882</v>
      </c>
      <c r="J191" s="1">
        <v>0.335758</v>
      </c>
      <c r="K191" s="1">
        <v>3.2659999999999998E-3</v>
      </c>
      <c r="L191" s="1">
        <v>1.6832E-2</v>
      </c>
      <c r="M191" s="1">
        <v>7.8731999999999996E-2</v>
      </c>
      <c r="N191" s="1">
        <v>100.756</v>
      </c>
      <c r="O191" s="1">
        <v>0.29894399999999999</v>
      </c>
      <c r="P191" s="1">
        <v>-51.65</v>
      </c>
      <c r="Q191" s="1">
        <v>3.2811400000000002</v>
      </c>
      <c r="R191" s="1">
        <v>3.2153200000000002</v>
      </c>
      <c r="S191" s="1">
        <v>1.5477700000000001</v>
      </c>
      <c r="T191" s="1">
        <v>9.0595999999999997</v>
      </c>
      <c r="U191" s="1">
        <v>0.437554</v>
      </c>
      <c r="V191" s="1">
        <v>0.61356599999999994</v>
      </c>
      <c r="W191" s="1">
        <v>1.9483900000000001</v>
      </c>
      <c r="X191" s="1">
        <v>137.673</v>
      </c>
      <c r="Y191" s="1">
        <v>28.802199999999999</v>
      </c>
      <c r="Z191" s="1">
        <v>13.264099999999999</v>
      </c>
      <c r="AA191" s="30">
        <v>44603.040046296301</v>
      </c>
      <c r="AB191" s="31">
        <v>44603.040046296301</v>
      </c>
    </row>
    <row r="192" spans="1:28" x14ac:dyDescent="0.25">
      <c r="A192" t="s">
        <v>137</v>
      </c>
      <c r="B192" s="1">
        <v>55.201999999999998</v>
      </c>
      <c r="C192" s="1">
        <v>3.1718000000000003E-2</v>
      </c>
      <c r="D192" s="1">
        <v>0.56379999999999997</v>
      </c>
      <c r="E192" s="1">
        <v>0.33396799999999999</v>
      </c>
      <c r="F192" s="1">
        <v>3.1643300000000001</v>
      </c>
      <c r="G192" s="1">
        <v>9.9824999999999997E-2</v>
      </c>
      <c r="H192" s="1">
        <v>16.246200000000002</v>
      </c>
      <c r="I192" s="1">
        <v>24.7987</v>
      </c>
      <c r="J192" s="1">
        <v>0.26466000000000001</v>
      </c>
      <c r="K192" s="1">
        <v>-1.193E-2</v>
      </c>
      <c r="L192" s="1">
        <v>1.2425E-2</v>
      </c>
      <c r="M192" s="1">
        <v>6.2691999999999998E-2</v>
      </c>
      <c r="N192" s="1">
        <v>100.768</v>
      </c>
      <c r="O192" s="1">
        <v>0.29797899999999999</v>
      </c>
      <c r="P192" s="1">
        <v>87.081699999999998</v>
      </c>
      <c r="Q192" s="1">
        <v>4.0520300000000002</v>
      </c>
      <c r="R192" s="1">
        <v>4.6985400000000004</v>
      </c>
      <c r="S192" s="1">
        <v>1.53179</v>
      </c>
      <c r="T192" s="1">
        <v>9.5123999999999995</v>
      </c>
      <c r="U192" s="1">
        <v>0.435946</v>
      </c>
      <c r="V192" s="1">
        <v>0.61400399999999999</v>
      </c>
      <c r="W192" s="1">
        <v>2.3372999999999999</v>
      </c>
      <c r="X192" s="1">
        <v>-37.488999999999997</v>
      </c>
      <c r="Y192" s="1">
        <v>38.7012</v>
      </c>
      <c r="Z192" s="1">
        <v>16.652899999999999</v>
      </c>
      <c r="AA192" s="30">
        <v>44603.043784722198</v>
      </c>
      <c r="AB192" s="31">
        <v>44603.043784722198</v>
      </c>
    </row>
    <row r="193" spans="1:28" x14ac:dyDescent="0.25">
      <c r="A193" t="s">
        <v>137</v>
      </c>
      <c r="B193" s="1">
        <v>55.132300000000001</v>
      </c>
      <c r="C193" s="1">
        <v>1.555E-3</v>
      </c>
      <c r="D193" s="1">
        <v>0.46763500000000002</v>
      </c>
      <c r="E193" s="1">
        <v>0.17623900000000001</v>
      </c>
      <c r="F193" s="1">
        <v>3.2181299999999999</v>
      </c>
      <c r="G193" s="1">
        <v>0.11837</v>
      </c>
      <c r="H193" s="1">
        <v>16.357900000000001</v>
      </c>
      <c r="I193" s="1">
        <v>25.6617</v>
      </c>
      <c r="J193" s="1">
        <v>0.20097000000000001</v>
      </c>
      <c r="K193" s="1">
        <v>-6.1900000000000002E-3</v>
      </c>
      <c r="L193" s="1">
        <v>2.5953E-2</v>
      </c>
      <c r="M193" s="1">
        <v>6.2981999999999996E-2</v>
      </c>
      <c r="N193" s="1">
        <v>101.41800000000001</v>
      </c>
      <c r="O193" s="1">
        <v>0.298321</v>
      </c>
      <c r="P193" s="1">
        <v>1764.44</v>
      </c>
      <c r="Q193" s="1">
        <v>4.5370400000000002</v>
      </c>
      <c r="R193" s="1">
        <v>8.5556800000000006</v>
      </c>
      <c r="S193" s="1">
        <v>1.5162</v>
      </c>
      <c r="T193" s="1">
        <v>8.1851800000000008</v>
      </c>
      <c r="U193" s="1">
        <v>0.43471900000000002</v>
      </c>
      <c r="V193" s="1">
        <v>0.60287800000000002</v>
      </c>
      <c r="W193" s="1">
        <v>2.84917</v>
      </c>
      <c r="X193" s="1">
        <v>-71.734999999999999</v>
      </c>
      <c r="Y193" s="1">
        <v>18.9895</v>
      </c>
      <c r="Z193" s="1">
        <v>16.905100000000001</v>
      </c>
      <c r="AA193" s="30">
        <v>44603.047557870399</v>
      </c>
      <c r="AB193" s="31">
        <v>44603.047557870399</v>
      </c>
    </row>
    <row r="194" spans="1:28" x14ac:dyDescent="0.25">
      <c r="A194" t="s">
        <v>137</v>
      </c>
      <c r="B194" s="1">
        <v>54.733899999999998</v>
      </c>
      <c r="C194" s="1">
        <v>2.2699999999999999E-4</v>
      </c>
      <c r="D194" s="1">
        <v>0.55053300000000005</v>
      </c>
      <c r="E194" s="1">
        <v>0.16592299999999999</v>
      </c>
      <c r="F194" s="1">
        <v>3.11564</v>
      </c>
      <c r="G194" s="1">
        <v>8.5407999999999998E-2</v>
      </c>
      <c r="H194" s="1">
        <v>16.3947</v>
      </c>
      <c r="I194" s="1">
        <v>25.089200000000002</v>
      </c>
      <c r="J194" s="1">
        <v>0.19857900000000001</v>
      </c>
      <c r="K194" s="1">
        <v>9.6019999999999994E-3</v>
      </c>
      <c r="L194" s="1">
        <v>1.9088000000000001E-2</v>
      </c>
      <c r="M194" s="1">
        <v>5.0569000000000003E-2</v>
      </c>
      <c r="N194" s="1">
        <v>100.413</v>
      </c>
      <c r="O194" s="1">
        <v>0.29940600000000001</v>
      </c>
      <c r="P194" s="1">
        <v>12356.1</v>
      </c>
      <c r="Q194" s="1">
        <v>4.1497700000000002</v>
      </c>
      <c r="R194" s="1">
        <v>9.0613399999999995</v>
      </c>
      <c r="S194" s="1">
        <v>1.54948</v>
      </c>
      <c r="T194" s="1">
        <v>11.1092</v>
      </c>
      <c r="U194" s="1">
        <v>0.43383699999999997</v>
      </c>
      <c r="V194" s="1">
        <v>0.61063500000000004</v>
      </c>
      <c r="W194" s="1">
        <v>2.9727999999999999</v>
      </c>
      <c r="X194" s="1">
        <v>47.831699999999998</v>
      </c>
      <c r="Y194" s="1">
        <v>24.845199999999998</v>
      </c>
      <c r="Z194" s="1">
        <v>20.9664</v>
      </c>
      <c r="AA194" s="30">
        <v>44603.051342592596</v>
      </c>
      <c r="AB194" s="31">
        <v>44603.051342592596</v>
      </c>
    </row>
    <row r="195" spans="1:28" x14ac:dyDescent="0.25">
      <c r="A195" t="s">
        <v>137</v>
      </c>
      <c r="B195" s="1">
        <v>54.5505</v>
      </c>
      <c r="C195" s="1">
        <v>-2.6800000000000001E-2</v>
      </c>
      <c r="D195" s="1">
        <v>0.45295800000000003</v>
      </c>
      <c r="E195" s="1">
        <v>6.4239000000000004E-2</v>
      </c>
      <c r="F195" s="1">
        <v>4.1408399999999999</v>
      </c>
      <c r="G195" s="1">
        <v>0.13539499999999999</v>
      </c>
      <c r="H195" s="1">
        <v>15.8828</v>
      </c>
      <c r="I195" s="1">
        <v>25.108499999999999</v>
      </c>
      <c r="J195" s="1">
        <v>0.14707600000000001</v>
      </c>
      <c r="K195" s="1">
        <v>4.5319999999999996E-3</v>
      </c>
      <c r="L195" s="1">
        <v>1.3117E-2</v>
      </c>
      <c r="M195" s="1">
        <v>3.9660000000000001E-2</v>
      </c>
      <c r="N195" s="1">
        <v>100.51300000000001</v>
      </c>
      <c r="O195" s="1">
        <v>0.29990499999999998</v>
      </c>
      <c r="P195" s="1">
        <v>-105.39</v>
      </c>
      <c r="Q195" s="1">
        <v>4.6538899999999996</v>
      </c>
      <c r="R195" s="1">
        <v>22.749199999999998</v>
      </c>
      <c r="S195" s="1">
        <v>1.3246599999999999</v>
      </c>
      <c r="T195" s="1">
        <v>7.3634700000000004</v>
      </c>
      <c r="U195" s="1">
        <v>0.44239499999999998</v>
      </c>
      <c r="V195" s="1">
        <v>0.60957700000000004</v>
      </c>
      <c r="W195" s="1">
        <v>3.7484600000000001</v>
      </c>
      <c r="X195" s="1">
        <v>102.099</v>
      </c>
      <c r="Y195" s="1">
        <v>37.148499999999999</v>
      </c>
      <c r="Z195" s="1">
        <v>26.590900000000001</v>
      </c>
      <c r="AA195" s="30">
        <v>44603.0551388889</v>
      </c>
      <c r="AB195" s="31">
        <v>44603.0551388889</v>
      </c>
    </row>
    <row r="196" spans="1:28" x14ac:dyDescent="0.25">
      <c r="A196" s="3" t="s">
        <v>104</v>
      </c>
      <c r="B196" s="5">
        <v>54.925333333333334</v>
      </c>
      <c r="C196" s="5">
        <v>-1.059666666666666E-3</v>
      </c>
      <c r="D196" s="5">
        <v>0.56866333333333341</v>
      </c>
      <c r="E196" s="5">
        <v>0.26989416666666666</v>
      </c>
      <c r="F196" s="5">
        <v>3.3754766666666671</v>
      </c>
      <c r="G196" s="5">
        <v>0.10742016666666669</v>
      </c>
      <c r="H196" s="5">
        <v>16.179349999999999</v>
      </c>
      <c r="I196" s="5">
        <v>25.070966666666667</v>
      </c>
      <c r="J196" s="5">
        <v>0.23891633333333337</v>
      </c>
      <c r="K196" s="5">
        <v>-1.8333333333333366E-4</v>
      </c>
      <c r="L196" s="5">
        <v>1.6889166666666667E-2</v>
      </c>
      <c r="M196" s="5">
        <v>5.6913999999999999E-2</v>
      </c>
      <c r="N196" s="5">
        <v>100.80858083333332</v>
      </c>
      <c r="O196" s="5">
        <v>0.29886416666666671</v>
      </c>
      <c r="P196" s="5">
        <v>2353.6883000000003</v>
      </c>
      <c r="Q196" s="5">
        <v>4.0787066666666671</v>
      </c>
      <c r="R196" s="5">
        <v>8.7509549999999994</v>
      </c>
      <c r="S196" s="5">
        <v>1.4868800000000002</v>
      </c>
      <c r="T196" s="5">
        <v>9.0866349999999994</v>
      </c>
      <c r="U196" s="5">
        <v>0.43733216666666669</v>
      </c>
      <c r="V196" s="5">
        <v>0.61034750000000004</v>
      </c>
      <c r="W196" s="5">
        <v>2.6777616666666666</v>
      </c>
      <c r="X196" s="5">
        <v>-178.72005000000001</v>
      </c>
      <c r="Y196" s="5">
        <v>30.423266666666667</v>
      </c>
      <c r="Z196" s="5">
        <v>19.503783333333335</v>
      </c>
      <c r="AA196" s="30"/>
      <c r="AB196" s="31"/>
    </row>
    <row r="197" spans="1:28" x14ac:dyDescent="0.25">
      <c r="A197" s="32" t="s">
        <v>105</v>
      </c>
      <c r="B197" s="13">
        <v>0.22415792548013008</v>
      </c>
      <c r="C197" s="13">
        <v>3.2050717416134217E-2</v>
      </c>
      <c r="D197" s="13">
        <v>0.10146308371466359</v>
      </c>
      <c r="E197" s="13">
        <v>0.14850562854475324</v>
      </c>
      <c r="F197" s="13">
        <v>0.36284876398055715</v>
      </c>
      <c r="G197" s="13">
        <v>1.5751379213862014E-2</v>
      </c>
      <c r="H197" s="13">
        <v>0.17737200784415466</v>
      </c>
      <c r="I197" s="13">
        <v>0.29244924155977703</v>
      </c>
      <c r="J197" s="13">
        <v>6.2984973214957246E-2</v>
      </c>
      <c r="K197" s="13">
        <v>7.1179107109382092E-3</v>
      </c>
      <c r="L197" s="13">
        <v>4.6541233838631978E-3</v>
      </c>
      <c r="M197" s="13">
        <v>1.2815971793040094E-2</v>
      </c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30"/>
      <c r="AB197" s="31"/>
    </row>
    <row r="198" spans="1:28" x14ac:dyDescent="0.25">
      <c r="A198" s="33" t="s">
        <v>106</v>
      </c>
      <c r="B198" s="18">
        <v>0.16415213975555559</v>
      </c>
      <c r="C198" s="18">
        <v>-2.494125035233332E-2</v>
      </c>
      <c r="D198" s="18">
        <v>2.319410928755556E-2</v>
      </c>
      <c r="E198" s="18">
        <v>2.3618317072624996E-2</v>
      </c>
      <c r="F198" s="18">
        <v>5.0189287461333346E-2</v>
      </c>
      <c r="G198" s="18">
        <v>9.7608784613916685E-3</v>
      </c>
      <c r="H198" s="18">
        <v>7.0757501907583342E-2</v>
      </c>
      <c r="I198" s="18">
        <v>0.15302001827583334</v>
      </c>
      <c r="J198" s="18">
        <v>6.397609989405556E-3</v>
      </c>
      <c r="K198" s="18">
        <v>3.2765342500000059E-4</v>
      </c>
      <c r="L198" s="18">
        <v>5.1382362127777781E-3</v>
      </c>
      <c r="M198" s="18">
        <v>1.1100383246333334E-2</v>
      </c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30"/>
      <c r="AB198" s="31"/>
    </row>
    <row r="199" spans="1:28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30"/>
      <c r="AB199" s="31"/>
    </row>
    <row r="200" spans="1:28" x14ac:dyDescent="0.25">
      <c r="A200" t="s">
        <v>142</v>
      </c>
      <c r="B200" s="1">
        <v>54.849299999999999</v>
      </c>
      <c r="C200" s="1">
        <v>-5.885E-2</v>
      </c>
      <c r="D200" s="1">
        <v>0.32348199999999999</v>
      </c>
      <c r="E200" s="1">
        <v>0.13697100000000001</v>
      </c>
      <c r="F200" s="1">
        <v>3.4017200000000001</v>
      </c>
      <c r="G200" s="1">
        <v>0.116427</v>
      </c>
      <c r="H200" s="1">
        <v>16.463799999999999</v>
      </c>
      <c r="I200" s="1">
        <v>25.580300000000001</v>
      </c>
      <c r="J200" s="1">
        <v>0.16919600000000001</v>
      </c>
      <c r="K200" s="1">
        <v>5.6740000000000002E-3</v>
      </c>
      <c r="L200" s="1">
        <v>6.6090000000000003E-3</v>
      </c>
      <c r="M200" s="1">
        <v>6.5125000000000002E-2</v>
      </c>
      <c r="N200" s="1">
        <v>101.06</v>
      </c>
      <c r="O200" s="1">
        <v>0.29907800000000001</v>
      </c>
      <c r="P200" s="1">
        <v>-49.527000000000001</v>
      </c>
      <c r="Q200" s="1">
        <v>6.1651300000000004</v>
      </c>
      <c r="R200" s="1">
        <v>10.7575</v>
      </c>
      <c r="S200" s="1">
        <v>1.4777899999999999</v>
      </c>
      <c r="T200" s="1">
        <v>8.3235100000000006</v>
      </c>
      <c r="U200" s="1">
        <v>0.433309</v>
      </c>
      <c r="V200" s="1">
        <v>0.60422100000000001</v>
      </c>
      <c r="W200" s="1">
        <v>3.3374199999999998</v>
      </c>
      <c r="X200" s="1">
        <v>79.172799999999995</v>
      </c>
      <c r="Y200" s="1">
        <v>72.757499999999993</v>
      </c>
      <c r="Z200" s="1">
        <v>16.347999999999999</v>
      </c>
      <c r="AA200" s="30">
        <v>44603.058993055602</v>
      </c>
      <c r="AB200" s="31">
        <v>44603.058993055602</v>
      </c>
    </row>
    <row r="201" spans="1:28" x14ac:dyDescent="0.25">
      <c r="A201" t="s">
        <v>142</v>
      </c>
      <c r="B201" s="1">
        <v>54.782200000000003</v>
      </c>
      <c r="C201" s="1">
        <v>2.1418E-2</v>
      </c>
      <c r="D201" s="1">
        <v>0.46679500000000002</v>
      </c>
      <c r="E201" s="1">
        <v>0.14243600000000001</v>
      </c>
      <c r="F201" s="1">
        <v>3.3573300000000001</v>
      </c>
      <c r="G201" s="1">
        <v>8.8345999999999994E-2</v>
      </c>
      <c r="H201" s="1">
        <v>16.270099999999999</v>
      </c>
      <c r="I201" s="1">
        <v>25.182400000000001</v>
      </c>
      <c r="J201" s="1">
        <v>0.17362</v>
      </c>
      <c r="K201" s="1">
        <v>-2.0899999999999998E-3</v>
      </c>
      <c r="L201" s="1">
        <v>1.9824000000000001E-2</v>
      </c>
      <c r="M201" s="1">
        <v>6.719E-2</v>
      </c>
      <c r="N201" s="1">
        <v>100.57</v>
      </c>
      <c r="O201" s="1">
        <v>0.29927500000000001</v>
      </c>
      <c r="P201" s="1">
        <v>134.29300000000001</v>
      </c>
      <c r="Q201" s="1">
        <v>4.64846</v>
      </c>
      <c r="R201" s="1">
        <v>10.4992</v>
      </c>
      <c r="S201" s="1">
        <v>1.4871700000000001</v>
      </c>
      <c r="T201" s="1">
        <v>10.636699999999999</v>
      </c>
      <c r="U201" s="1">
        <v>0.43595299999999998</v>
      </c>
      <c r="V201" s="1">
        <v>0.609572</v>
      </c>
      <c r="W201" s="1">
        <v>3.2362700000000002</v>
      </c>
      <c r="X201" s="1">
        <v>-217.6</v>
      </c>
      <c r="Y201" s="1">
        <v>24.0823</v>
      </c>
      <c r="Z201" s="1">
        <v>16.138100000000001</v>
      </c>
      <c r="AA201" s="30">
        <v>44603.062662037002</v>
      </c>
      <c r="AB201" s="31">
        <v>44603.062662037002</v>
      </c>
    </row>
    <row r="202" spans="1:28" x14ac:dyDescent="0.25">
      <c r="A202" t="s">
        <v>142</v>
      </c>
      <c r="B202" s="1">
        <v>54.964300000000001</v>
      </c>
      <c r="C202" s="1">
        <v>-3.9059999999999997E-2</v>
      </c>
      <c r="D202" s="1">
        <v>0.433867</v>
      </c>
      <c r="E202" s="1">
        <v>0.16967299999999999</v>
      </c>
      <c r="F202" s="1">
        <v>3.2942300000000002</v>
      </c>
      <c r="G202" s="1">
        <v>9.0049000000000004E-2</v>
      </c>
      <c r="H202" s="1">
        <v>16.4849</v>
      </c>
      <c r="I202" s="1">
        <v>25.410699999999999</v>
      </c>
      <c r="J202" s="1">
        <v>0.19466900000000001</v>
      </c>
      <c r="K202" s="1">
        <v>-4.8500000000000001E-3</v>
      </c>
      <c r="L202" s="1">
        <v>4.9769999999999997E-3</v>
      </c>
      <c r="M202" s="1">
        <v>8.6332999999999993E-2</v>
      </c>
      <c r="N202" s="1">
        <v>101.09</v>
      </c>
      <c r="O202" s="1">
        <v>0.29887200000000003</v>
      </c>
      <c r="P202" s="1">
        <v>-72.658000000000001</v>
      </c>
      <c r="Q202" s="1">
        <v>4.7694900000000002</v>
      </c>
      <c r="R202" s="1">
        <v>8.9076799999999992</v>
      </c>
      <c r="S202" s="1">
        <v>1.5024299999999999</v>
      </c>
      <c r="T202" s="1">
        <v>10.739100000000001</v>
      </c>
      <c r="U202" s="1">
        <v>0.43262699999999998</v>
      </c>
      <c r="V202" s="1">
        <v>0.60669899999999999</v>
      </c>
      <c r="W202" s="1">
        <v>2.9759799999999998</v>
      </c>
      <c r="X202" s="1">
        <v>-92.951999999999998</v>
      </c>
      <c r="Y202" s="1">
        <v>96.880799999999994</v>
      </c>
      <c r="Z202" s="1">
        <v>12.3926</v>
      </c>
      <c r="AA202" s="30">
        <v>44603.066435185203</v>
      </c>
      <c r="AB202" s="31">
        <v>44603.066435185203</v>
      </c>
    </row>
    <row r="203" spans="1:28" x14ac:dyDescent="0.25">
      <c r="A203" t="s">
        <v>142</v>
      </c>
      <c r="B203" s="1">
        <v>54.610700000000001</v>
      </c>
      <c r="C203" s="1">
        <v>-3.2100000000000002E-3</v>
      </c>
      <c r="D203" s="1">
        <v>0.41495799999999999</v>
      </c>
      <c r="E203" s="1">
        <v>0.20747199999999999</v>
      </c>
      <c r="F203" s="1">
        <v>3.36347</v>
      </c>
      <c r="G203" s="1">
        <v>0.112183</v>
      </c>
      <c r="H203" s="1">
        <v>16.5181</v>
      </c>
      <c r="I203" s="1">
        <v>25.439499999999999</v>
      </c>
      <c r="J203" s="1">
        <v>0.171595</v>
      </c>
      <c r="K203" s="1">
        <v>-3.4299999999999999E-3</v>
      </c>
      <c r="L203" s="1">
        <v>7.3559999999999997E-3</v>
      </c>
      <c r="M203" s="1">
        <v>6.6771999999999998E-2</v>
      </c>
      <c r="N203" s="1">
        <v>100.905</v>
      </c>
      <c r="O203" s="1">
        <v>0.29997099999999999</v>
      </c>
      <c r="P203" s="1">
        <v>-878.2</v>
      </c>
      <c r="Q203" s="1">
        <v>4.9434699999999996</v>
      </c>
      <c r="R203" s="1">
        <v>7.2865799999999998</v>
      </c>
      <c r="S203" s="1">
        <v>1.4818800000000001</v>
      </c>
      <c r="T203" s="1">
        <v>8.5844199999999997</v>
      </c>
      <c r="U203" s="1">
        <v>0.43334600000000001</v>
      </c>
      <c r="V203" s="1">
        <v>0.60618399999999995</v>
      </c>
      <c r="W203" s="1">
        <v>3.2652700000000001</v>
      </c>
      <c r="X203" s="1">
        <v>-129.83000000000001</v>
      </c>
      <c r="Y203" s="1">
        <v>66.23</v>
      </c>
      <c r="Z203" s="1">
        <v>15.880800000000001</v>
      </c>
      <c r="AA203" s="30">
        <v>44603.0702199074</v>
      </c>
      <c r="AB203" s="31">
        <v>44603.0702199074</v>
      </c>
    </row>
    <row r="204" spans="1:28" x14ac:dyDescent="0.25">
      <c r="A204" t="s">
        <v>142</v>
      </c>
      <c r="B204" s="1">
        <v>54.701799999999999</v>
      </c>
      <c r="C204" s="1">
        <v>2.4532999999999999E-2</v>
      </c>
      <c r="D204" s="1">
        <v>0.31573299999999999</v>
      </c>
      <c r="E204" s="1">
        <v>0.169431</v>
      </c>
      <c r="F204" s="1">
        <v>3.2551899999999998</v>
      </c>
      <c r="G204" s="1">
        <v>0.11049100000000001</v>
      </c>
      <c r="H204" s="1">
        <v>16.495899999999999</v>
      </c>
      <c r="I204" s="1">
        <v>25.357299999999999</v>
      </c>
      <c r="J204" s="1">
        <v>0.17388700000000001</v>
      </c>
      <c r="K204" s="1">
        <v>2.0309999999999998E-3</v>
      </c>
      <c r="L204" s="1">
        <v>1.1682E-2</v>
      </c>
      <c r="M204" s="1">
        <v>7.0119000000000001E-2</v>
      </c>
      <c r="N204" s="1">
        <v>100.688</v>
      </c>
      <c r="O204" s="1">
        <v>0.29962800000000001</v>
      </c>
      <c r="P204" s="1">
        <v>114.047</v>
      </c>
      <c r="Q204" s="1">
        <v>6.2340099999999996</v>
      </c>
      <c r="R204" s="1">
        <v>8.8108500000000003</v>
      </c>
      <c r="S204" s="1">
        <v>1.5112099999999999</v>
      </c>
      <c r="T204" s="1">
        <v>8.7040500000000005</v>
      </c>
      <c r="U204" s="1">
        <v>0.43299900000000002</v>
      </c>
      <c r="V204" s="1">
        <v>0.60711000000000004</v>
      </c>
      <c r="W204" s="1">
        <v>3.2096499999999999</v>
      </c>
      <c r="X204" s="1">
        <v>221.12200000000001</v>
      </c>
      <c r="Y204" s="1">
        <v>41.813499999999998</v>
      </c>
      <c r="Z204" s="1">
        <v>15.5345</v>
      </c>
      <c r="AA204" s="30">
        <v>44603.074004629598</v>
      </c>
      <c r="AB204" s="31">
        <v>44603.074004629598</v>
      </c>
    </row>
    <row r="205" spans="1:28" x14ac:dyDescent="0.25">
      <c r="A205" t="s">
        <v>142</v>
      </c>
      <c r="B205" s="1">
        <v>54.613599999999998</v>
      </c>
      <c r="C205" s="1">
        <v>2.717E-2</v>
      </c>
      <c r="D205" s="1">
        <v>0.40259</v>
      </c>
      <c r="E205" s="1">
        <v>0.180142</v>
      </c>
      <c r="F205" s="1">
        <v>3.1468799999999999</v>
      </c>
      <c r="G205" s="1">
        <v>0.101616</v>
      </c>
      <c r="H205" s="1">
        <v>16.4313</v>
      </c>
      <c r="I205" s="1">
        <v>25.178599999999999</v>
      </c>
      <c r="J205" s="1">
        <v>0.187528</v>
      </c>
      <c r="K205" s="1">
        <v>-3.2000000000000003E-4</v>
      </c>
      <c r="L205" s="1">
        <v>1.4045999999999999E-2</v>
      </c>
      <c r="M205" s="1">
        <v>7.5663999999999995E-2</v>
      </c>
      <c r="N205" s="1">
        <v>100.35899999999999</v>
      </c>
      <c r="O205" s="1">
        <v>0.30002800000000002</v>
      </c>
      <c r="P205" s="1">
        <v>109.143</v>
      </c>
      <c r="Q205" s="1">
        <v>5.0935600000000001</v>
      </c>
      <c r="R205" s="1">
        <v>8.3492999999999995</v>
      </c>
      <c r="S205" s="1">
        <v>1.5413699999999999</v>
      </c>
      <c r="T205" s="1">
        <v>9.4207300000000007</v>
      </c>
      <c r="U205" s="1">
        <v>0.434193</v>
      </c>
      <c r="V205" s="1">
        <v>0.60986399999999996</v>
      </c>
      <c r="W205" s="1">
        <v>3.01444</v>
      </c>
      <c r="X205" s="1">
        <v>-1429.3</v>
      </c>
      <c r="Y205" s="1">
        <v>34.291899999999998</v>
      </c>
      <c r="Z205" s="1">
        <v>14.259399999999999</v>
      </c>
      <c r="AA205" s="30">
        <v>44603.0777199074</v>
      </c>
      <c r="AB205" s="31">
        <v>44603.0777199074</v>
      </c>
    </row>
    <row r="206" spans="1:28" x14ac:dyDescent="0.25">
      <c r="A206" t="s">
        <v>142</v>
      </c>
      <c r="B206" s="1">
        <v>54.658499999999997</v>
      </c>
      <c r="C206" s="1">
        <v>1.0119E-2</v>
      </c>
      <c r="D206" s="1">
        <v>0.34990300000000002</v>
      </c>
      <c r="E206" s="1">
        <v>0.27947300000000003</v>
      </c>
      <c r="F206" s="1">
        <v>3.4075700000000002</v>
      </c>
      <c r="G206" s="1">
        <v>9.4016000000000002E-2</v>
      </c>
      <c r="H206" s="1">
        <v>16.449400000000001</v>
      </c>
      <c r="I206" s="1">
        <v>25.0533</v>
      </c>
      <c r="J206" s="1">
        <v>0.19737199999999999</v>
      </c>
      <c r="K206" s="1">
        <v>4.3070000000000001E-3</v>
      </c>
      <c r="L206" s="1">
        <v>1.6559999999999998E-2</v>
      </c>
      <c r="M206" s="1">
        <v>6.6865999999999995E-2</v>
      </c>
      <c r="N206" s="1">
        <v>100.587</v>
      </c>
      <c r="O206" s="1">
        <v>0.29972300000000002</v>
      </c>
      <c r="P206" s="1">
        <v>286.82400000000001</v>
      </c>
      <c r="Q206" s="1">
        <v>5.5964999999999998</v>
      </c>
      <c r="R206" s="1">
        <v>5.5470800000000002</v>
      </c>
      <c r="S206" s="1">
        <v>1.4670099999999999</v>
      </c>
      <c r="T206" s="1">
        <v>9.9421700000000008</v>
      </c>
      <c r="U206" s="1">
        <v>0.43343599999999999</v>
      </c>
      <c r="V206" s="1">
        <v>0.61039299999999996</v>
      </c>
      <c r="W206" s="1">
        <v>2.9301400000000002</v>
      </c>
      <c r="X206" s="1">
        <v>106.25700000000001</v>
      </c>
      <c r="Y206" s="1">
        <v>29.1707</v>
      </c>
      <c r="Z206" s="1">
        <v>15.8643</v>
      </c>
      <c r="AA206" s="30">
        <v>44603.081400463001</v>
      </c>
      <c r="AB206" s="31">
        <v>44603.081400463001</v>
      </c>
    </row>
    <row r="207" spans="1:28" x14ac:dyDescent="0.25">
      <c r="A207" t="s">
        <v>142</v>
      </c>
      <c r="B207" s="1">
        <v>54.783200000000001</v>
      </c>
      <c r="C207" s="1">
        <v>6.2259999999999998E-3</v>
      </c>
      <c r="D207" s="1">
        <v>0.50794399999999995</v>
      </c>
      <c r="E207" s="1">
        <v>0.20037199999999999</v>
      </c>
      <c r="F207" s="1">
        <v>3.4029699999999998</v>
      </c>
      <c r="G207" s="1">
        <v>0.11941300000000001</v>
      </c>
      <c r="H207" s="1">
        <v>16.2714</v>
      </c>
      <c r="I207" s="1">
        <v>25.3551</v>
      </c>
      <c r="J207" s="1">
        <v>0.22677800000000001</v>
      </c>
      <c r="K207" s="1">
        <v>-7.2700000000000004E-3</v>
      </c>
      <c r="L207" s="1">
        <v>6.7099999999999998E-3</v>
      </c>
      <c r="M207" s="1">
        <v>7.0834999999999995E-2</v>
      </c>
      <c r="N207" s="1">
        <v>100.944</v>
      </c>
      <c r="O207" s="1">
        <v>0.29948999999999998</v>
      </c>
      <c r="P207" s="1">
        <v>458.07</v>
      </c>
      <c r="Q207" s="1">
        <v>4.2876700000000003</v>
      </c>
      <c r="R207" s="1">
        <v>7.5967200000000004</v>
      </c>
      <c r="S207" s="1">
        <v>1.4763200000000001</v>
      </c>
      <c r="T207" s="1">
        <v>8.1309000000000005</v>
      </c>
      <c r="U207" s="1">
        <v>0.43645699999999998</v>
      </c>
      <c r="V207" s="1">
        <v>0.60794000000000004</v>
      </c>
      <c r="W207" s="1">
        <v>2.6295700000000002</v>
      </c>
      <c r="X207" s="1">
        <v>-62.482999999999997</v>
      </c>
      <c r="Y207" s="1">
        <v>71.660200000000003</v>
      </c>
      <c r="Z207" s="1">
        <v>14.968999999999999</v>
      </c>
      <c r="AA207" s="30">
        <v>44603.0850810185</v>
      </c>
      <c r="AB207" s="31">
        <v>44603.0850810185</v>
      </c>
    </row>
    <row r="208" spans="1:28" x14ac:dyDescent="0.25">
      <c r="A208" t="s">
        <v>142</v>
      </c>
      <c r="B208" s="1">
        <v>54.338000000000001</v>
      </c>
      <c r="C208" s="1">
        <v>-6.7600000000000004E-3</v>
      </c>
      <c r="D208" s="1">
        <v>0.24970600000000001</v>
      </c>
      <c r="E208" s="1">
        <v>0.19543099999999999</v>
      </c>
      <c r="F208" s="1">
        <v>3.7824599999999999</v>
      </c>
      <c r="G208" s="1">
        <v>0.12730900000000001</v>
      </c>
      <c r="H208" s="1">
        <v>16.1205</v>
      </c>
      <c r="I208" s="1">
        <v>25.031400000000001</v>
      </c>
      <c r="J208" s="1">
        <v>0.13203999999999999</v>
      </c>
      <c r="K208" s="1">
        <v>-7.6400000000000001E-3</v>
      </c>
      <c r="L208" s="1">
        <v>1.2695E-2</v>
      </c>
      <c r="M208" s="1">
        <v>5.5510999999999998E-2</v>
      </c>
      <c r="N208" s="1">
        <v>100.03100000000001</v>
      </c>
      <c r="O208" s="1">
        <v>0.30065399999999998</v>
      </c>
      <c r="P208" s="1">
        <v>-428.81</v>
      </c>
      <c r="Q208" s="1">
        <v>7.2681199999999997</v>
      </c>
      <c r="R208" s="1">
        <v>7.7145000000000001</v>
      </c>
      <c r="S208" s="1">
        <v>1.3984799999999999</v>
      </c>
      <c r="T208" s="1">
        <v>7.8108300000000002</v>
      </c>
      <c r="U208" s="1">
        <v>0.43843300000000002</v>
      </c>
      <c r="V208" s="1">
        <v>0.61079399999999995</v>
      </c>
      <c r="W208" s="1">
        <v>4.1071400000000002</v>
      </c>
      <c r="X208" s="1">
        <v>-58.338000000000001</v>
      </c>
      <c r="Y208" s="1">
        <v>36.9041</v>
      </c>
      <c r="Z208" s="1">
        <v>19.0076</v>
      </c>
      <c r="AA208" s="30">
        <v>44603.088842592602</v>
      </c>
      <c r="AB208" s="31">
        <v>44603.088842592602</v>
      </c>
    </row>
    <row r="209" spans="1:28" x14ac:dyDescent="0.25">
      <c r="A209" t="s">
        <v>142</v>
      </c>
      <c r="B209" s="1">
        <v>54.311799999999998</v>
      </c>
      <c r="C209" s="1">
        <v>3.7830000000000003E-2</v>
      </c>
      <c r="D209" s="1">
        <v>0.29326200000000002</v>
      </c>
      <c r="E209" s="1">
        <v>0.24709400000000001</v>
      </c>
      <c r="F209" s="1">
        <v>3.62765</v>
      </c>
      <c r="G209" s="1">
        <v>0.113507</v>
      </c>
      <c r="H209" s="1">
        <v>16.2563</v>
      </c>
      <c r="I209" s="1">
        <v>25.264399999999998</v>
      </c>
      <c r="J209" s="1">
        <v>0.16104399999999999</v>
      </c>
      <c r="K209" s="1">
        <v>-3.64E-3</v>
      </c>
      <c r="L209" s="1">
        <v>1.6739E-2</v>
      </c>
      <c r="M209" s="1">
        <v>3.8058000000000002E-2</v>
      </c>
      <c r="N209" s="1">
        <v>100.364</v>
      </c>
      <c r="O209" s="1">
        <v>0.30070200000000002</v>
      </c>
      <c r="P209" s="1">
        <v>76.345100000000002</v>
      </c>
      <c r="Q209" s="1">
        <v>6.42014</v>
      </c>
      <c r="R209" s="1">
        <v>6.2213200000000004</v>
      </c>
      <c r="S209" s="1">
        <v>1.43</v>
      </c>
      <c r="T209" s="1">
        <v>8.6508800000000008</v>
      </c>
      <c r="U209" s="1">
        <v>0.43697000000000003</v>
      </c>
      <c r="V209" s="1">
        <v>0.60833499999999996</v>
      </c>
      <c r="W209" s="1">
        <v>3.4300700000000002</v>
      </c>
      <c r="X209" s="1">
        <v>-125.87</v>
      </c>
      <c r="Y209" s="1">
        <v>28.844999999999999</v>
      </c>
      <c r="Z209" s="1">
        <v>27.5197</v>
      </c>
      <c r="AA209" s="30">
        <v>44603.0925810185</v>
      </c>
      <c r="AB209" s="31">
        <v>44603.0925810185</v>
      </c>
    </row>
    <row r="210" spans="1:28" x14ac:dyDescent="0.25">
      <c r="A210" s="3" t="s">
        <v>104</v>
      </c>
      <c r="B210" s="5">
        <v>54.66134000000001</v>
      </c>
      <c r="C210" s="5">
        <v>1.9415999999999988E-3</v>
      </c>
      <c r="D210" s="5">
        <v>0.37582399999999999</v>
      </c>
      <c r="E210" s="5">
        <v>0.19284949999999998</v>
      </c>
      <c r="F210" s="5">
        <v>3.4039470000000001</v>
      </c>
      <c r="G210" s="5">
        <v>0.10733569999999999</v>
      </c>
      <c r="H210" s="5">
        <v>16.376169999999998</v>
      </c>
      <c r="I210" s="5">
        <v>25.285299999999999</v>
      </c>
      <c r="J210" s="5">
        <v>0.17877289999999996</v>
      </c>
      <c r="K210" s="5">
        <v>-1.7228E-3</v>
      </c>
      <c r="L210" s="5">
        <v>1.1719799999999999E-2</v>
      </c>
      <c r="M210" s="5">
        <v>6.6247299999999995E-2</v>
      </c>
      <c r="N210" s="5">
        <v>100.65972500000001</v>
      </c>
      <c r="O210" s="5">
        <v>0.29974210000000001</v>
      </c>
      <c r="P210" s="5">
        <v>-25.047290000000004</v>
      </c>
      <c r="Q210" s="5">
        <v>5.5426550000000008</v>
      </c>
      <c r="R210" s="5">
        <v>8.1690730000000009</v>
      </c>
      <c r="S210" s="5">
        <v>1.477366</v>
      </c>
      <c r="T210" s="5">
        <v>9.0943289999999983</v>
      </c>
      <c r="U210" s="5">
        <v>0.43477229999999994</v>
      </c>
      <c r="V210" s="5">
        <v>0.60811119999999996</v>
      </c>
      <c r="W210" s="5">
        <v>3.2135950000000002</v>
      </c>
      <c r="X210" s="5">
        <v>-170.98211999999998</v>
      </c>
      <c r="Y210" s="5">
        <v>50.263599999999997</v>
      </c>
      <c r="Z210" s="5">
        <v>16.791399999999999</v>
      </c>
      <c r="AA210" s="30"/>
      <c r="AB210" s="31"/>
    </row>
    <row r="211" spans="1:28" x14ac:dyDescent="0.25">
      <c r="A211" s="32" t="s">
        <v>105</v>
      </c>
      <c r="B211" s="13">
        <v>0.19743005951475634</v>
      </c>
      <c r="C211" s="13">
        <v>2.8945437541001175E-2</v>
      </c>
      <c r="D211" s="13">
        <v>7.8162037496472783E-2</v>
      </c>
      <c r="E211" s="13">
        <v>4.1993036068496102E-2</v>
      </c>
      <c r="F211" s="13">
        <v>0.17245161739166148</v>
      </c>
      <c r="G211" s="13">
        <v>1.2524180141230959E-2</v>
      </c>
      <c r="H211" s="13">
        <v>0.12819755886911427</v>
      </c>
      <c r="I211" s="13">
        <v>0.16651821521983684</v>
      </c>
      <c r="J211" s="13">
        <v>2.3815321570157592E-2</v>
      </c>
      <c r="K211" s="13">
        <v>4.3522303201921657E-3</v>
      </c>
      <c r="L211" s="13">
        <v>4.8619758082491622E-3</v>
      </c>
      <c r="M211" s="13">
        <v>1.2003573418361715E-2</v>
      </c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30"/>
      <c r="AB211" s="31"/>
    </row>
    <row r="212" spans="1:28" x14ac:dyDescent="0.25">
      <c r="A212" s="33" t="s">
        <v>106</v>
      </c>
      <c r="B212" s="18">
        <v>0.16384304840414005</v>
      </c>
      <c r="C212" s="18">
        <v>-4.8631818263999976E-4</v>
      </c>
      <c r="D212" s="18">
        <v>2.0830627727200002E-2</v>
      </c>
      <c r="E212" s="18">
        <v>1.5754016435135E-2</v>
      </c>
      <c r="F212" s="18">
        <v>5.0288755636019998E-2</v>
      </c>
      <c r="G212" s="18">
        <v>9.7614616924529968E-3</v>
      </c>
      <c r="H212" s="18">
        <v>7.119905096090999E-2</v>
      </c>
      <c r="I212" s="18">
        <v>0.15376274125359998</v>
      </c>
      <c r="J212" s="18">
        <v>5.7450369757549987E-3</v>
      </c>
      <c r="K212" s="18">
        <v>2.9456799633599995E-3</v>
      </c>
      <c r="L212" s="18">
        <v>5.8907933927999992E-3</v>
      </c>
      <c r="M212" s="18">
        <v>1.1123849132199999E-2</v>
      </c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30"/>
      <c r="AB212" s="31"/>
    </row>
    <row r="213" spans="1:28" x14ac:dyDescent="0.25">
      <c r="A213" s="33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30"/>
      <c r="AB213" s="31"/>
    </row>
    <row r="214" spans="1:28" s="3" customFormat="1" x14ac:dyDescent="0.25">
      <c r="A214" s="35" t="s">
        <v>13</v>
      </c>
      <c r="B214" s="39">
        <v>54.809828571428568</v>
      </c>
      <c r="C214" s="39">
        <v>8.1491428571428565E-3</v>
      </c>
      <c r="D214" s="39">
        <v>0.49144478571428568</v>
      </c>
      <c r="E214" s="39">
        <v>0.33982289285714279</v>
      </c>
      <c r="F214" s="39">
        <v>3.4077096428571427</v>
      </c>
      <c r="G214" s="39">
        <v>0.10709089285714284</v>
      </c>
      <c r="H214" s="39">
        <v>16.205160714285714</v>
      </c>
      <c r="I214" s="39">
        <v>25.139853571428574</v>
      </c>
      <c r="J214" s="39">
        <v>0.23552360714285717</v>
      </c>
      <c r="K214" s="39">
        <v>-9.5121428571428559E-4</v>
      </c>
      <c r="L214" s="39">
        <v>1.1622785714285712E-2</v>
      </c>
      <c r="M214" s="39">
        <v>5.9333607142857146E-2</v>
      </c>
      <c r="N214" s="5">
        <v>100.81458899999998</v>
      </c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40"/>
      <c r="AB214" s="41"/>
    </row>
    <row r="215" spans="1:28" x14ac:dyDescent="0.25">
      <c r="A215" s="33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30"/>
      <c r="AB215" s="31"/>
    </row>
    <row r="216" spans="1:28" x14ac:dyDescent="0.25">
      <c r="A216" t="s">
        <v>113</v>
      </c>
      <c r="B216" s="1">
        <v>48.961500000000001</v>
      </c>
      <c r="C216" s="1">
        <v>-3.388E-2</v>
      </c>
      <c r="D216" s="1">
        <v>0.96595699999999995</v>
      </c>
      <c r="E216" s="1">
        <v>-1.4E-2</v>
      </c>
      <c r="F216" s="1">
        <v>26.333500000000001</v>
      </c>
      <c r="G216" s="1">
        <v>0.76335799999999998</v>
      </c>
      <c r="H216" s="1">
        <v>0.83943999999999996</v>
      </c>
      <c r="I216" s="1">
        <v>22.369399999999999</v>
      </c>
      <c r="J216" s="1">
        <v>0.54377500000000001</v>
      </c>
      <c r="K216" s="1">
        <v>-5.45E-3</v>
      </c>
      <c r="L216" s="1">
        <v>5.0509999999999999E-3</v>
      </c>
      <c r="M216" s="1">
        <v>5.1879999999999999E-3</v>
      </c>
      <c r="N216" s="1">
        <v>100.73399999999999</v>
      </c>
      <c r="O216" s="1">
        <v>0.31689000000000001</v>
      </c>
      <c r="P216" s="1">
        <v>-91.683999999999997</v>
      </c>
      <c r="Q216" s="1">
        <v>2.9216199999999999</v>
      </c>
      <c r="R216" s="1">
        <v>-112.08</v>
      </c>
      <c r="S216" s="1">
        <v>0.50273400000000001</v>
      </c>
      <c r="T216" s="1">
        <v>2.10758</v>
      </c>
      <c r="U216" s="1">
        <v>2.5626199999999999</v>
      </c>
      <c r="V216" s="1">
        <v>0.63745200000000002</v>
      </c>
      <c r="W216" s="1">
        <v>1.5809599999999999</v>
      </c>
      <c r="X216" s="1">
        <v>-92.171999999999997</v>
      </c>
      <c r="Y216" s="1">
        <v>100.54600000000001</v>
      </c>
      <c r="Z216" s="1">
        <v>206.523</v>
      </c>
      <c r="AA216" s="30">
        <v>44603.404884259297</v>
      </c>
      <c r="AB216" s="31">
        <v>44603.404884259297</v>
      </c>
    </row>
    <row r="217" spans="1:28" x14ac:dyDescent="0.25">
      <c r="A217" t="s">
        <v>113</v>
      </c>
      <c r="B217" s="1">
        <v>48.638500000000001</v>
      </c>
      <c r="C217" s="1">
        <v>6.7530000000000003E-3</v>
      </c>
      <c r="D217" s="1">
        <v>0.66815800000000003</v>
      </c>
      <c r="E217" s="1">
        <v>1.6251999999999999E-2</v>
      </c>
      <c r="F217" s="1">
        <v>26.983799999999999</v>
      </c>
      <c r="G217" s="1">
        <v>0.93770900000000001</v>
      </c>
      <c r="H217" s="1">
        <v>0.96350800000000003</v>
      </c>
      <c r="I217" s="1">
        <v>22.313400000000001</v>
      </c>
      <c r="J217" s="1">
        <v>0.23377400000000001</v>
      </c>
      <c r="K217" s="1">
        <v>2.5140000000000002E-3</v>
      </c>
      <c r="L217" s="1">
        <v>2.0008999999999999E-2</v>
      </c>
      <c r="M217" s="1">
        <v>-5.6499999999999996E-3</v>
      </c>
      <c r="N217" s="1">
        <v>100.779</v>
      </c>
      <c r="O217" s="1">
        <v>0.31772899999999998</v>
      </c>
      <c r="P217" s="1">
        <v>432.577</v>
      </c>
      <c r="Q217" s="1">
        <v>3.7047699999999999</v>
      </c>
      <c r="R217" s="1">
        <v>91.662400000000005</v>
      </c>
      <c r="S217" s="1">
        <v>0.49599500000000002</v>
      </c>
      <c r="T217" s="1">
        <v>1.85738</v>
      </c>
      <c r="U217" s="1">
        <v>2.3192699999999999</v>
      </c>
      <c r="V217" s="1">
        <v>0.63712500000000005</v>
      </c>
      <c r="W217" s="1">
        <v>2.95485</v>
      </c>
      <c r="X217" s="1">
        <v>191.46899999999999</v>
      </c>
      <c r="Y217" s="1">
        <v>25.32</v>
      </c>
      <c r="Z217" s="1">
        <v>-191.19</v>
      </c>
      <c r="AA217" s="30">
        <v>44603.408668981501</v>
      </c>
      <c r="AB217" s="31">
        <v>44603.408668981501</v>
      </c>
    </row>
    <row r="218" spans="1:28" x14ac:dyDescent="0.25">
      <c r="A218" t="s">
        <v>113</v>
      </c>
      <c r="B218" s="1">
        <v>48.389099999999999</v>
      </c>
      <c r="C218" s="1">
        <v>2.2074E-2</v>
      </c>
      <c r="D218" s="1">
        <v>0.653277</v>
      </c>
      <c r="E218" s="1">
        <v>1.0595E-2</v>
      </c>
      <c r="F218" s="1">
        <v>26.834599999999998</v>
      </c>
      <c r="G218" s="1">
        <v>0.95440599999999998</v>
      </c>
      <c r="H218" s="1">
        <v>1.15245</v>
      </c>
      <c r="I218" s="1">
        <v>21.820399999999999</v>
      </c>
      <c r="J218" s="1">
        <v>0.22261600000000001</v>
      </c>
      <c r="K218" s="1">
        <v>8.4659999999999996E-3</v>
      </c>
      <c r="L218" s="1">
        <v>2.7484999999999999E-2</v>
      </c>
      <c r="M218" s="1">
        <v>-8.2100000000000003E-3</v>
      </c>
      <c r="N218" s="1">
        <v>100.087</v>
      </c>
      <c r="O218" s="1">
        <v>0.31894899999999998</v>
      </c>
      <c r="P218" s="1">
        <v>130.46700000000001</v>
      </c>
      <c r="Q218" s="1">
        <v>3.8070200000000001</v>
      </c>
      <c r="R218" s="1">
        <v>140.899</v>
      </c>
      <c r="S218" s="1">
        <v>0.49770399999999998</v>
      </c>
      <c r="T218" s="1">
        <v>1.8389899999999999</v>
      </c>
      <c r="U218" s="1">
        <v>2.0615299999999999</v>
      </c>
      <c r="V218" s="1">
        <v>0.64457399999999998</v>
      </c>
      <c r="W218" s="1">
        <v>3.0463</v>
      </c>
      <c r="X218" s="1">
        <v>56.801699999999997</v>
      </c>
      <c r="Y218" s="1">
        <v>19.167000000000002</v>
      </c>
      <c r="Z218" s="1">
        <v>-132.9</v>
      </c>
      <c r="AA218" s="30">
        <v>44603.416435185201</v>
      </c>
      <c r="AB218" s="31">
        <v>44603.416435185201</v>
      </c>
    </row>
    <row r="219" spans="1:28" x14ac:dyDescent="0.25">
      <c r="A219" s="3" t="s">
        <v>104</v>
      </c>
      <c r="B219" s="5">
        <v>48.663033333333338</v>
      </c>
      <c r="C219" s="5">
        <v>-1.6843333333333328E-3</v>
      </c>
      <c r="D219" s="5">
        <v>0.76246400000000003</v>
      </c>
      <c r="E219" s="5">
        <v>4.2823333333333333E-3</v>
      </c>
      <c r="F219" s="5">
        <v>26.717299999999998</v>
      </c>
      <c r="G219" s="5">
        <v>0.88515766666666673</v>
      </c>
      <c r="H219" s="5">
        <v>0.98513266666666655</v>
      </c>
      <c r="I219" s="5">
        <v>22.167733333333331</v>
      </c>
      <c r="J219" s="5">
        <v>0.33338833333333334</v>
      </c>
      <c r="K219" s="5">
        <v>1.8433333333333333E-3</v>
      </c>
      <c r="L219" s="5">
        <v>1.7514999999999999E-2</v>
      </c>
      <c r="M219" s="5">
        <v>-2.8906666666666664E-3</v>
      </c>
      <c r="N219" s="5">
        <v>100.533275</v>
      </c>
      <c r="O219" s="5">
        <v>0.31785599999999997</v>
      </c>
      <c r="P219" s="5">
        <v>157.12</v>
      </c>
      <c r="Q219" s="5">
        <v>3.4778033333333336</v>
      </c>
      <c r="R219" s="5">
        <v>40.160466666666672</v>
      </c>
      <c r="S219" s="5">
        <v>0.49881099999999995</v>
      </c>
      <c r="T219" s="5">
        <v>1.9346500000000002</v>
      </c>
      <c r="U219" s="5">
        <v>2.3144733333333334</v>
      </c>
      <c r="V219" s="5">
        <v>0.63971699999999998</v>
      </c>
      <c r="W219" s="5">
        <v>2.5273699999999999</v>
      </c>
      <c r="X219" s="5">
        <v>52.032900000000005</v>
      </c>
      <c r="Y219" s="5">
        <v>48.344333333333338</v>
      </c>
      <c r="Z219" s="5">
        <v>-39.189</v>
      </c>
      <c r="AA219" s="30"/>
      <c r="AB219" s="31"/>
    </row>
    <row r="220" spans="1:28" x14ac:dyDescent="0.25">
      <c r="A220" s="32" t="s">
        <v>105</v>
      </c>
      <c r="B220" s="13">
        <v>0.2343243526017357</v>
      </c>
      <c r="C220" s="13">
        <v>2.3609376305941576E-2</v>
      </c>
      <c r="D220" s="13">
        <v>0.14401947050543748</v>
      </c>
      <c r="E220" s="13">
        <v>1.313222997903335E-2</v>
      </c>
      <c r="F220" s="13">
        <v>0.27813904196762107</v>
      </c>
      <c r="G220" s="13">
        <v>8.6394701042495789E-2</v>
      </c>
      <c r="H220" s="13">
        <v>0.12869740914598538</v>
      </c>
      <c r="I220" s="13">
        <v>0.24666351349336008</v>
      </c>
      <c r="J220" s="13">
        <v>0.14883556334499567</v>
      </c>
      <c r="K220" s="13">
        <v>5.700941988439766E-3</v>
      </c>
      <c r="L220" s="13">
        <v>9.326882866209911E-3</v>
      </c>
      <c r="M220" s="13">
        <v>5.8072966363207435E-3</v>
      </c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30"/>
      <c r="AB220" s="31"/>
    </row>
    <row r="221" spans="1:28" x14ac:dyDescent="0.25">
      <c r="A221" s="33" t="s">
        <v>106</v>
      </c>
      <c r="B221" s="18">
        <v>0.15467837123200001</v>
      </c>
      <c r="C221" s="18">
        <v>-2.6464245333333324E-3</v>
      </c>
      <c r="D221" s="18">
        <v>2.6516998407466668E-2</v>
      </c>
      <c r="E221" s="18">
        <v>1.7198050508888891E-3</v>
      </c>
      <c r="F221" s="18">
        <v>0.13326883130299996</v>
      </c>
      <c r="G221" s="18">
        <v>1.712470279816667E-2</v>
      </c>
      <c r="H221" s="18">
        <v>2.2800632867955556E-2</v>
      </c>
      <c r="I221" s="18">
        <v>0.141810758648</v>
      </c>
      <c r="J221" s="18">
        <v>8.425956720166666E-3</v>
      </c>
      <c r="K221" s="18">
        <v>9.5913979000000012E-4</v>
      </c>
      <c r="L221" s="18">
        <v>8.467509983333333E-3</v>
      </c>
      <c r="M221" s="18">
        <v>1.1328233599999999E-3</v>
      </c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30"/>
      <c r="AB221" s="31"/>
    </row>
    <row r="222" spans="1:28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30"/>
      <c r="AB222" s="31"/>
    </row>
    <row r="223" spans="1:28" x14ac:dyDescent="0.25">
      <c r="A223" t="s">
        <v>131</v>
      </c>
      <c r="B223" s="1">
        <v>48.975099999999998</v>
      </c>
      <c r="C223" s="1">
        <v>-2.3699999999999999E-2</v>
      </c>
      <c r="D223" s="1">
        <v>0.62446800000000002</v>
      </c>
      <c r="E223" s="1">
        <v>-9.8999999999999999E-4</v>
      </c>
      <c r="F223" s="1">
        <v>25.874400000000001</v>
      </c>
      <c r="G223" s="1">
        <v>0.95603499999999997</v>
      </c>
      <c r="H223" s="1">
        <v>1.25474</v>
      </c>
      <c r="I223" s="1">
        <v>22.680099999999999</v>
      </c>
      <c r="J223" s="1">
        <v>0.20292099999999999</v>
      </c>
      <c r="K223" s="1">
        <v>1.688E-3</v>
      </c>
      <c r="L223" s="1">
        <v>1.9362000000000001E-2</v>
      </c>
      <c r="M223" s="1">
        <v>8.8979999999999997E-3</v>
      </c>
      <c r="N223" s="1">
        <v>100.57299999999999</v>
      </c>
      <c r="O223" s="1">
        <v>0.31651099999999999</v>
      </c>
      <c r="P223" s="1">
        <v>-129.91</v>
      </c>
      <c r="Q223" s="1">
        <v>3.8915899999999999</v>
      </c>
      <c r="R223" s="1">
        <v>-1585.5</v>
      </c>
      <c r="S223" s="1">
        <v>0.50713399999999997</v>
      </c>
      <c r="T223" s="1">
        <v>1.8466400000000001</v>
      </c>
      <c r="U223" s="1">
        <v>1.95452</v>
      </c>
      <c r="V223" s="1">
        <v>0.632108</v>
      </c>
      <c r="W223" s="1">
        <v>3.2793100000000002</v>
      </c>
      <c r="X223" s="1">
        <v>281.70100000000002</v>
      </c>
      <c r="Y223" s="1">
        <v>25.967700000000001</v>
      </c>
      <c r="Z223" s="1">
        <v>121.00700000000001</v>
      </c>
      <c r="AA223" s="30">
        <v>44603.420127314799</v>
      </c>
      <c r="AB223" s="31">
        <v>44603.420127314799</v>
      </c>
    </row>
    <row r="224" spans="1:28" x14ac:dyDescent="0.25">
      <c r="A224" t="s">
        <v>131</v>
      </c>
      <c r="B224" s="1">
        <v>48.9452</v>
      </c>
      <c r="C224" s="1">
        <v>-1.882E-2</v>
      </c>
      <c r="D224" s="1">
        <v>0.55225400000000002</v>
      </c>
      <c r="E224" s="1">
        <v>-2.605E-2</v>
      </c>
      <c r="F224" s="1">
        <v>26.2422</v>
      </c>
      <c r="G224" s="1">
        <v>0.91500800000000004</v>
      </c>
      <c r="H224" s="1">
        <v>1.34619</v>
      </c>
      <c r="I224" s="1">
        <v>22.023399999999999</v>
      </c>
      <c r="J224" s="1">
        <v>0.258523</v>
      </c>
      <c r="K224" s="1">
        <v>6.0689999999999997E-3</v>
      </c>
      <c r="L224" s="1">
        <v>2.5616E-2</v>
      </c>
      <c r="M224" s="1">
        <v>-1.225E-2</v>
      </c>
      <c r="N224" s="1">
        <v>100.25700000000001</v>
      </c>
      <c r="O224" s="1">
        <v>0.31661099999999998</v>
      </c>
      <c r="P224" s="1">
        <v>-160.27000000000001</v>
      </c>
      <c r="Q224" s="1">
        <v>4.2401299999999997</v>
      </c>
      <c r="R224" s="1">
        <v>-60.912999999999997</v>
      </c>
      <c r="S224" s="1">
        <v>0.50324100000000005</v>
      </c>
      <c r="T224" s="1">
        <v>1.8779999999999999</v>
      </c>
      <c r="U224" s="1">
        <v>1.8643000000000001</v>
      </c>
      <c r="V224" s="1">
        <v>0.64165099999999997</v>
      </c>
      <c r="W224" s="1">
        <v>2.7119800000000001</v>
      </c>
      <c r="X224" s="1">
        <v>77.050799999999995</v>
      </c>
      <c r="Y224" s="1">
        <v>20.418500000000002</v>
      </c>
      <c r="Z224" s="1">
        <v>-88.412000000000006</v>
      </c>
      <c r="AA224" s="30">
        <v>44603.423773148097</v>
      </c>
      <c r="AB224" s="31">
        <v>44603.423773148097</v>
      </c>
    </row>
    <row r="225" spans="1:28" x14ac:dyDescent="0.25">
      <c r="A225" t="s">
        <v>131</v>
      </c>
      <c r="B225" s="1">
        <v>49.021500000000003</v>
      </c>
      <c r="C225" s="1">
        <v>-3.2680000000000001E-2</v>
      </c>
      <c r="D225" s="1">
        <v>0.68554000000000004</v>
      </c>
      <c r="E225" s="1">
        <v>1.1372999999999999E-2</v>
      </c>
      <c r="F225" s="1">
        <v>26.3064</v>
      </c>
      <c r="G225" s="1">
        <v>0.90426799999999996</v>
      </c>
      <c r="H225" s="1">
        <v>1.2608200000000001</v>
      </c>
      <c r="I225" s="1">
        <v>22.8462</v>
      </c>
      <c r="J225" s="1">
        <v>0.22132599999999999</v>
      </c>
      <c r="K225" s="1">
        <v>1.4499999999999999E-3</v>
      </c>
      <c r="L225" s="1">
        <v>2.4976000000000002E-2</v>
      </c>
      <c r="M225" s="1">
        <v>1.5511E-2</v>
      </c>
      <c r="N225" s="1">
        <v>101.267</v>
      </c>
      <c r="O225" s="1">
        <v>0.31672899999999998</v>
      </c>
      <c r="P225" s="1">
        <v>-91.204999999999998</v>
      </c>
      <c r="Q225" s="1">
        <v>3.6704300000000001</v>
      </c>
      <c r="R225" s="1">
        <v>131.09800000000001</v>
      </c>
      <c r="S225" s="1">
        <v>0.502973</v>
      </c>
      <c r="T225" s="1">
        <v>1.90724</v>
      </c>
      <c r="U225" s="1">
        <v>1.9512</v>
      </c>
      <c r="V225" s="1">
        <v>0.63026499999999996</v>
      </c>
      <c r="W225" s="1">
        <v>3.0823100000000001</v>
      </c>
      <c r="X225" s="1">
        <v>326.60700000000003</v>
      </c>
      <c r="Y225" s="1">
        <v>20.212700000000002</v>
      </c>
      <c r="Z225" s="1">
        <v>67.926199999999994</v>
      </c>
      <c r="AA225" s="30">
        <v>44603.4275694444</v>
      </c>
      <c r="AB225" s="31">
        <v>44603.4275694444</v>
      </c>
    </row>
    <row r="226" spans="1:28" x14ac:dyDescent="0.25">
      <c r="A226" t="s">
        <v>131</v>
      </c>
      <c r="B226" s="1">
        <v>49.090299999999999</v>
      </c>
      <c r="C226" s="1">
        <v>6.9305000000000005E-2</v>
      </c>
      <c r="D226" s="1">
        <v>0.60460599999999998</v>
      </c>
      <c r="E226" s="1">
        <v>-1.1199999999999999E-3</v>
      </c>
      <c r="F226" s="1">
        <v>26.389600000000002</v>
      </c>
      <c r="G226" s="1">
        <v>0.90444000000000002</v>
      </c>
      <c r="H226" s="1">
        <v>1.3277300000000001</v>
      </c>
      <c r="I226" s="1">
        <v>22.2438</v>
      </c>
      <c r="J226" s="1">
        <v>0.24498600000000001</v>
      </c>
      <c r="K226" s="1">
        <v>-1.08E-3</v>
      </c>
      <c r="L226" s="1">
        <v>2.5766000000000001E-2</v>
      </c>
      <c r="M226" s="1">
        <v>2.5125999999999999E-2</v>
      </c>
      <c r="N226" s="1">
        <v>100.923</v>
      </c>
      <c r="O226" s="1">
        <v>0.31663799999999998</v>
      </c>
      <c r="P226" s="1">
        <v>43.256100000000004</v>
      </c>
      <c r="Q226" s="1">
        <v>3.9813499999999999</v>
      </c>
      <c r="R226" s="1">
        <v>-1337</v>
      </c>
      <c r="S226" s="1">
        <v>0.50224299999999999</v>
      </c>
      <c r="T226" s="1">
        <v>1.8910100000000001</v>
      </c>
      <c r="U226" s="1">
        <v>1.8842000000000001</v>
      </c>
      <c r="V226" s="1">
        <v>0.63892599999999999</v>
      </c>
      <c r="W226" s="1">
        <v>2.8359700000000001</v>
      </c>
      <c r="X226" s="1">
        <v>-449.56</v>
      </c>
      <c r="Y226" s="1">
        <v>20.136399999999998</v>
      </c>
      <c r="Z226" s="1">
        <v>42.930900000000001</v>
      </c>
      <c r="AA226" s="30">
        <v>44603.431400463</v>
      </c>
      <c r="AB226" s="31">
        <v>44603.431400463</v>
      </c>
    </row>
    <row r="227" spans="1:28" x14ac:dyDescent="0.25">
      <c r="A227" s="3" t="s">
        <v>104</v>
      </c>
      <c r="B227" s="5">
        <v>49.008025000000004</v>
      </c>
      <c r="C227" s="5">
        <v>-1.4737499999999994E-3</v>
      </c>
      <c r="D227" s="5">
        <v>0.61671699999999996</v>
      </c>
      <c r="E227" s="5">
        <v>-4.19675E-3</v>
      </c>
      <c r="F227" s="5">
        <v>26.203150000000001</v>
      </c>
      <c r="G227" s="5">
        <v>0.91993775</v>
      </c>
      <c r="H227" s="5">
        <v>1.2973699999999999</v>
      </c>
      <c r="I227" s="5">
        <v>22.448374999999999</v>
      </c>
      <c r="J227" s="5">
        <v>0.23193900000000001</v>
      </c>
      <c r="K227" s="5">
        <v>2.0317500000000001E-3</v>
      </c>
      <c r="L227" s="5">
        <v>2.393E-2</v>
      </c>
      <c r="M227" s="5">
        <v>9.3212499999999997E-3</v>
      </c>
      <c r="N227" s="5">
        <v>100.75512625</v>
      </c>
      <c r="O227" s="5">
        <v>0.31662224999999999</v>
      </c>
      <c r="P227" s="5">
        <v>-84.532224999999997</v>
      </c>
      <c r="Q227" s="5">
        <v>3.945875</v>
      </c>
      <c r="R227" s="5">
        <v>-713.07875000000001</v>
      </c>
      <c r="S227" s="5">
        <v>0.50389775000000003</v>
      </c>
      <c r="T227" s="5">
        <v>1.8807225000000001</v>
      </c>
      <c r="U227" s="5">
        <v>1.9135550000000001</v>
      </c>
      <c r="V227" s="5">
        <v>0.63573750000000007</v>
      </c>
      <c r="W227" s="5">
        <v>2.9773925000000001</v>
      </c>
      <c r="X227" s="5">
        <v>58.949699999999993</v>
      </c>
      <c r="Y227" s="5">
        <v>21.683824999999999</v>
      </c>
      <c r="Z227" s="5">
        <v>35.863025</v>
      </c>
      <c r="AA227" s="30"/>
      <c r="AB227" s="31"/>
    </row>
    <row r="228" spans="1:28" x14ac:dyDescent="0.25">
      <c r="A228" s="32" t="s">
        <v>105</v>
      </c>
      <c r="B228" s="13">
        <v>5.4730675813478048E-2</v>
      </c>
      <c r="C228" s="13">
        <v>4.116539829987681E-2</v>
      </c>
      <c r="D228" s="13">
        <v>4.7693914758593685E-2</v>
      </c>
      <c r="E228" s="13">
        <v>1.359900076062576E-2</v>
      </c>
      <c r="F228" s="13">
        <v>0.19686647124383552</v>
      </c>
      <c r="G228" s="13">
        <v>2.1289875602912747E-2</v>
      </c>
      <c r="H228" s="13">
        <v>4.0181903265027165E-2</v>
      </c>
      <c r="I228" s="13">
        <v>0.32955116730941814</v>
      </c>
      <c r="J228" s="13">
        <v>2.139867611559183E-2</v>
      </c>
      <c r="K228" s="13">
        <v>2.570942081708571E-3</v>
      </c>
      <c r="L228" s="13">
        <v>2.653970233442719E-3</v>
      </c>
      <c r="M228" s="13">
        <v>1.37258979191709E-2</v>
      </c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30"/>
      <c r="AB228" s="31"/>
    </row>
    <row r="229" spans="1:28" x14ac:dyDescent="0.25">
      <c r="A229" s="33" t="s">
        <v>106</v>
      </c>
      <c r="B229" s="18">
        <v>0.15517031143556251</v>
      </c>
      <c r="C229" s="18">
        <v>1.2457936659374994E-3</v>
      </c>
      <c r="D229" s="18">
        <v>2.4334881923749999E-2</v>
      </c>
      <c r="E229" s="18">
        <v>2.9926132440624999E-2</v>
      </c>
      <c r="F229" s="18">
        <v>0.132037083279125</v>
      </c>
      <c r="G229" s="18">
        <v>1.7301476250243749E-2</v>
      </c>
      <c r="H229" s="18">
        <v>2.4825888503499999E-2</v>
      </c>
      <c r="I229" s="18">
        <v>0.14271273801562501</v>
      </c>
      <c r="J229" s="18">
        <v>6.9057343905750005E-3</v>
      </c>
      <c r="K229" s="18">
        <v>1.19771052975E-3</v>
      </c>
      <c r="L229" s="18">
        <v>5.1889393224999998E-3</v>
      </c>
      <c r="M229" s="18">
        <v>3.3428822178125E-3</v>
      </c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30"/>
      <c r="AB229" s="31"/>
    </row>
    <row r="230" spans="1:28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30"/>
      <c r="AB230" s="31"/>
    </row>
    <row r="231" spans="1:28" x14ac:dyDescent="0.25">
      <c r="A231" t="s">
        <v>138</v>
      </c>
      <c r="B231" s="1">
        <v>49.808199999999999</v>
      </c>
      <c r="C231" s="1">
        <v>-6.0600000000000003E-3</v>
      </c>
      <c r="D231" s="1">
        <v>0.36502600000000002</v>
      </c>
      <c r="E231" s="1">
        <v>2.6187999999999999E-2</v>
      </c>
      <c r="F231" s="1">
        <v>26.206600000000002</v>
      </c>
      <c r="G231" s="1">
        <v>0.85863800000000001</v>
      </c>
      <c r="H231" s="1">
        <v>1.2087699999999999</v>
      </c>
      <c r="I231" s="1">
        <v>22.894100000000002</v>
      </c>
      <c r="J231" s="1">
        <v>0.15704399999999999</v>
      </c>
      <c r="K231" s="1">
        <v>8.0789999999999994E-3</v>
      </c>
      <c r="L231" s="1">
        <v>6.398E-3</v>
      </c>
      <c r="M231" s="1">
        <v>-8.5500000000000003E-3</v>
      </c>
      <c r="N231" s="1">
        <v>101.524</v>
      </c>
      <c r="O231" s="1">
        <v>0.31395600000000001</v>
      </c>
      <c r="P231" s="1">
        <v>-540.76</v>
      </c>
      <c r="Q231" s="1">
        <v>5.7317600000000004</v>
      </c>
      <c r="R231" s="1">
        <v>57.529400000000003</v>
      </c>
      <c r="S231" s="1">
        <v>0.504216</v>
      </c>
      <c r="T231" s="1">
        <v>1.9558</v>
      </c>
      <c r="U231" s="1">
        <v>1.99678</v>
      </c>
      <c r="V231" s="1">
        <v>0.629525</v>
      </c>
      <c r="W231" s="1">
        <v>4.0908499999999997</v>
      </c>
      <c r="X231" s="1">
        <v>60.453400000000002</v>
      </c>
      <c r="Y231" s="1">
        <v>79.5197</v>
      </c>
      <c r="Z231" s="1">
        <v>-125.01</v>
      </c>
      <c r="AA231" s="30">
        <v>44603.435231481497</v>
      </c>
      <c r="AB231" s="31">
        <v>44603.435231481497</v>
      </c>
    </row>
    <row r="232" spans="1:28" x14ac:dyDescent="0.25">
      <c r="A232" t="s">
        <v>138</v>
      </c>
      <c r="B232" s="1">
        <v>48.959600000000002</v>
      </c>
      <c r="C232" s="1">
        <v>-1.323E-2</v>
      </c>
      <c r="D232" s="1">
        <v>0.75284099999999998</v>
      </c>
      <c r="E232" s="1">
        <v>1.5328E-2</v>
      </c>
      <c r="F232" s="1">
        <v>26.0579</v>
      </c>
      <c r="G232" s="1">
        <v>0.86513200000000001</v>
      </c>
      <c r="H232" s="1">
        <v>1.4987299999999999</v>
      </c>
      <c r="I232" s="1">
        <v>22.1525</v>
      </c>
      <c r="J232" s="1">
        <v>0.23796999999999999</v>
      </c>
      <c r="K232" s="1">
        <v>2.2067E-2</v>
      </c>
      <c r="L232" s="1">
        <v>4.9569999999999996E-3</v>
      </c>
      <c r="M232" s="1">
        <v>-1.712E-2</v>
      </c>
      <c r="N232" s="1">
        <v>100.53700000000001</v>
      </c>
      <c r="O232" s="1">
        <v>0.31689600000000001</v>
      </c>
      <c r="P232" s="1">
        <v>-225.74</v>
      </c>
      <c r="Q232" s="1">
        <v>3.3782299999999998</v>
      </c>
      <c r="R232" s="1">
        <v>97.789100000000005</v>
      </c>
      <c r="S232" s="1">
        <v>0.50547799999999998</v>
      </c>
      <c r="T232" s="1">
        <v>1.96034</v>
      </c>
      <c r="U232" s="1">
        <v>1.7343999999999999</v>
      </c>
      <c r="V232" s="1">
        <v>0.64091100000000001</v>
      </c>
      <c r="W232" s="1">
        <v>2.8981400000000002</v>
      </c>
      <c r="X232" s="1">
        <v>22.599299999999999</v>
      </c>
      <c r="Y232" s="1">
        <v>103.265</v>
      </c>
      <c r="Z232" s="1">
        <v>-62.786000000000001</v>
      </c>
      <c r="AA232" s="30">
        <v>44603.439016203702</v>
      </c>
      <c r="AB232" s="31">
        <v>44603.439016203702</v>
      </c>
    </row>
    <row r="233" spans="1:28" x14ac:dyDescent="0.25">
      <c r="A233" t="s">
        <v>138</v>
      </c>
      <c r="B233" s="1">
        <v>48.769799999999996</v>
      </c>
      <c r="C233" s="1">
        <v>2.8563999999999999E-2</v>
      </c>
      <c r="D233" s="1">
        <v>0.693716</v>
      </c>
      <c r="E233" s="1">
        <v>7.9089999999999994E-3</v>
      </c>
      <c r="F233" s="1">
        <v>26.151</v>
      </c>
      <c r="G233" s="1">
        <v>0.832986</v>
      </c>
      <c r="H233" s="1">
        <v>1.45872</v>
      </c>
      <c r="I233" s="1">
        <v>22.457000000000001</v>
      </c>
      <c r="J233" s="1">
        <v>0.23385300000000001</v>
      </c>
      <c r="K233" s="1">
        <v>-8.5999999999999998E-4</v>
      </c>
      <c r="L233" s="1">
        <v>1.5611999999999999E-2</v>
      </c>
      <c r="M233" s="1">
        <v>-1.026E-2</v>
      </c>
      <c r="N233" s="1">
        <v>100.63800000000001</v>
      </c>
      <c r="O233" s="1">
        <v>0.31770900000000002</v>
      </c>
      <c r="P233" s="1">
        <v>102.10599999999999</v>
      </c>
      <c r="Q233" s="1">
        <v>3.6821799999999998</v>
      </c>
      <c r="R233" s="1">
        <v>189.375</v>
      </c>
      <c r="S233" s="1">
        <v>0.50462499999999999</v>
      </c>
      <c r="T233" s="1">
        <v>2.0163099999999998</v>
      </c>
      <c r="U233" s="1">
        <v>1.7775700000000001</v>
      </c>
      <c r="V233" s="1">
        <v>0.63553000000000004</v>
      </c>
      <c r="W233" s="1">
        <v>2.9326500000000002</v>
      </c>
      <c r="X233" s="1">
        <v>-550.54</v>
      </c>
      <c r="Y233" s="1">
        <v>32.109000000000002</v>
      </c>
      <c r="Z233" s="1">
        <v>-105.06</v>
      </c>
      <c r="AA233" s="30">
        <v>44603.442743055602</v>
      </c>
      <c r="AB233" s="31">
        <v>44603.442743055602</v>
      </c>
    </row>
    <row r="234" spans="1:28" x14ac:dyDescent="0.25">
      <c r="A234" t="s">
        <v>138</v>
      </c>
      <c r="B234" s="1">
        <v>49.055199999999999</v>
      </c>
      <c r="C234" s="1">
        <v>-4.5960000000000001E-2</v>
      </c>
      <c r="D234" s="1">
        <v>0.61545700000000003</v>
      </c>
      <c r="E234" s="1">
        <v>-1.051E-2</v>
      </c>
      <c r="F234" s="1">
        <v>25.914300000000001</v>
      </c>
      <c r="G234" s="1">
        <v>0.89737100000000003</v>
      </c>
      <c r="H234" s="1">
        <v>1.32128</v>
      </c>
      <c r="I234" s="1">
        <v>22.692499999999999</v>
      </c>
      <c r="J234" s="1">
        <v>0.20749799999999999</v>
      </c>
      <c r="K234" s="1">
        <v>7.3629999999999998E-3</v>
      </c>
      <c r="L234" s="1">
        <v>8.6770000000000007E-3</v>
      </c>
      <c r="M234" s="1">
        <v>8.4139999999999996E-3</v>
      </c>
      <c r="N234" s="1">
        <v>100.672</v>
      </c>
      <c r="O234" s="1">
        <v>0.31648599999999999</v>
      </c>
      <c r="P234" s="1">
        <v>-65.325000000000003</v>
      </c>
      <c r="Q234" s="1">
        <v>3.9016999999999999</v>
      </c>
      <c r="R234" s="1">
        <v>-143.01</v>
      </c>
      <c r="S234" s="1">
        <v>0.50692899999999996</v>
      </c>
      <c r="T234" s="1">
        <v>1.8965799999999999</v>
      </c>
      <c r="U234" s="1">
        <v>1.88652</v>
      </c>
      <c r="V234" s="1">
        <v>0.63269299999999995</v>
      </c>
      <c r="W234" s="1">
        <v>3.1928200000000002</v>
      </c>
      <c r="X234" s="1">
        <v>64.474299999999999</v>
      </c>
      <c r="Y234" s="1">
        <v>57.695999999999998</v>
      </c>
      <c r="Z234" s="1">
        <v>130.101</v>
      </c>
      <c r="AA234" s="30">
        <v>44603.4466203704</v>
      </c>
      <c r="AB234" s="31">
        <v>44603.4466203704</v>
      </c>
    </row>
    <row r="235" spans="1:28" x14ac:dyDescent="0.25">
      <c r="A235" s="3" t="s">
        <v>104</v>
      </c>
      <c r="B235" s="5">
        <v>49.148200000000003</v>
      </c>
      <c r="C235" s="5">
        <v>-9.1715000000000008E-3</v>
      </c>
      <c r="D235" s="5">
        <v>0.60675999999999997</v>
      </c>
      <c r="E235" s="5">
        <v>9.7287499999999996E-3</v>
      </c>
      <c r="F235" s="5">
        <v>26.082449999999998</v>
      </c>
      <c r="G235" s="5">
        <v>0.86353175000000004</v>
      </c>
      <c r="H235" s="5">
        <v>1.3718749999999997</v>
      </c>
      <c r="I235" s="5">
        <v>22.549025</v>
      </c>
      <c r="J235" s="5">
        <v>0.20909124999999998</v>
      </c>
      <c r="K235" s="5">
        <v>9.1622500000000003E-3</v>
      </c>
      <c r="L235" s="5">
        <v>8.9109999999999988E-3</v>
      </c>
      <c r="M235" s="5">
        <v>-6.8789999999999997E-3</v>
      </c>
      <c r="N235" s="5">
        <v>100.84268450000002</v>
      </c>
      <c r="O235" s="5">
        <v>0.31626175000000001</v>
      </c>
      <c r="P235" s="5">
        <v>-182.42975000000001</v>
      </c>
      <c r="Q235" s="5">
        <v>4.1734674999999992</v>
      </c>
      <c r="R235" s="5">
        <v>50.420874999999995</v>
      </c>
      <c r="S235" s="5">
        <v>0.50531199999999998</v>
      </c>
      <c r="T235" s="5">
        <v>1.9572574999999999</v>
      </c>
      <c r="U235" s="5">
        <v>1.8488175</v>
      </c>
      <c r="V235" s="5">
        <v>0.63466475</v>
      </c>
      <c r="W235" s="5">
        <v>3.2786150000000003</v>
      </c>
      <c r="X235" s="5">
        <v>-100.75324999999998</v>
      </c>
      <c r="Y235" s="5">
        <v>68.147424999999998</v>
      </c>
      <c r="Z235" s="5">
        <v>-40.688749999999999</v>
      </c>
      <c r="AA235" s="30"/>
      <c r="AB235" s="31"/>
    </row>
    <row r="236" spans="1:28" x14ac:dyDescent="0.25">
      <c r="A236" s="32" t="s">
        <v>105</v>
      </c>
      <c r="B236" s="13">
        <v>0.3946534935864629</v>
      </c>
      <c r="C236" s="13">
        <v>2.6474112577195102E-2</v>
      </c>
      <c r="D236" s="13">
        <v>0.14782757613348085</v>
      </c>
      <c r="E236" s="13">
        <v>1.3371396736597863E-2</v>
      </c>
      <c r="F236" s="13">
        <v>0.11066780245401113</v>
      </c>
      <c r="G236" s="13">
        <v>2.2938217415211244E-2</v>
      </c>
      <c r="H236" s="13">
        <v>0.11488835896208111</v>
      </c>
      <c r="I236" s="13">
        <v>0.2762980761333676</v>
      </c>
      <c r="J236" s="13">
        <v>3.224353091222331E-2</v>
      </c>
      <c r="K236" s="13">
        <v>8.2369411608618388E-3</v>
      </c>
      <c r="L236" s="13">
        <v>4.089848469075597E-3</v>
      </c>
      <c r="M236" s="13">
        <v>9.3938454852099847E-3</v>
      </c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30"/>
      <c r="AB236" s="31"/>
    </row>
    <row r="237" spans="1:28" x14ac:dyDescent="0.25">
      <c r="A237" s="33" t="s">
        <v>106</v>
      </c>
      <c r="B237" s="18">
        <v>0.15543695741350003</v>
      </c>
      <c r="C237" s="18">
        <v>1.6731544521250002E-2</v>
      </c>
      <c r="D237" s="18">
        <v>2.5322931402999994E-2</v>
      </c>
      <c r="E237" s="18">
        <v>4.9053208765624991E-3</v>
      </c>
      <c r="F237" s="18">
        <v>0.13179774974399999</v>
      </c>
      <c r="G237" s="18">
        <v>1.690153994175625E-2</v>
      </c>
      <c r="H237" s="18">
        <v>2.5363465078124994E-2</v>
      </c>
      <c r="I237" s="18">
        <v>0.14311071314368751</v>
      </c>
      <c r="J237" s="18">
        <v>6.8552970861874996E-3</v>
      </c>
      <c r="K237" s="18">
        <v>-9.2312646481249976E-3</v>
      </c>
      <c r="L237" s="18">
        <v>6.0726170417499991E-3</v>
      </c>
      <c r="M237" s="18">
        <v>2.7989791124999998E-3</v>
      </c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30"/>
      <c r="AB237" s="31"/>
    </row>
    <row r="238" spans="1:28" x14ac:dyDescent="0.25">
      <c r="A238" s="33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30"/>
      <c r="AB238" s="31"/>
    </row>
    <row r="239" spans="1:28" s="3" customFormat="1" x14ac:dyDescent="0.25">
      <c r="A239" s="35" t="s">
        <v>15</v>
      </c>
      <c r="B239" s="39">
        <v>48.964909090909096</v>
      </c>
      <c r="C239" s="39">
        <v>-4.3303636363636357E-3</v>
      </c>
      <c r="D239" s="39">
        <v>0.65284545454545462</v>
      </c>
      <c r="E239" s="39">
        <v>3.1795454545454544E-3</v>
      </c>
      <c r="F239" s="39">
        <v>26.299481818181821</v>
      </c>
      <c r="G239" s="39">
        <v>0.88994099999999998</v>
      </c>
      <c r="H239" s="39">
        <v>1.2393070909090909</v>
      </c>
      <c r="I239" s="39">
        <v>22.408436363636362</v>
      </c>
      <c r="J239" s="39">
        <v>0.25129872727272723</v>
      </c>
      <c r="K239" s="39">
        <v>4.573272727272727E-3</v>
      </c>
      <c r="L239" s="39">
        <v>1.6718999999999998E-2</v>
      </c>
      <c r="M239" s="39">
        <v>9.9727272727272477E-5</v>
      </c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40"/>
      <c r="AB239" s="41"/>
    </row>
    <row r="240" spans="1:28" x14ac:dyDescent="0.25">
      <c r="A240" s="33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30"/>
      <c r="AB240" s="31"/>
    </row>
    <row r="241" spans="1:28" x14ac:dyDescent="0.25">
      <c r="A241" t="s">
        <v>125</v>
      </c>
      <c r="B241" s="1">
        <v>55.671500000000002</v>
      </c>
      <c r="C241" s="1">
        <v>-2.3519999999999999E-2</v>
      </c>
      <c r="D241" s="1">
        <v>0.33607300000000001</v>
      </c>
      <c r="E241" s="1">
        <v>2.5590000000000001E-3</v>
      </c>
      <c r="F241" s="1">
        <v>0.98975500000000005</v>
      </c>
      <c r="G241" s="1">
        <v>0.36035400000000001</v>
      </c>
      <c r="H241" s="1">
        <v>18.023</v>
      </c>
      <c r="I241" s="1">
        <v>26.026399999999999</v>
      </c>
      <c r="J241" s="1">
        <v>4.8219999999999999E-2</v>
      </c>
      <c r="K241" s="1">
        <v>3.1840000000000002E-3</v>
      </c>
      <c r="L241" s="1">
        <v>1.1894E-2</v>
      </c>
      <c r="M241" s="1">
        <v>1.04E-2</v>
      </c>
      <c r="N241" s="1">
        <v>101.46</v>
      </c>
      <c r="O241" s="1">
        <v>0.29704199999999997</v>
      </c>
      <c r="P241" s="1">
        <v>-123.94</v>
      </c>
      <c r="Q241" s="1">
        <v>5.7686500000000001</v>
      </c>
      <c r="R241" s="1">
        <v>553.72299999999996</v>
      </c>
      <c r="S241" s="1">
        <v>3.0162100000000001</v>
      </c>
      <c r="T241" s="1">
        <v>3.4286699999999999</v>
      </c>
      <c r="U241" s="1">
        <v>0.41095700000000002</v>
      </c>
      <c r="V241" s="1">
        <v>0.59997800000000001</v>
      </c>
      <c r="W241" s="1">
        <v>9.7650400000000008</v>
      </c>
      <c r="X241" s="1">
        <v>139.6</v>
      </c>
      <c r="Y241" s="1">
        <v>39.269300000000001</v>
      </c>
      <c r="Z241" s="1">
        <v>97.5869</v>
      </c>
      <c r="AA241" s="30">
        <v>44603.746261574102</v>
      </c>
      <c r="AB241" s="31">
        <v>44603.746261574102</v>
      </c>
    </row>
    <row r="242" spans="1:28" x14ac:dyDescent="0.25">
      <c r="A242" t="s">
        <v>125</v>
      </c>
      <c r="B242" s="1">
        <v>55.153199999999998</v>
      </c>
      <c r="C242" s="1">
        <v>-3.9699999999999996E-3</v>
      </c>
      <c r="D242" s="1">
        <v>0.41458400000000001</v>
      </c>
      <c r="E242" s="1">
        <v>8.4159999999999999E-3</v>
      </c>
      <c r="F242" s="1">
        <v>1.1033999999999999</v>
      </c>
      <c r="G242" s="1">
        <v>0.30991800000000003</v>
      </c>
      <c r="H242" s="1">
        <v>18.083200000000001</v>
      </c>
      <c r="I242" s="1">
        <v>25.640899999999998</v>
      </c>
      <c r="J242" s="1">
        <v>6.0089999999999998E-2</v>
      </c>
      <c r="K242" s="1">
        <v>-6.77E-3</v>
      </c>
      <c r="L242" s="1">
        <v>1.3794000000000001E-2</v>
      </c>
      <c r="M242" s="1">
        <v>2.7101E-2</v>
      </c>
      <c r="N242" s="1">
        <v>100.804</v>
      </c>
      <c r="O242" s="1">
        <v>0.29860999999999999</v>
      </c>
      <c r="P242" s="1">
        <v>-716.53</v>
      </c>
      <c r="Q242" s="1">
        <v>5.0190999999999999</v>
      </c>
      <c r="R242" s="1">
        <v>167.19900000000001</v>
      </c>
      <c r="S242" s="1">
        <v>2.7799499999999999</v>
      </c>
      <c r="T242" s="1">
        <v>3.8679999999999999</v>
      </c>
      <c r="U242" s="1">
        <v>0.41025600000000001</v>
      </c>
      <c r="V242" s="1">
        <v>0.60431500000000005</v>
      </c>
      <c r="W242" s="1">
        <v>8.0588700000000006</v>
      </c>
      <c r="X242" s="1">
        <v>-66.456000000000003</v>
      </c>
      <c r="Y242" s="1">
        <v>33.668799999999997</v>
      </c>
      <c r="Z242" s="1">
        <v>37.073399999999999</v>
      </c>
      <c r="AA242" s="30">
        <v>44603.750023148103</v>
      </c>
      <c r="AB242" s="31">
        <v>44603.750023148103</v>
      </c>
    </row>
    <row r="243" spans="1:28" x14ac:dyDescent="0.25">
      <c r="A243" t="s">
        <v>125</v>
      </c>
      <c r="B243" s="1">
        <v>55.421399999999998</v>
      </c>
      <c r="C243" s="1">
        <v>4.1494000000000003E-2</v>
      </c>
      <c r="D243" s="1">
        <v>0.39705299999999999</v>
      </c>
      <c r="E243" s="1">
        <v>1.1727E-2</v>
      </c>
      <c r="F243" s="1">
        <v>0.90136300000000003</v>
      </c>
      <c r="G243" s="1">
        <v>0.38141900000000001</v>
      </c>
      <c r="H243" s="1">
        <v>18.0656</v>
      </c>
      <c r="I243" s="1">
        <v>26.0548</v>
      </c>
      <c r="J243" s="1">
        <v>5.1101000000000001E-2</v>
      </c>
      <c r="K243" s="1">
        <v>-1.1199999999999999E-3</v>
      </c>
      <c r="L243" s="1">
        <v>7.4999999999999997E-3</v>
      </c>
      <c r="M243" s="1">
        <v>-1.3799999999999999E-3</v>
      </c>
      <c r="N243" s="1">
        <v>101.331</v>
      </c>
      <c r="O243" s="1">
        <v>0.29736000000000001</v>
      </c>
      <c r="P243" s="1">
        <v>65.231399999999994</v>
      </c>
      <c r="Q243" s="1">
        <v>5.22797</v>
      </c>
      <c r="R243" s="1">
        <v>121.20099999999999</v>
      </c>
      <c r="S243" s="1">
        <v>3.1734300000000002</v>
      </c>
      <c r="T243" s="1">
        <v>3.33013</v>
      </c>
      <c r="U243" s="1">
        <v>0.40962700000000002</v>
      </c>
      <c r="V243" s="1">
        <v>0.59910399999999997</v>
      </c>
      <c r="W243" s="1">
        <v>9.2196599999999993</v>
      </c>
      <c r="X243" s="1">
        <v>-399.91</v>
      </c>
      <c r="Y243" s="1">
        <v>63.716700000000003</v>
      </c>
      <c r="Z243" s="1">
        <v>-710.4</v>
      </c>
      <c r="AA243" s="30">
        <v>44603.753784722197</v>
      </c>
      <c r="AB243" s="31">
        <v>44603.753784722197</v>
      </c>
    </row>
    <row r="244" spans="1:28" x14ac:dyDescent="0.25">
      <c r="A244" t="s">
        <v>125</v>
      </c>
      <c r="B244" s="1">
        <v>54.414099999999998</v>
      </c>
      <c r="C244" s="1">
        <v>-4.4679999999999997E-2</v>
      </c>
      <c r="D244" s="1">
        <v>0.56265200000000004</v>
      </c>
      <c r="E244" s="1">
        <v>-8.8500000000000002E-3</v>
      </c>
      <c r="F244" s="1">
        <v>2.4507400000000001</v>
      </c>
      <c r="G244" s="1">
        <v>1.48878</v>
      </c>
      <c r="H244" s="1">
        <v>16.6434</v>
      </c>
      <c r="I244" s="1">
        <v>25.327400000000001</v>
      </c>
      <c r="J244" s="1">
        <v>0.145901</v>
      </c>
      <c r="K244" s="1">
        <v>4.3870000000000003E-3</v>
      </c>
      <c r="L244" s="1">
        <v>1.5486E-2</v>
      </c>
      <c r="M244" s="1">
        <v>-7.0699999999999999E-3</v>
      </c>
      <c r="N244" s="1">
        <v>100.992</v>
      </c>
      <c r="O244" s="1">
        <v>0.300674</v>
      </c>
      <c r="P244" s="1">
        <v>-63.325000000000003</v>
      </c>
      <c r="Q244" s="1">
        <v>4.1100000000000003</v>
      </c>
      <c r="R244" s="1">
        <v>-162.24</v>
      </c>
      <c r="S244" s="1">
        <v>1.7607299999999999</v>
      </c>
      <c r="T244" s="1">
        <v>1.4154500000000001</v>
      </c>
      <c r="U244" s="1">
        <v>0.43105399999999999</v>
      </c>
      <c r="V244" s="1">
        <v>0.60793399999999997</v>
      </c>
      <c r="W244" s="1">
        <v>3.8006500000000001</v>
      </c>
      <c r="X244" s="1">
        <v>101.423</v>
      </c>
      <c r="Y244" s="1">
        <v>30.931899999999999</v>
      </c>
      <c r="Z244" s="1">
        <v>-141.27000000000001</v>
      </c>
      <c r="AA244" s="30">
        <v>44603.761527777802</v>
      </c>
      <c r="AB244" s="31">
        <v>44603.761527777802</v>
      </c>
    </row>
    <row r="245" spans="1:28" x14ac:dyDescent="0.25">
      <c r="A245" t="s">
        <v>125</v>
      </c>
      <c r="B245" s="1">
        <v>54.406100000000002</v>
      </c>
      <c r="C245" s="1">
        <v>-1.7170000000000001E-2</v>
      </c>
      <c r="D245" s="1">
        <v>0.65064999999999995</v>
      </c>
      <c r="E245" s="1">
        <v>1.3986999999999999E-2</v>
      </c>
      <c r="F245" s="1">
        <v>3.2548300000000001</v>
      </c>
      <c r="G245" s="1">
        <v>1.4291100000000001</v>
      </c>
      <c r="H245" s="1">
        <v>15.923999999999999</v>
      </c>
      <c r="I245" s="1">
        <v>24.814900000000002</v>
      </c>
      <c r="J245" s="1">
        <v>0.24171799999999999</v>
      </c>
      <c r="K245" s="1">
        <v>-1.6199999999999999E-3</v>
      </c>
      <c r="L245" s="1">
        <v>1.0248999999999999E-2</v>
      </c>
      <c r="M245" s="1">
        <v>1.8603999999999999E-2</v>
      </c>
      <c r="N245" s="1">
        <v>100.745</v>
      </c>
      <c r="O245" s="1">
        <v>0.300508</v>
      </c>
      <c r="P245" s="1">
        <v>-167.53</v>
      </c>
      <c r="Q245" s="1">
        <v>3.67733</v>
      </c>
      <c r="R245" s="1">
        <v>101.721</v>
      </c>
      <c r="S245" s="1">
        <v>1.5264899999999999</v>
      </c>
      <c r="T245" s="1">
        <v>1.4398500000000001</v>
      </c>
      <c r="U245" s="1">
        <v>0.44190499999999999</v>
      </c>
      <c r="V245" s="1">
        <v>0.61360700000000001</v>
      </c>
      <c r="W245" s="1">
        <v>2.5298600000000002</v>
      </c>
      <c r="X245" s="1">
        <v>-281.86</v>
      </c>
      <c r="Y245" s="1">
        <v>46.586599999999997</v>
      </c>
      <c r="Z245" s="1">
        <v>53.717799999999997</v>
      </c>
      <c r="AA245" s="30">
        <v>44603.765416666698</v>
      </c>
      <c r="AB245" s="31">
        <v>44603.765416666698</v>
      </c>
    </row>
    <row r="246" spans="1:28" x14ac:dyDescent="0.25">
      <c r="A246" s="3" t="s">
        <v>104</v>
      </c>
      <c r="B246" s="5">
        <v>55.013260000000002</v>
      </c>
      <c r="C246" s="5">
        <v>-9.5691999999999999E-3</v>
      </c>
      <c r="D246" s="5">
        <v>0.47220239999999991</v>
      </c>
      <c r="E246" s="5">
        <v>5.5677999999999995E-3</v>
      </c>
      <c r="F246" s="5">
        <v>1.7400176000000003</v>
      </c>
      <c r="G246" s="5">
        <v>0.79391620000000007</v>
      </c>
      <c r="H246" s="5">
        <v>17.347840000000001</v>
      </c>
      <c r="I246" s="5">
        <v>25.572879999999998</v>
      </c>
      <c r="J246" s="5">
        <v>0.109406</v>
      </c>
      <c r="K246" s="5">
        <v>-3.8779999999999994E-4</v>
      </c>
      <c r="L246" s="5">
        <v>1.1784600000000001E-2</v>
      </c>
      <c r="M246" s="5">
        <v>9.5310000000000013E-3</v>
      </c>
      <c r="N246" s="5">
        <v>101.0664486</v>
      </c>
      <c r="O246" s="5">
        <v>0.29883880000000002</v>
      </c>
      <c r="P246" s="5">
        <v>-201.21872000000002</v>
      </c>
      <c r="Q246" s="5">
        <v>4.7606099999999998</v>
      </c>
      <c r="R246" s="5">
        <v>156.32080000000002</v>
      </c>
      <c r="S246" s="5">
        <v>2.4513620000000005</v>
      </c>
      <c r="T246" s="5">
        <v>2.6964199999999998</v>
      </c>
      <c r="U246" s="5">
        <v>0.42075980000000002</v>
      </c>
      <c r="V246" s="5">
        <v>0.60498759999999996</v>
      </c>
      <c r="W246" s="5">
        <v>6.6748160000000016</v>
      </c>
      <c r="X246" s="5">
        <v>-101.4406</v>
      </c>
      <c r="Y246" s="5">
        <v>42.83466</v>
      </c>
      <c r="Z246" s="5">
        <v>-132.65837999999999</v>
      </c>
      <c r="AA246" s="30"/>
      <c r="AB246" s="31"/>
    </row>
    <row r="247" spans="1:28" x14ac:dyDescent="0.25">
      <c r="A247" s="32" t="s">
        <v>105</v>
      </c>
      <c r="B247" s="13">
        <v>0.51905246979472142</v>
      </c>
      <c r="C247" s="13">
        <v>2.8719215493463606E-2</v>
      </c>
      <c r="D247" s="13">
        <v>0.11620946774613537</v>
      </c>
      <c r="E247" s="13">
        <v>8.1713738232931186E-3</v>
      </c>
      <c r="F247" s="13">
        <v>0.94565325703930159</v>
      </c>
      <c r="G247" s="13">
        <v>0.54381821282277776</v>
      </c>
      <c r="H247" s="13">
        <v>0.89836861387739975</v>
      </c>
      <c r="I247" s="13">
        <v>0.46418705453728376</v>
      </c>
      <c r="J247" s="13">
        <v>7.5383841565683021E-2</v>
      </c>
      <c r="K247" s="13">
        <v>3.9583678656739327E-3</v>
      </c>
      <c r="L247" s="13">
        <v>2.7736576284754398E-3</v>
      </c>
      <c r="M247" s="13">
        <v>1.2541311829310359E-2</v>
      </c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30"/>
      <c r="AB247" s="31"/>
    </row>
    <row r="248" spans="1:28" x14ac:dyDescent="0.25">
      <c r="A248" s="33" t="s">
        <v>106</v>
      </c>
      <c r="B248" s="18">
        <v>0.16440096602488002</v>
      </c>
      <c r="C248" s="18">
        <v>1.9255021754240001E-2</v>
      </c>
      <c r="D248" s="18">
        <v>2.2479714674639998E-2</v>
      </c>
      <c r="E248" s="18">
        <v>8.7036295023999993E-3</v>
      </c>
      <c r="F248" s="18">
        <v>4.2654130239712013E-2</v>
      </c>
      <c r="G248" s="18">
        <v>2.1407315200040002E-2</v>
      </c>
      <c r="H248" s="18">
        <v>7.2992736888320003E-2</v>
      </c>
      <c r="I248" s="18">
        <v>0.15471275296287998</v>
      </c>
      <c r="J248" s="18">
        <v>7.3026491929600026E-3</v>
      </c>
      <c r="K248" s="18">
        <v>3.9338664679999997E-4</v>
      </c>
      <c r="L248" s="18">
        <v>5.0478933423600001E-3</v>
      </c>
      <c r="M248" s="18">
        <v>-1.2643670197800001E-2</v>
      </c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30"/>
      <c r="AB248" s="31"/>
    </row>
    <row r="249" spans="1:28" x14ac:dyDescent="0.25">
      <c r="A249" s="33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30"/>
      <c r="AB249" s="31"/>
    </row>
    <row r="250" spans="1:28" x14ac:dyDescent="0.25">
      <c r="A250" t="s">
        <v>132</v>
      </c>
      <c r="B250" s="1">
        <v>55.169699999999999</v>
      </c>
      <c r="C250" s="1">
        <v>2.93E-2</v>
      </c>
      <c r="D250" s="1">
        <v>0.32208599999999998</v>
      </c>
      <c r="E250" s="1">
        <v>-3.236E-2</v>
      </c>
      <c r="F250" s="1">
        <v>1.2180299999999999</v>
      </c>
      <c r="G250" s="1">
        <v>1.5762</v>
      </c>
      <c r="H250" s="1">
        <v>17.242599999999999</v>
      </c>
      <c r="I250" s="1">
        <v>25.664999999999999</v>
      </c>
      <c r="J250" s="1">
        <v>5.1749000000000003E-2</v>
      </c>
      <c r="K250" s="1">
        <v>-2.82E-3</v>
      </c>
      <c r="L250" s="1">
        <v>1.6803999999999999E-2</v>
      </c>
      <c r="M250" s="1">
        <v>6.2030000000000002E-3</v>
      </c>
      <c r="N250" s="1">
        <v>101.26300000000001</v>
      </c>
      <c r="O250" s="1">
        <v>0.29822900000000002</v>
      </c>
      <c r="P250" s="1">
        <v>97.515699999999995</v>
      </c>
      <c r="Q250" s="1">
        <v>5.9441899999999999</v>
      </c>
      <c r="R250" s="1">
        <v>-44.054000000000002</v>
      </c>
      <c r="S250" s="1">
        <v>2.6694</v>
      </c>
      <c r="T250" s="1">
        <v>1.3670899999999999</v>
      </c>
      <c r="U250" s="1">
        <v>0.42152000000000001</v>
      </c>
      <c r="V250" s="1">
        <v>0.60345800000000005</v>
      </c>
      <c r="W250" s="1">
        <v>9.5654800000000009</v>
      </c>
      <c r="X250" s="1">
        <v>-166.84</v>
      </c>
      <c r="Y250" s="1">
        <v>28.592500000000001</v>
      </c>
      <c r="Z250" s="1">
        <v>160.85300000000001</v>
      </c>
      <c r="AA250" s="30">
        <v>44603.769270833298</v>
      </c>
      <c r="AB250" s="31">
        <v>44603.769270833298</v>
      </c>
    </row>
    <row r="251" spans="1:28" x14ac:dyDescent="0.25">
      <c r="A251" t="s">
        <v>132</v>
      </c>
      <c r="B251" s="1">
        <v>55.289700000000003</v>
      </c>
      <c r="C251" s="1">
        <v>-3.3279999999999997E-2</v>
      </c>
      <c r="D251" s="1">
        <v>0.44176300000000002</v>
      </c>
      <c r="E251" s="1">
        <v>2.3379999999999998E-3</v>
      </c>
      <c r="F251" s="1">
        <v>1.68476</v>
      </c>
      <c r="G251" s="1">
        <v>0.38593100000000002</v>
      </c>
      <c r="H251" s="1">
        <v>17.664999999999999</v>
      </c>
      <c r="I251" s="1">
        <v>25.905999999999999</v>
      </c>
      <c r="J251" s="1">
        <v>7.8352000000000005E-2</v>
      </c>
      <c r="K251" s="1">
        <v>-1.0410000000000001E-2</v>
      </c>
      <c r="L251" s="1">
        <v>1.2456999999999999E-2</v>
      </c>
      <c r="M251" s="1">
        <v>-6.7099999999999998E-3</v>
      </c>
      <c r="N251" s="1">
        <v>101.416</v>
      </c>
      <c r="O251" s="1">
        <v>0.29797499999999999</v>
      </c>
      <c r="P251" s="1">
        <v>-84.129000000000005</v>
      </c>
      <c r="Q251" s="1">
        <v>4.8509099999999998</v>
      </c>
      <c r="R251" s="1">
        <v>611.84900000000005</v>
      </c>
      <c r="S251" s="1">
        <v>2.16554</v>
      </c>
      <c r="T251" s="1">
        <v>3.2777500000000002</v>
      </c>
      <c r="U251" s="1">
        <v>0.41584900000000002</v>
      </c>
      <c r="V251" s="1">
        <v>0.60134799999999999</v>
      </c>
      <c r="W251" s="1">
        <v>6.3981500000000002</v>
      </c>
      <c r="X251" s="1">
        <v>-45.973999999999997</v>
      </c>
      <c r="Y251" s="1">
        <v>38.509099999999997</v>
      </c>
      <c r="Z251" s="1">
        <v>-150.07</v>
      </c>
      <c r="AA251" s="30">
        <v>44603.773136574098</v>
      </c>
      <c r="AB251" s="31">
        <v>44603.773136574098</v>
      </c>
    </row>
    <row r="252" spans="1:28" x14ac:dyDescent="0.25">
      <c r="A252" t="s">
        <v>132</v>
      </c>
      <c r="B252" s="1">
        <v>55.500599999999999</v>
      </c>
      <c r="C252" s="1">
        <v>4.0349000000000003E-2</v>
      </c>
      <c r="D252" s="1">
        <v>0.464557</v>
      </c>
      <c r="E252" s="1">
        <v>-9.7900000000000001E-3</v>
      </c>
      <c r="F252" s="1">
        <v>1.1106499999999999</v>
      </c>
      <c r="G252" s="1">
        <v>0.29126400000000002</v>
      </c>
      <c r="H252" s="1">
        <v>17.828299999999999</v>
      </c>
      <c r="I252" s="1">
        <v>25.777799999999999</v>
      </c>
      <c r="J252" s="1">
        <v>6.5171999999999994E-2</v>
      </c>
      <c r="K252" s="1">
        <v>-1.32E-3</v>
      </c>
      <c r="L252" s="1">
        <v>1.6396999999999998E-2</v>
      </c>
      <c r="M252" s="1">
        <v>-7.6499999999999997E-3</v>
      </c>
      <c r="N252" s="1">
        <v>101.07599999999999</v>
      </c>
      <c r="O252" s="1">
        <v>0.29715399999999997</v>
      </c>
      <c r="P252" s="1">
        <v>72.150400000000005</v>
      </c>
      <c r="Q252" s="1">
        <v>4.56243</v>
      </c>
      <c r="R252" s="1">
        <v>-145.19999999999999</v>
      </c>
      <c r="S252" s="1">
        <v>2.80647</v>
      </c>
      <c r="T252" s="1">
        <v>4.0374999999999996</v>
      </c>
      <c r="U252" s="1">
        <v>0.412416</v>
      </c>
      <c r="V252" s="1">
        <v>0.60220799999999997</v>
      </c>
      <c r="W252" s="1">
        <v>7.3334599999999996</v>
      </c>
      <c r="X252" s="1">
        <v>-353.52</v>
      </c>
      <c r="Y252" s="1">
        <v>29.194099999999999</v>
      </c>
      <c r="Z252" s="1">
        <v>-129.52000000000001</v>
      </c>
      <c r="AA252" s="30">
        <v>44603.776967592603</v>
      </c>
      <c r="AB252" s="31">
        <v>44603.776967592603</v>
      </c>
    </row>
    <row r="253" spans="1:28" x14ac:dyDescent="0.25">
      <c r="A253" t="s">
        <v>132</v>
      </c>
      <c r="B253" s="1">
        <v>54.305</v>
      </c>
      <c r="C253" s="1">
        <v>8.7089999999999997E-3</v>
      </c>
      <c r="D253" s="1">
        <v>0.59711400000000003</v>
      </c>
      <c r="E253" s="1">
        <v>-1.7000000000000001E-4</v>
      </c>
      <c r="F253" s="1">
        <v>3.7932100000000002</v>
      </c>
      <c r="G253" s="1">
        <v>1.2705599999999999</v>
      </c>
      <c r="H253" s="1">
        <v>15.646599999999999</v>
      </c>
      <c r="I253" s="1">
        <v>24.8249</v>
      </c>
      <c r="J253" s="1">
        <v>0.33479399999999998</v>
      </c>
      <c r="K253" s="1">
        <v>2.294E-3</v>
      </c>
      <c r="L253" s="1">
        <v>1.5491E-2</v>
      </c>
      <c r="M253" s="1">
        <v>-1.312E-2</v>
      </c>
      <c r="N253" s="1">
        <v>100.785</v>
      </c>
      <c r="O253" s="1">
        <v>0.30091200000000001</v>
      </c>
      <c r="P253" s="1">
        <v>322.27199999999999</v>
      </c>
      <c r="Q253" s="1">
        <v>3.9005999999999998</v>
      </c>
      <c r="R253" s="1">
        <v>-8193.9</v>
      </c>
      <c r="S253" s="1">
        <v>1.39161</v>
      </c>
      <c r="T253" s="1">
        <v>1.55338</v>
      </c>
      <c r="U253" s="1">
        <v>0.44645000000000001</v>
      </c>
      <c r="V253" s="1">
        <v>0.61342699999999994</v>
      </c>
      <c r="W253" s="1">
        <v>1.9881500000000001</v>
      </c>
      <c r="X253" s="1">
        <v>195.142</v>
      </c>
      <c r="Y253" s="1">
        <v>30.024999999999999</v>
      </c>
      <c r="Z253" s="1">
        <v>-76.954999999999998</v>
      </c>
      <c r="AA253" s="30">
        <v>44603.780821759297</v>
      </c>
      <c r="AB253" s="31">
        <v>44603.780821759297</v>
      </c>
    </row>
    <row r="254" spans="1:28" x14ac:dyDescent="0.25">
      <c r="A254" t="s">
        <v>132</v>
      </c>
      <c r="B254" s="1">
        <v>54.055500000000002</v>
      </c>
      <c r="C254" s="1">
        <v>-4.2040000000000001E-2</v>
      </c>
      <c r="D254" s="1">
        <v>0.71923700000000002</v>
      </c>
      <c r="E254" s="1">
        <v>-1.7930000000000001E-2</v>
      </c>
      <c r="F254" s="1">
        <v>3.8880599999999998</v>
      </c>
      <c r="G254" s="1">
        <v>1.48024</v>
      </c>
      <c r="H254" s="1">
        <v>15.2926</v>
      </c>
      <c r="I254" s="1">
        <v>24.8188</v>
      </c>
      <c r="J254" s="1">
        <v>0.324021</v>
      </c>
      <c r="K254" s="1">
        <v>5.44E-4</v>
      </c>
      <c r="L254" s="1">
        <v>1.3354E-2</v>
      </c>
      <c r="M254" s="1">
        <v>8.5120000000000005E-3</v>
      </c>
      <c r="N254" s="1">
        <v>100.541</v>
      </c>
      <c r="O254" s="1">
        <v>0.30127900000000002</v>
      </c>
      <c r="P254" s="1">
        <v>-68.674000000000007</v>
      </c>
      <c r="Q254" s="1">
        <v>3.4790899999999998</v>
      </c>
      <c r="R254" s="1">
        <v>-79.402000000000001</v>
      </c>
      <c r="S254" s="1">
        <v>1.37175</v>
      </c>
      <c r="T254" s="1">
        <v>1.4125099999999999</v>
      </c>
      <c r="U254" s="1">
        <v>0.45224799999999998</v>
      </c>
      <c r="V254" s="1">
        <v>0.61268299999999998</v>
      </c>
      <c r="W254" s="1">
        <v>2.05715</v>
      </c>
      <c r="X254" s="1">
        <v>827.77300000000002</v>
      </c>
      <c r="Y254" s="1">
        <v>36.395200000000003</v>
      </c>
      <c r="Z254" s="1">
        <v>118.191</v>
      </c>
      <c r="AA254" s="30">
        <v>44603.784675925897</v>
      </c>
      <c r="AB254" s="31">
        <v>44603.784675925897</v>
      </c>
    </row>
    <row r="255" spans="1:28" x14ac:dyDescent="0.25">
      <c r="A255" t="s">
        <v>132</v>
      </c>
      <c r="B255" s="1">
        <v>53.002400000000002</v>
      </c>
      <c r="C255" s="1">
        <v>-1.507E-2</v>
      </c>
      <c r="D255" s="1">
        <v>0.97783399999999998</v>
      </c>
      <c r="E255" s="1">
        <v>4.9439999999999996E-3</v>
      </c>
      <c r="F255" s="1">
        <v>3.6493099999999998</v>
      </c>
      <c r="G255" s="1">
        <v>2.5053700000000001</v>
      </c>
      <c r="H255" s="1">
        <v>15.0829</v>
      </c>
      <c r="I255" s="1">
        <v>24.395900000000001</v>
      </c>
      <c r="J255" s="1">
        <v>0.42367899999999997</v>
      </c>
      <c r="K255" s="1">
        <v>1.5250000000000001E-3</v>
      </c>
      <c r="L255" s="1">
        <v>4.2370000000000003E-3</v>
      </c>
      <c r="M255" s="1">
        <v>-7.2899999999999996E-3</v>
      </c>
      <c r="N255" s="1">
        <v>100.026</v>
      </c>
      <c r="O255" s="1">
        <v>0.30484299999999998</v>
      </c>
      <c r="P255" s="1">
        <v>-185.43</v>
      </c>
      <c r="Q255" s="1">
        <v>2.81094</v>
      </c>
      <c r="R255" s="1">
        <v>287.22399999999999</v>
      </c>
      <c r="S255" s="1">
        <v>1.4172</v>
      </c>
      <c r="T255" s="1">
        <v>1.0540499999999999</v>
      </c>
      <c r="U255" s="1">
        <v>0.45628000000000002</v>
      </c>
      <c r="V255" s="1">
        <v>0.61778</v>
      </c>
      <c r="W255" s="1">
        <v>1.6846099999999999</v>
      </c>
      <c r="X255" s="1">
        <v>291.62900000000002</v>
      </c>
      <c r="Y255" s="1">
        <v>111.821</v>
      </c>
      <c r="Z255" s="1">
        <v>-137.12</v>
      </c>
      <c r="AA255" s="30">
        <v>44603.788576388899</v>
      </c>
      <c r="AB255" s="31">
        <v>44603.788576388899</v>
      </c>
    </row>
    <row r="256" spans="1:28" x14ac:dyDescent="0.25">
      <c r="A256" s="3" t="s">
        <v>104</v>
      </c>
      <c r="B256" s="5">
        <v>54.553816666666677</v>
      </c>
      <c r="C256" s="5">
        <v>-2.0053333333333325E-3</v>
      </c>
      <c r="D256" s="5">
        <v>0.58709850000000008</v>
      </c>
      <c r="E256" s="5">
        <v>-8.8280000000000008E-3</v>
      </c>
      <c r="F256" s="5">
        <v>2.5573366666666666</v>
      </c>
      <c r="G256" s="5">
        <v>1.2515941666666668</v>
      </c>
      <c r="H256" s="5">
        <v>16.459666666666664</v>
      </c>
      <c r="I256" s="5">
        <v>25.231399999999997</v>
      </c>
      <c r="J256" s="5">
        <v>0.21296116666666667</v>
      </c>
      <c r="K256" s="5">
        <v>-1.6978333333333333E-3</v>
      </c>
      <c r="L256" s="5">
        <v>1.3123333333333334E-2</v>
      </c>
      <c r="M256" s="5">
        <v>-3.3424999999999996E-3</v>
      </c>
      <c r="N256" s="5">
        <v>100.8511235</v>
      </c>
      <c r="O256" s="5">
        <v>0.30006533333333335</v>
      </c>
      <c r="P256" s="5">
        <v>25.61751666666666</v>
      </c>
      <c r="Q256" s="5">
        <v>4.2580266666666668</v>
      </c>
      <c r="R256" s="5">
        <v>-1260.5804999999998</v>
      </c>
      <c r="S256" s="5">
        <v>1.9703283333333335</v>
      </c>
      <c r="T256" s="5">
        <v>2.1170466666666665</v>
      </c>
      <c r="U256" s="5">
        <v>0.43412716666666668</v>
      </c>
      <c r="V256" s="5">
        <v>0.60848400000000014</v>
      </c>
      <c r="W256" s="5">
        <v>4.8378333333333332</v>
      </c>
      <c r="X256" s="5">
        <v>124.70166666666667</v>
      </c>
      <c r="Y256" s="5">
        <v>45.756149999999991</v>
      </c>
      <c r="Z256" s="5">
        <v>-35.770166666666668</v>
      </c>
      <c r="AA256" s="30"/>
      <c r="AB256" s="31"/>
    </row>
    <row r="257" spans="1:28" x14ac:dyDescent="0.25">
      <c r="A257" s="32" t="s">
        <v>105</v>
      </c>
      <c r="B257" s="13">
        <v>0.86932523146147933</v>
      </c>
      <c r="C257" s="13">
        <v>3.0660167458048164E-2</v>
      </c>
      <c r="D257" s="13">
        <v>0.21471126981813646</v>
      </c>
      <c r="E257" s="13">
        <v>1.3082019314055966E-2</v>
      </c>
      <c r="F257" s="13">
        <v>1.2341426136346183</v>
      </c>
      <c r="G257" s="13">
        <v>0.75294623030165431</v>
      </c>
      <c r="H257" s="13">
        <v>1.1443760099819558</v>
      </c>
      <c r="I257" s="13">
        <v>0.57375783800020197</v>
      </c>
      <c r="J257" s="13">
        <v>0.15139911897521799</v>
      </c>
      <c r="K257" s="13">
        <v>4.2554096714913624E-3</v>
      </c>
      <c r="L257" s="13">
        <v>4.2687658898353954E-3</v>
      </c>
      <c r="M257" s="13">
        <v>7.8816518520337265E-3</v>
      </c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30"/>
      <c r="AB257" s="31"/>
    </row>
    <row r="258" spans="1:28" x14ac:dyDescent="0.25">
      <c r="A258" s="33" t="s">
        <v>106</v>
      </c>
      <c r="B258" s="18">
        <v>0.16369709182688894</v>
      </c>
      <c r="C258" s="18">
        <v>-5.1371660088888856E-4</v>
      </c>
      <c r="D258" s="18">
        <v>2.4998810689600005E-2</v>
      </c>
      <c r="E258" s="18">
        <v>0.11128404653999999</v>
      </c>
      <c r="F258" s="18">
        <v>5.0387928922055555E-2</v>
      </c>
      <c r="G258" s="18">
        <v>2.6496832585611113E-2</v>
      </c>
      <c r="H258" s="18">
        <v>7.1455884542777764E-2</v>
      </c>
      <c r="I258" s="18">
        <v>0.15352903197600001</v>
      </c>
      <c r="J258" s="18">
        <v>1.0302706308055555E-2</v>
      </c>
      <c r="K258" s="18">
        <v>-2.1172264638888889E-3</v>
      </c>
      <c r="L258" s="18">
        <v>6.0047320849999997E-3</v>
      </c>
      <c r="M258" s="18">
        <v>1.1956178208333331E-3</v>
      </c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30"/>
      <c r="AB258" s="31"/>
    </row>
    <row r="259" spans="1:28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30"/>
      <c r="AB259" s="31"/>
    </row>
    <row r="260" spans="1:28" x14ac:dyDescent="0.25">
      <c r="A260" t="s">
        <v>139</v>
      </c>
      <c r="B260" s="1">
        <v>56.082900000000002</v>
      </c>
      <c r="C260" s="1">
        <v>-1.6930000000000001E-2</v>
      </c>
      <c r="D260" s="1">
        <v>0.121152</v>
      </c>
      <c r="E260" s="1">
        <v>4.9870000000000001E-3</v>
      </c>
      <c r="F260" s="1">
        <v>0.63632599999999995</v>
      </c>
      <c r="G260" s="1">
        <v>0.27630300000000002</v>
      </c>
      <c r="H260" s="1">
        <v>18.417200000000001</v>
      </c>
      <c r="I260" s="1">
        <v>25.8794</v>
      </c>
      <c r="J260" s="1">
        <v>1.3276E-2</v>
      </c>
      <c r="K260" s="1">
        <v>5.3899999999999998E-3</v>
      </c>
      <c r="L260" s="1">
        <v>1.2736000000000001E-2</v>
      </c>
      <c r="M260" s="1">
        <v>-4.1700000000000001E-3</v>
      </c>
      <c r="N260" s="1">
        <v>101.429</v>
      </c>
      <c r="O260" s="1">
        <v>0.29580600000000001</v>
      </c>
      <c r="P260" s="1">
        <v>-166.01</v>
      </c>
      <c r="Q260" s="1">
        <v>13.322800000000001</v>
      </c>
      <c r="R260" s="1">
        <v>285.49299999999999</v>
      </c>
      <c r="S260" s="1">
        <v>4.11958</v>
      </c>
      <c r="T260" s="1">
        <v>4.2254199999999997</v>
      </c>
      <c r="U260" s="1">
        <v>0.405476</v>
      </c>
      <c r="V260" s="1">
        <v>0.60224599999999995</v>
      </c>
      <c r="W260" s="1">
        <v>33.484499999999997</v>
      </c>
      <c r="X260" s="1">
        <v>82.629400000000004</v>
      </c>
      <c r="Y260" s="1">
        <v>36.517499999999998</v>
      </c>
      <c r="Z260" s="1">
        <v>-237.19</v>
      </c>
      <c r="AA260" s="30">
        <v>44603.792465277802</v>
      </c>
      <c r="AB260" s="31">
        <v>44603.792465277802</v>
      </c>
    </row>
    <row r="261" spans="1:28" x14ac:dyDescent="0.25">
      <c r="A261" t="s">
        <v>139</v>
      </c>
      <c r="B261" s="1">
        <v>55.839300000000001</v>
      </c>
      <c r="C261" s="1">
        <v>-8.3199999999999993E-3</v>
      </c>
      <c r="D261" s="1">
        <v>0.16722500000000001</v>
      </c>
      <c r="E261" s="1">
        <v>3.5869999999999999E-3</v>
      </c>
      <c r="F261" s="1">
        <v>0.85668900000000003</v>
      </c>
      <c r="G261" s="1">
        <v>0.36987300000000001</v>
      </c>
      <c r="H261" s="1">
        <v>18.286300000000001</v>
      </c>
      <c r="I261" s="1">
        <v>26.172699999999999</v>
      </c>
      <c r="J261" s="1">
        <v>1.2607999999999999E-2</v>
      </c>
      <c r="K261" s="1">
        <v>7.8770000000000003E-3</v>
      </c>
      <c r="L261" s="1">
        <v>1.0607E-2</v>
      </c>
      <c r="M261" s="1">
        <v>9.1489999999999991E-3</v>
      </c>
      <c r="N261" s="1">
        <v>101.72799999999999</v>
      </c>
      <c r="O261" s="1">
        <v>0.29649700000000001</v>
      </c>
      <c r="P261" s="1">
        <v>-338.88</v>
      </c>
      <c r="Q261" s="1">
        <v>10.4217</v>
      </c>
      <c r="R261" s="1">
        <v>394.97300000000001</v>
      </c>
      <c r="S261" s="1">
        <v>3.2688299999999999</v>
      </c>
      <c r="T261" s="1">
        <v>3.4280400000000002</v>
      </c>
      <c r="U261" s="1">
        <v>0.40781499999999998</v>
      </c>
      <c r="V261" s="1">
        <v>0.59871399999999997</v>
      </c>
      <c r="W261" s="1">
        <v>35.890700000000002</v>
      </c>
      <c r="X261" s="1">
        <v>58.251199999999997</v>
      </c>
      <c r="Y261" s="1">
        <v>44.317399999999999</v>
      </c>
      <c r="Z261" s="1">
        <v>108.672</v>
      </c>
      <c r="AA261" s="30">
        <v>44603.796249999999</v>
      </c>
      <c r="AB261" s="31">
        <v>44603.796249999999</v>
      </c>
    </row>
    <row r="262" spans="1:28" x14ac:dyDescent="0.25">
      <c r="A262" t="s">
        <v>139</v>
      </c>
      <c r="B262" s="1">
        <v>55.770600000000002</v>
      </c>
      <c r="C262" s="1">
        <v>-6.9899999999999997E-3</v>
      </c>
      <c r="D262" s="1">
        <v>0.103084</v>
      </c>
      <c r="E262" s="1">
        <v>7.5240000000000003E-3</v>
      </c>
      <c r="F262" s="1">
        <v>0.67633399999999999</v>
      </c>
      <c r="G262" s="1">
        <v>0.41927399999999998</v>
      </c>
      <c r="H262" s="1">
        <v>18.304300000000001</v>
      </c>
      <c r="I262" s="1">
        <v>25.942299999999999</v>
      </c>
      <c r="J262" s="1">
        <v>1.7781999999999999E-2</v>
      </c>
      <c r="K262" s="1">
        <v>-4.8999999999999998E-3</v>
      </c>
      <c r="L262" s="1">
        <v>1.3782000000000001E-2</v>
      </c>
      <c r="M262" s="1">
        <v>3.4390000000000002E-3</v>
      </c>
      <c r="N262" s="1">
        <v>101.247</v>
      </c>
      <c r="O262" s="1">
        <v>0.29650599999999999</v>
      </c>
      <c r="P262" s="1">
        <v>-405.77</v>
      </c>
      <c r="Q262" s="1">
        <v>15.5687</v>
      </c>
      <c r="R262" s="1">
        <v>188.05099999999999</v>
      </c>
      <c r="S262" s="1">
        <v>3.8422999999999998</v>
      </c>
      <c r="T262" s="1">
        <v>3.13076</v>
      </c>
      <c r="U262" s="1">
        <v>0.40665899999999999</v>
      </c>
      <c r="V262" s="1">
        <v>0.60111099999999995</v>
      </c>
      <c r="W262" s="1">
        <v>25.178100000000001</v>
      </c>
      <c r="X262" s="1">
        <v>-90.313999999999993</v>
      </c>
      <c r="Y262" s="1">
        <v>35.161900000000003</v>
      </c>
      <c r="Z262" s="1">
        <v>288.28699999999998</v>
      </c>
      <c r="AA262" s="30">
        <v>44603.800127314797</v>
      </c>
      <c r="AB262" s="31">
        <v>44603.800127314797</v>
      </c>
    </row>
    <row r="263" spans="1:28" x14ac:dyDescent="0.25">
      <c r="A263" t="s">
        <v>139</v>
      </c>
      <c r="B263" s="1">
        <v>56.043300000000002</v>
      </c>
      <c r="C263" s="1">
        <v>8.3789999999999993E-3</v>
      </c>
      <c r="D263" s="1">
        <v>7.7672000000000005E-2</v>
      </c>
      <c r="E263" s="1">
        <v>-2.9399999999999999E-2</v>
      </c>
      <c r="F263" s="1">
        <v>0.53465799999999997</v>
      </c>
      <c r="G263" s="1">
        <v>0.58302900000000002</v>
      </c>
      <c r="H263" s="1">
        <v>18.523399999999999</v>
      </c>
      <c r="I263" s="1">
        <v>25.508299999999998</v>
      </c>
      <c r="J263" s="1">
        <v>3.7994E-2</v>
      </c>
      <c r="K263" s="1">
        <v>-5.3800000000000002E-3</v>
      </c>
      <c r="L263" s="1">
        <v>2.0299999999999999E-2</v>
      </c>
      <c r="M263" s="1">
        <v>-8.2100000000000003E-3</v>
      </c>
      <c r="N263" s="1">
        <v>101.294</v>
      </c>
      <c r="O263" s="1">
        <v>0.29583999999999999</v>
      </c>
      <c r="P263" s="1">
        <v>350.82</v>
      </c>
      <c r="Q263" s="1">
        <v>20.061</v>
      </c>
      <c r="R263" s="1">
        <v>-48.444000000000003</v>
      </c>
      <c r="S263" s="1">
        <v>4.4920400000000003</v>
      </c>
      <c r="T263" s="1">
        <v>2.4973200000000002</v>
      </c>
      <c r="U263" s="1">
        <v>0.40408300000000003</v>
      </c>
      <c r="V263" s="1">
        <v>0.60677400000000004</v>
      </c>
      <c r="W263" s="1">
        <v>12.1714</v>
      </c>
      <c r="X263" s="1">
        <v>-83.174000000000007</v>
      </c>
      <c r="Y263" s="1">
        <v>23.734500000000001</v>
      </c>
      <c r="Z263" s="1">
        <v>-123</v>
      </c>
      <c r="AA263" s="30">
        <v>44603.803958333301</v>
      </c>
      <c r="AB263" s="31">
        <v>44603.803958333301</v>
      </c>
    </row>
    <row r="264" spans="1:28" x14ac:dyDescent="0.25">
      <c r="A264" t="s">
        <v>139</v>
      </c>
      <c r="B264" s="1">
        <v>55.211599999999997</v>
      </c>
      <c r="C264" s="1">
        <v>4.4164000000000002E-2</v>
      </c>
      <c r="D264" s="1">
        <v>0.29448000000000002</v>
      </c>
      <c r="E264" s="1">
        <v>-3.16E-3</v>
      </c>
      <c r="F264" s="1">
        <v>1.1877200000000001</v>
      </c>
      <c r="G264" s="1">
        <v>0.499025</v>
      </c>
      <c r="H264" s="1">
        <v>17.974799999999998</v>
      </c>
      <c r="I264" s="1">
        <v>25.571899999999999</v>
      </c>
      <c r="J264" s="1">
        <v>3.8566999999999997E-2</v>
      </c>
      <c r="K264" s="1">
        <v>9.894E-3</v>
      </c>
      <c r="L264" s="1">
        <v>1.2063000000000001E-2</v>
      </c>
      <c r="M264" s="1">
        <v>-5.1700000000000001E-3</v>
      </c>
      <c r="N264" s="1">
        <v>100.836</v>
      </c>
      <c r="O264" s="1">
        <v>0.29799700000000001</v>
      </c>
      <c r="P264" s="1">
        <v>62.873600000000003</v>
      </c>
      <c r="Q264" s="1">
        <v>6.3804999999999996</v>
      </c>
      <c r="R264" s="1">
        <v>-448.45</v>
      </c>
      <c r="S264" s="1">
        <v>2.6483699999999999</v>
      </c>
      <c r="T264" s="1">
        <v>2.7133500000000002</v>
      </c>
      <c r="U264" s="1">
        <v>0.411026</v>
      </c>
      <c r="V264" s="1">
        <v>0.60469200000000001</v>
      </c>
      <c r="W264" s="1">
        <v>12.1349</v>
      </c>
      <c r="X264" s="1">
        <v>47.099400000000003</v>
      </c>
      <c r="Y264" s="1">
        <v>39.153300000000002</v>
      </c>
      <c r="Z264" s="1">
        <v>-194.34</v>
      </c>
      <c r="AA264" s="30">
        <v>44603.807800925897</v>
      </c>
      <c r="AB264" s="31">
        <v>44603.807800925897</v>
      </c>
    </row>
    <row r="265" spans="1:28" x14ac:dyDescent="0.25">
      <c r="A265" t="s">
        <v>139</v>
      </c>
      <c r="B265" s="1">
        <v>55.7181</v>
      </c>
      <c r="C265" s="1">
        <v>1.2236E-2</v>
      </c>
      <c r="D265" s="1">
        <v>0.26018000000000002</v>
      </c>
      <c r="E265" s="1">
        <v>7.2849999999999998E-3</v>
      </c>
      <c r="F265" s="1">
        <v>0.841167</v>
      </c>
      <c r="G265" s="1">
        <v>0.34545900000000002</v>
      </c>
      <c r="H265" s="1">
        <v>18.174900000000001</v>
      </c>
      <c r="I265" s="1">
        <v>26.063700000000001</v>
      </c>
      <c r="J265" s="1">
        <v>5.1506000000000003E-2</v>
      </c>
      <c r="K265" s="1">
        <v>-9.1400000000000006E-3</v>
      </c>
      <c r="L265" s="1">
        <v>8.8620000000000001E-3</v>
      </c>
      <c r="M265" s="1">
        <v>-1.7099999999999999E-3</v>
      </c>
      <c r="N265" s="1">
        <v>101.473</v>
      </c>
      <c r="O265" s="1">
        <v>0.29685600000000001</v>
      </c>
      <c r="P265" s="1">
        <v>232.626</v>
      </c>
      <c r="Q265" s="1">
        <v>7.0281399999999996</v>
      </c>
      <c r="R265" s="1">
        <v>194.86099999999999</v>
      </c>
      <c r="S265" s="1">
        <v>3.3536700000000002</v>
      </c>
      <c r="T265" s="1">
        <v>3.56257</v>
      </c>
      <c r="U265" s="1">
        <v>0.40890300000000002</v>
      </c>
      <c r="V265" s="1">
        <v>0.60000200000000004</v>
      </c>
      <c r="W265" s="1">
        <v>9.2173300000000005</v>
      </c>
      <c r="X265" s="1">
        <v>-49.572000000000003</v>
      </c>
      <c r="Y265" s="1">
        <v>53.211399999999998</v>
      </c>
      <c r="Z265" s="1">
        <v>-589.04</v>
      </c>
      <c r="AA265" s="30">
        <v>44603.8115972222</v>
      </c>
      <c r="AB265" s="31">
        <v>44603.8115972222</v>
      </c>
    </row>
    <row r="266" spans="1:28" x14ac:dyDescent="0.25">
      <c r="A266" s="3" t="s">
        <v>104</v>
      </c>
      <c r="B266" s="5">
        <v>55.777633333333334</v>
      </c>
      <c r="C266" s="5">
        <v>5.4231666666666664E-3</v>
      </c>
      <c r="D266" s="5">
        <v>0.1706321666666667</v>
      </c>
      <c r="E266" s="5">
        <v>-1.5294999999999996E-3</v>
      </c>
      <c r="F266" s="5">
        <v>0.78881566666666669</v>
      </c>
      <c r="G266" s="5">
        <v>0.41549383333333334</v>
      </c>
      <c r="H266" s="5">
        <v>18.280150000000003</v>
      </c>
      <c r="I266" s="5">
        <v>25.856383333333337</v>
      </c>
      <c r="J266" s="5">
        <v>2.8622166666666667E-2</v>
      </c>
      <c r="K266" s="5">
        <v>6.2349999999999992E-4</v>
      </c>
      <c r="L266" s="5">
        <v>1.3058333333333333E-2</v>
      </c>
      <c r="M266" s="5">
        <v>-1.1120000000000004E-3</v>
      </c>
      <c r="N266" s="5">
        <v>101.33419400000001</v>
      </c>
      <c r="O266" s="5">
        <v>0.29658366666666663</v>
      </c>
      <c r="P266" s="5">
        <v>-44.05673333333332</v>
      </c>
      <c r="Q266" s="5">
        <v>12.130473333333333</v>
      </c>
      <c r="R266" s="5">
        <v>94.41400000000003</v>
      </c>
      <c r="S266" s="5">
        <v>3.6207983333333336</v>
      </c>
      <c r="T266" s="5">
        <v>3.2595766666666663</v>
      </c>
      <c r="U266" s="5">
        <v>0.40732699999999999</v>
      </c>
      <c r="V266" s="5">
        <v>0.60225649999999997</v>
      </c>
      <c r="W266" s="5">
        <v>21.346155</v>
      </c>
      <c r="X266" s="5">
        <v>-5.846666666666664</v>
      </c>
      <c r="Y266" s="5">
        <v>38.68266666666667</v>
      </c>
      <c r="Z266" s="5">
        <v>-124.43516666666666</v>
      </c>
      <c r="AA266" s="30"/>
      <c r="AB266" s="31"/>
    </row>
    <row r="267" spans="1:28" x14ac:dyDescent="0.25">
      <c r="A267" s="32" t="s">
        <v>105</v>
      </c>
      <c r="B267" s="13">
        <v>0.28622739017936399</v>
      </c>
      <c r="C267" s="13">
        <v>1.9994287571009434E-2</v>
      </c>
      <c r="D267" s="13">
        <v>8.0644635449641344E-2</v>
      </c>
      <c r="E267" s="13">
        <v>1.2959731977038208E-2</v>
      </c>
      <c r="F267" s="13">
        <v>0.2109397472950249</v>
      </c>
      <c r="G267" s="13">
        <v>0.10117641682792904</v>
      </c>
      <c r="H267" s="13">
        <v>0.17459023216281822</v>
      </c>
      <c r="I267" s="13">
        <v>0.24256980037827405</v>
      </c>
      <c r="J267" s="13">
        <v>1.4831657453081754E-2</v>
      </c>
      <c r="K267" s="13">
        <v>7.3388458618050658E-3</v>
      </c>
      <c r="L267" s="13">
        <v>3.5981074963868927E-3</v>
      </c>
      <c r="M267" s="13">
        <v>5.8103020288679192E-3</v>
      </c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30"/>
      <c r="AB267" s="31"/>
    </row>
    <row r="268" spans="1:28" x14ac:dyDescent="0.25">
      <c r="A268" s="33" t="s">
        <v>106</v>
      </c>
      <c r="B268" s="18">
        <v>0.16542735011988888</v>
      </c>
      <c r="C268" s="18">
        <v>-2.3892700765555546E-3</v>
      </c>
      <c r="D268" s="18">
        <v>2.0698489475588892E-2</v>
      </c>
      <c r="E268" s="18">
        <v>-1.44406213E-3</v>
      </c>
      <c r="F268" s="18">
        <v>2.8561424511738889E-2</v>
      </c>
      <c r="G268" s="18">
        <v>1.3543340042772221E-2</v>
      </c>
      <c r="H268" s="18">
        <v>7.4459986590500002E-2</v>
      </c>
      <c r="I268" s="18">
        <v>0.15572174928991667</v>
      </c>
      <c r="J268" s="18">
        <v>6.1097320610250007E-3</v>
      </c>
      <c r="K268" s="18">
        <v>-3.6453966666666647E-5</v>
      </c>
      <c r="L268" s="18">
        <v>5.0513115555555557E-3</v>
      </c>
      <c r="M268" s="18">
        <v>1.3837190533333337E-3</v>
      </c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30"/>
      <c r="AB268" s="31"/>
    </row>
    <row r="269" spans="1:28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30"/>
      <c r="AB269" s="31"/>
    </row>
    <row r="270" spans="1:28" s="3" customFormat="1" x14ac:dyDescent="0.25">
      <c r="A270" s="35" t="s">
        <v>114</v>
      </c>
      <c r="B270" s="39">
        <v>55.572658333333344</v>
      </c>
      <c r="C270" s="39">
        <v>6.9093333333333342E-3</v>
      </c>
      <c r="D270" s="39">
        <v>0.28332575000000004</v>
      </c>
      <c r="E270" s="39">
        <v>-2.190583333333333E-3</v>
      </c>
      <c r="F270" s="39">
        <v>0.97840433333333332</v>
      </c>
      <c r="G270" s="39">
        <v>0.48317074999999998</v>
      </c>
      <c r="H270" s="39">
        <v>18.049050000000001</v>
      </c>
      <c r="I270" s="39">
        <v>25.850766666666662</v>
      </c>
      <c r="J270" s="39">
        <v>4.3868083333333342E-2</v>
      </c>
      <c r="K270" s="39">
        <v>-1.2929166666666668E-3</v>
      </c>
      <c r="L270" s="39">
        <v>1.3099666666666667E-2</v>
      </c>
      <c r="M270" s="39">
        <v>1.7743333333333328E-3</v>
      </c>
      <c r="N270" s="5">
        <v>101.27954374999999</v>
      </c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40"/>
      <c r="AB270" s="41"/>
    </row>
    <row r="271" spans="1:28" s="3" customFormat="1" x14ac:dyDescent="0.25">
      <c r="A271" s="35" t="s">
        <v>115</v>
      </c>
      <c r="B271" s="39">
        <v>0.31621096717838493</v>
      </c>
      <c r="C271" s="39">
        <v>2.5636920844533746E-2</v>
      </c>
      <c r="D271" s="39">
        <v>0.13153414601674404</v>
      </c>
      <c r="E271" s="39">
        <v>1.3927072810766406E-2</v>
      </c>
      <c r="F271" s="39">
        <v>0.29974606791619846</v>
      </c>
      <c r="G271" s="39">
        <v>0.33977340406907591</v>
      </c>
      <c r="H271" s="39">
        <v>0.33566340407219492</v>
      </c>
      <c r="I271" s="39">
        <v>0.20668710786005909</v>
      </c>
      <c r="J271" s="39">
        <v>1.9903951221881919E-2</v>
      </c>
      <c r="K271" s="39">
        <v>6.3292503434231621E-3</v>
      </c>
      <c r="L271" s="39">
        <v>3.3663534507766047E-3</v>
      </c>
      <c r="M271" s="39">
        <v>9.8266229646246702E-3</v>
      </c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40"/>
      <c r="AB271" s="41"/>
    </row>
    <row r="272" spans="1:28" s="3" customFormat="1" x14ac:dyDescent="0.25">
      <c r="A272" s="35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40"/>
      <c r="AB272" s="41"/>
    </row>
    <row r="273" spans="1:28" s="3" customFormat="1" x14ac:dyDescent="0.25">
      <c r="A273" s="35" t="s">
        <v>116</v>
      </c>
      <c r="B273" s="39">
        <v>54.036620000000006</v>
      </c>
      <c r="C273" s="39">
        <v>-2.2050199999999999E-2</v>
      </c>
      <c r="D273" s="39">
        <v>0.70149740000000005</v>
      </c>
      <c r="E273" s="39">
        <v>-1.6038000000000003E-3</v>
      </c>
      <c r="F273" s="39">
        <v>3.4072299999999998</v>
      </c>
      <c r="G273" s="39">
        <v>1.6348120000000002</v>
      </c>
      <c r="H273" s="39">
        <v>15.7179</v>
      </c>
      <c r="I273" s="39">
        <v>24.836379999999998</v>
      </c>
      <c r="J273" s="39">
        <v>0.29402260000000002</v>
      </c>
      <c r="K273" s="39">
        <v>1.4260000000000002E-3</v>
      </c>
      <c r="L273" s="39">
        <v>1.1763399999999999E-2</v>
      </c>
      <c r="M273" s="39">
        <v>-7.2799999999999954E-5</v>
      </c>
      <c r="N273" s="5">
        <v>100.61792460000002</v>
      </c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40"/>
      <c r="AB273" s="41"/>
    </row>
    <row r="274" spans="1:28" s="3" customFormat="1" x14ac:dyDescent="0.25">
      <c r="A274" s="35" t="s">
        <v>117</v>
      </c>
      <c r="B274" s="39">
        <v>0.5331044753141726</v>
      </c>
      <c r="C274" s="39">
        <v>1.9648755079139241E-2</v>
      </c>
      <c r="D274" s="39">
        <v>0.14794323728457454</v>
      </c>
      <c r="E274" s="39">
        <v>1.1018663555985363E-2</v>
      </c>
      <c r="F274" s="39">
        <v>0.52476273796831419</v>
      </c>
      <c r="G274" s="39">
        <v>0.44228540827841012</v>
      </c>
      <c r="H274" s="39">
        <v>0.5455669051546288</v>
      </c>
      <c r="I274" s="39">
        <v>0.29530509917710523</v>
      </c>
      <c r="J274" s="39">
        <v>9.3860292657971092E-2</v>
      </c>
      <c r="K274" s="39">
        <v>1.9792314670093536E-3</v>
      </c>
      <c r="L274" s="39">
        <v>4.224283731001032E-3</v>
      </c>
      <c r="M274" s="39">
        <v>1.1779642276402115E-2</v>
      </c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40"/>
      <c r="AB274" s="41"/>
    </row>
    <row r="275" spans="1:28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30"/>
      <c r="AB275" s="31"/>
    </row>
    <row r="276" spans="1:28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30"/>
      <c r="AB276" s="31"/>
    </row>
    <row r="277" spans="1:28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30"/>
      <c r="AB277" s="3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9"/>
  <sheetViews>
    <sheetView workbookViewId="0">
      <selection activeCell="G37" sqref="G37"/>
    </sheetView>
  </sheetViews>
  <sheetFormatPr defaultRowHeight="15" x14ac:dyDescent="0.25"/>
  <cols>
    <col min="1" max="1" width="14.42578125" customWidth="1"/>
    <col min="2" max="8" width="14.7109375" customWidth="1"/>
  </cols>
  <sheetData>
    <row r="1" spans="1:8" x14ac:dyDescent="0.25">
      <c r="A1" s="3" t="s">
        <v>237</v>
      </c>
    </row>
    <row r="3" spans="1:8" x14ac:dyDescent="0.25">
      <c r="A3" s="3" t="s">
        <v>2</v>
      </c>
      <c r="B3" s="3" t="s">
        <v>152</v>
      </c>
      <c r="C3" s="3" t="s">
        <v>153</v>
      </c>
      <c r="D3" s="3" t="s">
        <v>11</v>
      </c>
      <c r="E3" s="3" t="s">
        <v>16</v>
      </c>
      <c r="F3" s="3" t="s">
        <v>13</v>
      </c>
      <c r="G3" s="3" t="s">
        <v>15</v>
      </c>
      <c r="H3" s="3" t="s">
        <v>154</v>
      </c>
    </row>
    <row r="4" spans="1:8" ht="17.25" x14ac:dyDescent="0.25">
      <c r="A4" s="3" t="s">
        <v>233</v>
      </c>
    </row>
    <row r="5" spans="1:8" x14ac:dyDescent="0.25">
      <c r="A5" t="s">
        <v>155</v>
      </c>
      <c r="B5" s="49" t="s">
        <v>156</v>
      </c>
      <c r="C5" s="49" t="s">
        <v>157</v>
      </c>
      <c r="D5" s="49" t="s">
        <v>158</v>
      </c>
      <c r="E5" s="49" t="s">
        <v>158</v>
      </c>
      <c r="F5" s="49" t="s">
        <v>159</v>
      </c>
      <c r="G5" s="49" t="s">
        <v>160</v>
      </c>
      <c r="H5" s="49" t="s">
        <v>158</v>
      </c>
    </row>
    <row r="6" spans="1:8" x14ac:dyDescent="0.25">
      <c r="A6" t="s">
        <v>161</v>
      </c>
      <c r="B6" s="49" t="s">
        <v>162</v>
      </c>
      <c r="C6" s="49" t="s">
        <v>163</v>
      </c>
      <c r="D6" s="49" t="s">
        <v>164</v>
      </c>
      <c r="E6" s="49" t="s">
        <v>165</v>
      </c>
      <c r="F6" s="49" t="s">
        <v>166</v>
      </c>
      <c r="G6" s="49" t="s">
        <v>167</v>
      </c>
      <c r="H6" s="49" t="s">
        <v>168</v>
      </c>
    </row>
    <row r="7" spans="1:8" x14ac:dyDescent="0.25">
      <c r="A7" t="s">
        <v>169</v>
      </c>
      <c r="B7" s="49" t="s">
        <v>170</v>
      </c>
      <c r="C7" s="49" t="s">
        <v>171</v>
      </c>
      <c r="D7" s="49" t="s">
        <v>172</v>
      </c>
      <c r="E7" s="49" t="s">
        <v>173</v>
      </c>
      <c r="F7" s="49" t="s">
        <v>174</v>
      </c>
      <c r="G7" s="49" t="s">
        <v>175</v>
      </c>
      <c r="H7" s="49" t="s">
        <v>176</v>
      </c>
    </row>
    <row r="8" spans="1:8" x14ac:dyDescent="0.25">
      <c r="A8" t="s">
        <v>177</v>
      </c>
      <c r="B8" s="49" t="s">
        <v>178</v>
      </c>
      <c r="C8" s="49" t="s">
        <v>179</v>
      </c>
      <c r="D8" s="49" t="s">
        <v>180</v>
      </c>
      <c r="E8" s="49" t="s">
        <v>181</v>
      </c>
      <c r="F8" s="49" t="s">
        <v>182</v>
      </c>
      <c r="G8" s="49" t="s">
        <v>183</v>
      </c>
      <c r="H8" s="49" t="s">
        <v>184</v>
      </c>
    </row>
    <row r="10" spans="1:8" ht="17.25" x14ac:dyDescent="0.25">
      <c r="A10" s="3" t="s">
        <v>234</v>
      </c>
    </row>
    <row r="11" spans="1:8" x14ac:dyDescent="0.25">
      <c r="A11" t="s">
        <v>155</v>
      </c>
      <c r="B11" s="49" t="s">
        <v>185</v>
      </c>
      <c r="C11" s="49" t="s">
        <v>157</v>
      </c>
      <c r="D11" s="49"/>
      <c r="E11" s="49"/>
      <c r="F11" s="49" t="s">
        <v>160</v>
      </c>
      <c r="G11" s="49" t="s">
        <v>186</v>
      </c>
      <c r="H11" s="49" t="s">
        <v>158</v>
      </c>
    </row>
    <row r="12" spans="1:8" x14ac:dyDescent="0.25">
      <c r="A12" t="s">
        <v>161</v>
      </c>
      <c r="B12" s="49" t="s">
        <v>187</v>
      </c>
      <c r="C12" s="49" t="s">
        <v>188</v>
      </c>
      <c r="D12" s="49"/>
      <c r="E12" s="49"/>
      <c r="F12" s="49" t="s">
        <v>189</v>
      </c>
      <c r="G12" s="49" t="s">
        <v>190</v>
      </c>
      <c r="H12" s="49" t="s">
        <v>191</v>
      </c>
    </row>
    <row r="13" spans="1:8" x14ac:dyDescent="0.25">
      <c r="A13" t="s">
        <v>169</v>
      </c>
      <c r="B13" s="49" t="s">
        <v>192</v>
      </c>
      <c r="C13" s="49" t="s">
        <v>193</v>
      </c>
      <c r="D13" s="49"/>
      <c r="E13" s="49"/>
      <c r="F13" s="49" t="s">
        <v>194</v>
      </c>
      <c r="G13" s="49" t="s">
        <v>195</v>
      </c>
      <c r="H13" s="49" t="s">
        <v>196</v>
      </c>
    </row>
    <row r="14" spans="1:8" x14ac:dyDescent="0.25">
      <c r="A14" t="s">
        <v>177</v>
      </c>
      <c r="B14" s="49" t="s">
        <v>197</v>
      </c>
      <c r="C14" s="49" t="s">
        <v>198</v>
      </c>
      <c r="D14" s="49"/>
      <c r="E14" s="49"/>
      <c r="F14" s="49" t="s">
        <v>199</v>
      </c>
      <c r="G14" s="49" t="s">
        <v>200</v>
      </c>
      <c r="H14" s="49" t="s">
        <v>201</v>
      </c>
    </row>
    <row r="16" spans="1:8" ht="17.25" x14ac:dyDescent="0.25">
      <c r="A16" s="3" t="s">
        <v>235</v>
      </c>
    </row>
    <row r="17" spans="1:8" x14ac:dyDescent="0.25">
      <c r="A17" t="s">
        <v>155</v>
      </c>
      <c r="B17" s="49" t="s">
        <v>202</v>
      </c>
      <c r="C17" s="49" t="s">
        <v>203</v>
      </c>
      <c r="D17" s="49" t="s">
        <v>204</v>
      </c>
      <c r="E17" s="49" t="s">
        <v>204</v>
      </c>
      <c r="F17" s="49" t="s">
        <v>205</v>
      </c>
      <c r="G17" s="49" t="s">
        <v>206</v>
      </c>
      <c r="H17" s="49" t="s">
        <v>207</v>
      </c>
    </row>
    <row r="18" spans="1:8" x14ac:dyDescent="0.25">
      <c r="A18" t="s">
        <v>161</v>
      </c>
      <c r="B18" s="49" t="s">
        <v>208</v>
      </c>
      <c r="C18" s="49" t="s">
        <v>209</v>
      </c>
      <c r="D18" s="49" t="s">
        <v>210</v>
      </c>
      <c r="E18" s="49" t="s">
        <v>211</v>
      </c>
      <c r="F18" s="49" t="s">
        <v>212</v>
      </c>
      <c r="G18" s="49" t="s">
        <v>213</v>
      </c>
      <c r="H18" s="49" t="s">
        <v>214</v>
      </c>
    </row>
    <row r="19" spans="1:8" x14ac:dyDescent="0.25">
      <c r="A19" t="s">
        <v>169</v>
      </c>
      <c r="B19" s="49" t="s">
        <v>215</v>
      </c>
      <c r="C19" s="49" t="s">
        <v>216</v>
      </c>
      <c r="D19" s="49" t="s">
        <v>217</v>
      </c>
      <c r="E19" s="49" t="s">
        <v>218</v>
      </c>
      <c r="F19" s="49" t="s">
        <v>238</v>
      </c>
      <c r="G19" s="49" t="s">
        <v>219</v>
      </c>
      <c r="H19" s="49" t="s">
        <v>220</v>
      </c>
    </row>
    <row r="20" spans="1:8" x14ac:dyDescent="0.25">
      <c r="A20" t="s">
        <v>177</v>
      </c>
      <c r="B20" s="49" t="s">
        <v>221</v>
      </c>
      <c r="C20" s="49" t="s">
        <v>222</v>
      </c>
      <c r="D20" s="49" t="s">
        <v>223</v>
      </c>
      <c r="E20" s="49" t="s">
        <v>224</v>
      </c>
      <c r="F20" s="49" t="s">
        <v>225</v>
      </c>
      <c r="G20" s="49" t="s">
        <v>226</v>
      </c>
      <c r="H20" s="49" t="s">
        <v>227</v>
      </c>
    </row>
    <row r="22" spans="1:8" ht="17.25" x14ac:dyDescent="0.25">
      <c r="A22" s="3" t="s">
        <v>236</v>
      </c>
    </row>
    <row r="23" spans="1:8" x14ac:dyDescent="0.25">
      <c r="A23" t="s">
        <v>155</v>
      </c>
      <c r="C23" s="49" t="s">
        <v>207</v>
      </c>
    </row>
    <row r="24" spans="1:8" x14ac:dyDescent="0.25">
      <c r="A24" t="s">
        <v>169</v>
      </c>
      <c r="C24" s="49" t="s">
        <v>228</v>
      </c>
    </row>
    <row r="25" spans="1:8" x14ac:dyDescent="0.25">
      <c r="A25" t="s">
        <v>177</v>
      </c>
      <c r="C25" s="49" t="s">
        <v>229</v>
      </c>
    </row>
    <row r="27" spans="1:8" x14ac:dyDescent="0.25">
      <c r="A27" t="s">
        <v>230</v>
      </c>
    </row>
    <row r="28" spans="1:8" x14ac:dyDescent="0.25">
      <c r="A28" t="s">
        <v>231</v>
      </c>
    </row>
    <row r="29" spans="1:8" x14ac:dyDescent="0.25">
      <c r="A29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Endmember &amp; single-crystal cpx</vt:lpstr>
      <vt:lpstr>Component calculation</vt:lpstr>
      <vt:lpstr>Secondary standards</vt:lpstr>
      <vt:lpstr>Raw EPMA data</vt:lpstr>
      <vt:lpstr>Hyperfine 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Neave</dc:creator>
  <cp:lastModifiedBy>David Neave</cp:lastModifiedBy>
  <dcterms:created xsi:type="dcterms:W3CDTF">2023-05-23T09:25:40Z</dcterms:created>
  <dcterms:modified xsi:type="dcterms:W3CDTF">2023-11-07T20:52:45Z</dcterms:modified>
</cp:coreProperties>
</file>